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Resumo" sheetId="1" r:id="rId1"/>
    <sheet name="Cronograma" sheetId="2" r:id="rId2"/>
    <sheet name="Orç Sintético " sheetId="3" r:id="rId3"/>
    <sheet name="Orç Equip. Sintético" sheetId="4" r:id="rId4"/>
    <sheet name="BDI Obra" sheetId="5" r:id="rId5"/>
    <sheet name="BDI Equip." sheetId="6" r:id="rId6"/>
  </sheets>
  <definedNames>
    <definedName name="_xlnm.Print_Area" localSheetId="5">'BDI Equip.'!$A$1:$F$36</definedName>
    <definedName name="_xlnm.Print_Area" localSheetId="4">'BDI Obra'!$A$1:$F$35</definedName>
    <definedName name="_xlnm.Print_Area" localSheetId="1">Cronograma!$A$1:$G$48</definedName>
    <definedName name="_xlnm.Print_Area" localSheetId="2">'Orç Sintético '!$A$1:$F$87</definedName>
    <definedName name="_xlnm.Print_Area" localSheetId="0">Resumo!$A$1:$E$46</definedName>
    <definedName name="Print_Titles_0" localSheetId="2">'Orç Sintético '!$1:$7</definedName>
    <definedName name="Print_Titles_0_0" localSheetId="2">'Orç Sintético '!$1:$7</definedName>
    <definedName name="Print_Titles_0_0_0" localSheetId="2">'Orç Sintético '!$1:$7</definedName>
    <definedName name="_xlnm.Print_Titles" localSheetId="2">'Orç Sintético '!$1:$7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6" i="6" l="1"/>
  <c r="N26" i="6" s="1"/>
  <c r="F26" i="6"/>
  <c r="D26" i="6"/>
  <c r="L22" i="6"/>
  <c r="N22" i="6" s="1"/>
  <c r="D22" i="6"/>
  <c r="F22" i="6" s="1"/>
  <c r="L15" i="6"/>
  <c r="N15" i="6" s="1"/>
  <c r="F15" i="6"/>
  <c r="D15" i="6"/>
  <c r="L12" i="6"/>
  <c r="N12" i="6" s="1"/>
  <c r="D12" i="6"/>
  <c r="F12" i="6" s="1"/>
  <c r="L25" i="5"/>
  <c r="N25" i="5" s="1"/>
  <c r="D25" i="5"/>
  <c r="F25" i="5" s="1"/>
  <c r="L21" i="5"/>
  <c r="N21" i="5" s="1"/>
  <c r="F21" i="5"/>
  <c r="D21" i="5"/>
  <c r="L14" i="5"/>
  <c r="N14" i="5" s="1"/>
  <c r="D14" i="5"/>
  <c r="F14" i="5" s="1"/>
  <c r="L11" i="5"/>
  <c r="N11" i="5" s="1"/>
  <c r="F11" i="5"/>
  <c r="D11" i="5"/>
  <c r="F11" i="4"/>
  <c r="F12" i="4" s="1"/>
  <c r="E11" i="4"/>
  <c r="F10" i="4"/>
  <c r="D10" i="4"/>
  <c r="F82" i="3"/>
  <c r="E83" i="3" s="1"/>
  <c r="F79" i="3"/>
  <c r="F78" i="3"/>
  <c r="E80" i="3" s="1"/>
  <c r="F74" i="3"/>
  <c r="F73" i="3"/>
  <c r="F72" i="3"/>
  <c r="E75" i="3" s="1"/>
  <c r="F69" i="3"/>
  <c r="F68" i="3"/>
  <c r="F67" i="3"/>
  <c r="E70" i="3" s="1"/>
  <c r="F64" i="3"/>
  <c r="E65" i="3" s="1"/>
  <c r="E62" i="3"/>
  <c r="E59" i="3" s="1"/>
  <c r="F59" i="3" s="1"/>
  <c r="F61" i="3"/>
  <c r="F60" i="3"/>
  <c r="F57" i="3"/>
  <c r="F56" i="3"/>
  <c r="E58" i="3" s="1"/>
  <c r="F55" i="3"/>
  <c r="F54" i="3"/>
  <c r="F51" i="3"/>
  <c r="F50" i="3"/>
  <c r="F49" i="3"/>
  <c r="F48" i="3"/>
  <c r="F47" i="3"/>
  <c r="F46" i="3"/>
  <c r="F45" i="3"/>
  <c r="F44" i="3"/>
  <c r="F43" i="3"/>
  <c r="F42" i="3"/>
  <c r="E52" i="3" s="1"/>
  <c r="F41" i="3"/>
  <c r="F40" i="3"/>
  <c r="F37" i="3"/>
  <c r="F36" i="3"/>
  <c r="E38" i="3" s="1"/>
  <c r="F35" i="3"/>
  <c r="F34" i="3"/>
  <c r="F33" i="3"/>
  <c r="F32" i="3"/>
  <c r="E30" i="3"/>
  <c r="F30" i="3" s="1"/>
  <c r="D14" i="2" s="1"/>
  <c r="F29" i="3"/>
  <c r="F28" i="3"/>
  <c r="F25" i="3"/>
  <c r="F24" i="3"/>
  <c r="F23" i="3"/>
  <c r="F22" i="3"/>
  <c r="F21" i="3"/>
  <c r="F20" i="3"/>
  <c r="F19" i="3"/>
  <c r="F18" i="3"/>
  <c r="F17" i="3"/>
  <c r="F16" i="3"/>
  <c r="E26" i="3" s="1"/>
  <c r="F13" i="3"/>
  <c r="E14" i="3" s="1"/>
  <c r="F10" i="3"/>
  <c r="E11" i="3" s="1"/>
  <c r="F9" i="3"/>
  <c r="G41" i="2"/>
  <c r="D41" i="2"/>
  <c r="D39" i="1" s="1"/>
  <c r="B41" i="2"/>
  <c r="B38" i="1" s="1"/>
  <c r="A41" i="2"/>
  <c r="G38" i="2"/>
  <c r="B38" i="2"/>
  <c r="B30" i="1" s="1"/>
  <c r="A38" i="2"/>
  <c r="G35" i="2"/>
  <c r="B35" i="2"/>
  <c r="B28" i="1" s="1"/>
  <c r="A35" i="2"/>
  <c r="G32" i="2"/>
  <c r="B32" i="2"/>
  <c r="A32" i="2"/>
  <c r="G29" i="2"/>
  <c r="B29" i="2"/>
  <c r="A29" i="2"/>
  <c r="G26" i="2"/>
  <c r="B26" i="2"/>
  <c r="B22" i="1" s="1"/>
  <c r="A26" i="2"/>
  <c r="G23" i="2"/>
  <c r="B23" i="2"/>
  <c r="A23" i="2"/>
  <c r="G20" i="2"/>
  <c r="B20" i="2"/>
  <c r="B18" i="1" s="1"/>
  <c r="A20" i="2"/>
  <c r="G17" i="2"/>
  <c r="B17" i="2"/>
  <c r="A17" i="2"/>
  <c r="G14" i="2"/>
  <c r="B14" i="2"/>
  <c r="A14" i="2"/>
  <c r="G11" i="2"/>
  <c r="B11" i="2"/>
  <c r="B12" i="1" s="1"/>
  <c r="A11" i="2"/>
  <c r="G8" i="2"/>
  <c r="B8" i="2"/>
  <c r="A8" i="2"/>
  <c r="G5" i="2"/>
  <c r="B5" i="2"/>
  <c r="B8" i="1" s="1"/>
  <c r="A5" i="2"/>
  <c r="B26" i="1"/>
  <c r="B24" i="1"/>
  <c r="B20" i="1"/>
  <c r="B16" i="1"/>
  <c r="B14" i="1"/>
  <c r="B10" i="1"/>
  <c r="E41" i="1" l="1"/>
  <c r="E39" i="1" s="1"/>
  <c r="E15" i="3"/>
  <c r="F15" i="3" s="1"/>
  <c r="F26" i="3"/>
  <c r="D11" i="2" s="1"/>
  <c r="F38" i="3"/>
  <c r="D17" i="2" s="1"/>
  <c r="E31" i="3"/>
  <c r="F31" i="3" s="1"/>
  <c r="E53" i="3"/>
  <c r="F53" i="3" s="1"/>
  <c r="F58" i="3"/>
  <c r="D23" i="2" s="1"/>
  <c r="E71" i="3"/>
  <c r="F71" i="3" s="1"/>
  <c r="F75" i="3"/>
  <c r="D35" i="2" s="1"/>
  <c r="E15" i="2"/>
  <c r="F15" i="2"/>
  <c r="D15" i="1"/>
  <c r="F65" i="3"/>
  <c r="D29" i="2" s="1"/>
  <c r="E63" i="3"/>
  <c r="F63" i="3" s="1"/>
  <c r="N28" i="5"/>
  <c r="N3" i="5" s="1"/>
  <c r="F28" i="6"/>
  <c r="F13" i="4" s="1"/>
  <c r="E39" i="3"/>
  <c r="F39" i="3" s="1"/>
  <c r="F52" i="3"/>
  <c r="D20" i="2" s="1"/>
  <c r="E77" i="3"/>
  <c r="F77" i="3" s="1"/>
  <c r="F80" i="3"/>
  <c r="F27" i="5"/>
  <c r="F11" i="3"/>
  <c r="E8" i="3"/>
  <c r="F8" i="3" s="1"/>
  <c r="E12" i="3"/>
  <c r="F12" i="3" s="1"/>
  <c r="F14" i="3"/>
  <c r="D8" i="2" s="1"/>
  <c r="E66" i="3"/>
  <c r="F66" i="3" s="1"/>
  <c r="F70" i="3"/>
  <c r="D32" i="2" s="1"/>
  <c r="E81" i="3"/>
  <c r="F81" i="3" s="1"/>
  <c r="F83" i="3"/>
  <c r="N28" i="6"/>
  <c r="N3" i="6" s="1"/>
  <c r="F62" i="3"/>
  <c r="D26" i="2" s="1"/>
  <c r="E42" i="2"/>
  <c r="F42" i="2"/>
  <c r="E27" i="3"/>
  <c r="F27" i="3" s="1"/>
  <c r="E12" i="4"/>
  <c r="F14" i="4" l="1"/>
  <c r="E14" i="4"/>
  <c r="E86" i="3"/>
  <c r="D46" i="2"/>
  <c r="D34" i="1"/>
  <c r="F3" i="5"/>
  <c r="F33" i="2"/>
  <c r="D27" i="1"/>
  <c r="F21" i="2"/>
  <c r="D19" i="1"/>
  <c r="E18" i="2"/>
  <c r="D17" i="1"/>
  <c r="F18" i="2"/>
  <c r="F9" i="2"/>
  <c r="E9" i="2"/>
  <c r="D11" i="1"/>
  <c r="D13" i="1"/>
  <c r="F12" i="2"/>
  <c r="E12" i="2"/>
  <c r="F24" i="2"/>
  <c r="D21" i="1"/>
  <c r="E84" i="3"/>
  <c r="D25" i="1"/>
  <c r="F30" i="2"/>
  <c r="E30" i="2"/>
  <c r="D23" i="1"/>
  <c r="F27" i="2"/>
  <c r="F3" i="6"/>
  <c r="E13" i="4"/>
  <c r="D47" i="2"/>
  <c r="F47" i="2" s="1"/>
  <c r="D42" i="1"/>
  <c r="E42" i="1" s="1"/>
  <c r="E43" i="1" s="1"/>
  <c r="F36" i="2"/>
  <c r="D29" i="1"/>
  <c r="D5" i="2"/>
  <c r="D9" i="1" l="1"/>
  <c r="F6" i="2"/>
  <c r="E6" i="2"/>
  <c r="E76" i="3"/>
  <c r="F76" i="3" s="1"/>
  <c r="F84" i="3"/>
  <c r="D38" i="2" l="1"/>
  <c r="E85" i="3"/>
  <c r="F85" i="3" s="1"/>
  <c r="F86" i="3" s="1"/>
  <c r="F87" i="3" s="1"/>
  <c r="F39" i="2" l="1"/>
  <c r="F44" i="2" s="1"/>
  <c r="E39" i="2"/>
  <c r="E44" i="2" s="1"/>
  <c r="D31" i="1"/>
  <c r="D44" i="2"/>
  <c r="C41" i="2" l="1"/>
  <c r="C14" i="2"/>
  <c r="C23" i="2"/>
  <c r="C26" i="2"/>
  <c r="C8" i="2"/>
  <c r="C35" i="2"/>
  <c r="C20" i="2"/>
  <c r="C11" i="2"/>
  <c r="C17" i="2"/>
  <c r="C29" i="2"/>
  <c r="C32" i="2"/>
  <c r="C5" i="2"/>
  <c r="C44" i="2" s="1"/>
  <c r="E31" i="1"/>
  <c r="E33" i="1"/>
  <c r="E45" i="2"/>
  <c r="E46" i="2"/>
  <c r="E48" i="2" s="1"/>
  <c r="F45" i="2"/>
  <c r="F46" i="2"/>
  <c r="F48" i="2" s="1"/>
  <c r="G48" i="2" s="1"/>
  <c r="C38" i="2"/>
  <c r="E45" i="1" l="1"/>
  <c r="E15" i="1"/>
  <c r="E23" i="1"/>
  <c r="E27" i="1"/>
  <c r="E21" i="1"/>
  <c r="E17" i="1"/>
  <c r="E19" i="1"/>
  <c r="E13" i="1"/>
  <c r="E29" i="1"/>
  <c r="E25" i="1"/>
  <c r="E34" i="1"/>
  <c r="E35" i="1" s="1"/>
  <c r="E46" i="1" s="1"/>
  <c r="E11" i="1"/>
  <c r="E9" i="1"/>
</calcChain>
</file>

<file path=xl/sharedStrings.xml><?xml version="1.0" encoding="utf-8"?>
<sst xmlns="http://schemas.openxmlformats.org/spreadsheetml/2006/main" count="511" uniqueCount="237">
  <si>
    <t>CORPO DE BOMBEIROS MILITAR DO DISTRITO FEDERAL</t>
  </si>
  <si>
    <t>Data:29/01/2019</t>
  </si>
  <si>
    <t>Capa/Resumo</t>
  </si>
  <si>
    <t>OBRA DE REFORMA DA ENTRADA DE ENERGIA DO 2º GBM</t>
  </si>
  <si>
    <t>SINAPI - DESONERADO Brasília-DF (MES:Dez/18)</t>
  </si>
  <si>
    <t>PLANILHA ORÇAMENTÁRIA SINTÉTICA</t>
  </si>
  <si>
    <t>Duração da Obra: 60 Dias</t>
  </si>
  <si>
    <t>AUTOR:  ROBSON DE OLIVEIRA LAGARES - TEN CEL. QOBM/COMB MAT. 1400036 - ENGENHEIRO CIVIL/ELETROTECNICO- CREA 18.122D-DF</t>
  </si>
  <si>
    <t>RESPONSÁVEL PELA ATUALIZAÇÃO:  JEFFERSON SALES ALVES - 2º TEN QOBM/COMPL. MAT. 1378573 - ENGENHEIRO CIVIL - CREA 24.698/D-DF</t>
  </si>
  <si>
    <t>CÓDIGO</t>
  </si>
  <si>
    <t>DESCRIÇÃO</t>
  </si>
  <si>
    <t xml:space="preserve">01.00.000 </t>
  </si>
  <si>
    <t>TOTAL Etapa:</t>
  </si>
  <si>
    <t xml:space="preserve">02.00.000 </t>
  </si>
  <si>
    <t xml:space="preserve">03.00.000 </t>
  </si>
  <si>
    <t xml:space="preserve">04.00.000 </t>
  </si>
  <si>
    <t xml:space="preserve">05.00.000 </t>
  </si>
  <si>
    <t xml:space="preserve">06.00.000 </t>
  </si>
  <si>
    <t xml:space="preserve">07.00.000 </t>
  </si>
  <si>
    <t xml:space="preserve">08.00.000 </t>
  </si>
  <si>
    <t xml:space="preserve">09.00.000 </t>
  </si>
  <si>
    <t xml:space="preserve">10.00.000 </t>
  </si>
  <si>
    <t xml:space="preserve">11.00.000 </t>
  </si>
  <si>
    <t xml:space="preserve">12.00.000 </t>
  </si>
  <si>
    <t xml:space="preserve">TOTAL GERAL OBRA: </t>
  </si>
  <si>
    <t>BDI:</t>
  </si>
  <si>
    <t>TOTAL COM BDI:</t>
  </si>
  <si>
    <t>EQUIPAMENTOS</t>
  </si>
  <si>
    <t xml:space="preserve">13.00.000 </t>
  </si>
  <si>
    <t xml:space="preserve">TOTAL GERAL EQUIPAMENTOS: </t>
  </si>
  <si>
    <t>RESUMO GERAL</t>
  </si>
  <si>
    <t xml:space="preserve">TOTAL GERAL SEM BDI: </t>
  </si>
  <si>
    <t xml:space="preserve">TOTAL GERAL COM BDI: </t>
  </si>
  <si>
    <t xml:space="preserve">CRONOGRAMA FÍSICO-FINANCEIRO </t>
  </si>
  <si>
    <t>DISCRIMINAÇÃO</t>
  </si>
  <si>
    <t>%</t>
  </si>
  <si>
    <t>Valor Total</t>
  </si>
  <si>
    <t>DIAS</t>
  </si>
  <si>
    <t>ACUM</t>
  </si>
  <si>
    <t>ACUMULADO =</t>
  </si>
  <si>
    <t>BDI OBRA</t>
  </si>
  <si>
    <t>BDI EQUIPAMENTOS</t>
  </si>
  <si>
    <t>TOTAL</t>
  </si>
  <si>
    <t>Total com BDI</t>
  </si>
  <si>
    <t>Orçamento Sintético Global (GLOBAL)</t>
  </si>
  <si>
    <t>SINAPI - DESONERADO Brasília-DF (MES:dez/18)</t>
  </si>
  <si>
    <t>Código</t>
  </si>
  <si>
    <t>Resumo</t>
  </si>
  <si>
    <t>Ud</t>
  </si>
  <si>
    <t>Quantidade</t>
  </si>
  <si>
    <t>Preço (R$)</t>
  </si>
  <si>
    <t>Valor (R$)</t>
  </si>
  <si>
    <t>01.00.000</t>
  </si>
  <si>
    <t>SERVIÇOS TECNICOS-PROFISSIONAIS</t>
  </si>
  <si>
    <t>1.000.001CC</t>
  </si>
  <si>
    <t>EMISSÃO DE ART - OBRA</t>
  </si>
  <si>
    <t>UN</t>
  </si>
  <si>
    <t>1.000.002CC</t>
  </si>
  <si>
    <t>EMISSÃO DE ART - FISCALIZACAO</t>
  </si>
  <si>
    <t>SUBTOTAL (Etapa):</t>
  </si>
  <si>
    <t>02.00.000</t>
  </si>
  <si>
    <t>SERVIÇOS PRELIMINARES</t>
  </si>
  <si>
    <t>74209/1U</t>
  </si>
  <si>
    <t>PLACA DE OBRA EM CHAPA DE ACO GALVANIZADO</t>
  </si>
  <si>
    <t>M2</t>
  </si>
  <si>
    <t>03.00.000</t>
  </si>
  <si>
    <t>INFRA-ESTRUTURA DE DUTOS E CAIXAS DE PASSAGEM</t>
  </si>
  <si>
    <t>1.000.003CC</t>
  </si>
  <si>
    <t>CAIXA DE INSPEÇÃO 80X80X80CM (interno) EM ALVENARIA - EXECUÇÃO TIPO CB1 DA CEB - NTD 6.0.5 COM TAMPÃO DE FERRO FUNDIDO ARTICULADO T-33 COM ASSENTAMENTO</t>
  </si>
  <si>
    <t>1.000.004CC</t>
  </si>
  <si>
    <t>CAIXA DE INSPEÇÃO EM ALVENARIA DE TIJOLO MACIÇO DIAMETRO EXTERNO: 180CM, ALTURA, 175CM , TIPO CB2 DA CEB - NTD 6.0.5 ( UNIDADE ) COM TAMPÃO T-100 (80X80 CM)</t>
  </si>
  <si>
    <t>93012U</t>
  </si>
  <si>
    <t>ELETRODUTO RÍGIDO ROSCÁVEL, PVC, DN 110 MM (4") - FORNECIMENTO E INSTALAÇÃO. AF_12/2015</t>
  </si>
  <si>
    <t>M</t>
  </si>
  <si>
    <t>93010U</t>
  </si>
  <si>
    <t>ELETRODUTO RÍGIDO ROSCÁVEL, PVC, DN 75 MM (2 1/2") - FORNECIMENTO E INSTALAÇÃO. AF_12/2015</t>
  </si>
  <si>
    <t>92991U</t>
  </si>
  <si>
    <t>CABO DE COBRE FLEXÍVEL ISOLADO, 95 MM², ANTI-CHAMA 450/750 V, PARA DISTRIBUIÇÃO - FORNECIMENTO E INSTALAÇÃO. AF_12/2015</t>
  </si>
  <si>
    <t>92989U</t>
  </si>
  <si>
    <t>CABO DE COBRE FLEXÍVEL ISOLADO, 70 MM², ANTI-CHAMA 450/750 V, PARA DISTRIBUIÇÃO - FORNECIMENTO E INSTALAÇÃO. AF_12/2015</t>
  </si>
  <si>
    <t>92986U</t>
  </si>
  <si>
    <t>CABO DE COBRE FLEXÍVEL ISOLADO, 35 MM², ANTI-CHAMA 0,6/1,0 KV, PARA DISTRIBUIÇÃO - FORNECIMENTO E INSTALAÇÃO. AF_12/2015</t>
  </si>
  <si>
    <t>92980U</t>
  </si>
  <si>
    <t>CABO DE COBRE FLEXÍVEL ISOLADO, 10 MM², ANTI-CHAMA 0,6/1,0 KV, PARA DISTRIBUIÇÃO - FORNECIMENTO E INSTALAÇÃO. AF_12/2015</t>
  </si>
  <si>
    <t>90105U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</si>
  <si>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 COM BAIXO NÍVEL DE INTERFERÊNCIA. AF_01/2015</t>
  </si>
  <si>
    <t>M3</t>
  </si>
  <si>
    <t>73964/6U</t>
  </si>
  <si>
    <t>REATERRO DE VALA COM COMPACTAÇÃO MANUAL</t>
  </si>
  <si>
    <t>04.00.000</t>
  </si>
  <si>
    <t>INFRA-ESTRUTURA DE DUTOS INTERNA DAS EDIFICAÇÕES</t>
  </si>
  <si>
    <t>1.000.005CC</t>
  </si>
  <si>
    <t>REDE DE DUTOS INTERNA ENTRE A CAIXA DE PASSAGEM TERMINAL E O QUADRO DE DISTRIBUIÇÃO DO GBM ATUAL</t>
  </si>
  <si>
    <t>1.000.019CC</t>
  </si>
  <si>
    <t>ELETRODUTO DE ACO GALVANIZADO ELETROLITICO DN 50MM (2"), TIPO SEMI-PESADO - FORNECIMENTO E INSTALACAO</t>
  </si>
  <si>
    <t>05.00.000</t>
  </si>
  <si>
    <t>MURO DE MEDIÇÃO</t>
  </si>
  <si>
    <t>1.000.020CC</t>
  </si>
  <si>
    <t>ESTACA  A TRADO (BROCA) DIAMETRO 30CM EM CONCRETO ARMADO MOLDADA IN-LOCO, 20 MPA</t>
  </si>
  <si>
    <t>92794U</t>
  </si>
  <si>
    <t>CORTE E DOBRA DE AÇO CA-50, DIÂMETRO DE 10.0 MM, UTILIZADO EM ESTRUTURAS DIVERSAS, EXCETO LAJES. AF_12/2015</t>
  </si>
  <si>
    <t>KG</t>
  </si>
  <si>
    <t>92800U</t>
  </si>
  <si>
    <t>CORTE E DOBRA DE AÇO CA-60, DIÂMETRO DE 5.0 MM, UTILIZADO EM LAJE. AF_12/2015</t>
  </si>
  <si>
    <t>1.000.021CC</t>
  </si>
  <si>
    <t>CONCRETO FCK=15MPA, VIRADO EM BETONEIRA COM IMPERMEABILIZANTE</t>
  </si>
  <si>
    <t>95474U</t>
  </si>
  <si>
    <t>ALVENARIA DE EMBASAMENTO EM TIJOLOS CERAMICOS MACICOS 5X10X20CM, ASSENTADO  COM ARGAMASSA TRACO 1:2:8 (CIMENTO, CAL E AREIA)</t>
  </si>
  <si>
    <t>87243U</t>
  </si>
  <si>
    <t>REVESTIMENTO CERÂMICO PARA PAREDES EXTERNAS EM PASTILHAS DE PORCELANA 5 X 5 CM (PLACAS DE 30 X 30 CM), ALINHADAS A PRUMO, APLICADO EM PANOS SEM VÃOS. AF_06/2014</t>
  </si>
  <si>
    <t>06.00.000</t>
  </si>
  <si>
    <t>SUBESTAÇÃO DE 225 kVA -13800/380VCA -E REDE AÉREA</t>
  </si>
  <si>
    <t>73783/10U</t>
  </si>
  <si>
    <t>POSTE CONCRETO SEÇÃO CIRCULAR COMPRIMENTO=11M  CARGA NOMINAL NO TOPO 400KG INCLUSIVE ESCAVACAO EXCLUSIVE TRANSPORTE - FORNECIMENTO E COLOCAÇÃO</t>
  </si>
  <si>
    <t>73624U</t>
  </si>
  <si>
    <t>SUPORTE PARA TRANSFORMADOR EM POSTE DE CONCRETO CIRCULAR</t>
  </si>
  <si>
    <t>1.000.006CC</t>
  </si>
  <si>
    <t>FIXAÇÃO DO TRANSFORMADOR NO POSTE COM 02 CRUZETAS, PARAFUSOS E DEMAIS MATERIAIS</t>
  </si>
  <si>
    <t>88543U</t>
  </si>
  <si>
    <t>ARMACAO SECUNDARIA OU REX COMPLETA PARA TRESLINHAS-FORNECIMENTO E INSTALACAO.</t>
  </si>
  <si>
    <t>73767/3U</t>
  </si>
  <si>
    <t>LACO DE ROLDANA PRE-FORMADO ACO RECOBERTO DE ALUMINIO PARA CABO DE ALUMINIO NU BITOLA 25MM2 - FORNECIMENTO E COLOCACAO</t>
  </si>
  <si>
    <t>73767/5U</t>
  </si>
  <si>
    <t>ALCA PRE-FORMADA SERV DE ACO RECOB C/ALUM NU ENCAPADO 25MM2 (BITOLA)  CONF PROJ A4-148-CP RIOLUZ FORNECIMENTO E COLOCACAO</t>
  </si>
  <si>
    <t>1.000.007CC</t>
  </si>
  <si>
    <t>ISOLADOR DE PORCELANA, TIPO PINO MONOCORPO, PARA TENSAO DE *15* KV COM INSTALAÇÃO</t>
  </si>
  <si>
    <t>1.000.008CC</t>
  </si>
  <si>
    <t>ISOLADOR DE PORCELANA, TIPO BUCHA, PARA TENSAO DE *15* KV COM INSTALAÇÃO</t>
  </si>
  <si>
    <t>73780/1U</t>
  </si>
  <si>
    <t>CHAVE FUSIVEL UNIPOLAR, 15KV - 100A, EQUIPADA COM COMANDO PARA HASTE DE MANOBRA .       FORNECIMENTO E INSTALAÇÃO.</t>
  </si>
  <si>
    <t>83641U</t>
  </si>
  <si>
    <t>PARA-RAIO TP VALVULA 15KV/5KA - FORNECIMENTO E INSTALACAO</t>
  </si>
  <si>
    <t>92983U</t>
  </si>
  <si>
    <t>CABO DE COBRE FLEXÍVEL ISOLADO, 25 MM², ANTI-CHAMA 450/750 V, PARA DISTRIBUIÇÃO - FORNECIMENTO E INSTALAÇÃO. AF_12/2015</t>
  </si>
  <si>
    <t>72253U</t>
  </si>
  <si>
    <t>CABO DE COBRE NU 35MM2 - FORNECIMENTO E INSTALACAO</t>
  </si>
  <si>
    <t>07.00.000</t>
  </si>
  <si>
    <t>QUADROS ELÉTRICOS E MEDIDORES ELÉTRICOS</t>
  </si>
  <si>
    <t>1.000.009CC</t>
  </si>
  <si>
    <t>QUADRO GERAL DE DISTRIBUIÇÃO DE BAIXA TENSÃO DA SUBESTAÇÃO - QGBT</t>
  </si>
  <si>
    <t>1.000.010CC</t>
  </si>
  <si>
    <t>MEDIDOR MEDIA TENSÃO - CONJ. TR.</t>
  </si>
  <si>
    <t>1.000.011CC</t>
  </si>
  <si>
    <t>QDCA - PAVIMENTOS  (troca)</t>
  </si>
  <si>
    <t>1.000.012CC</t>
  </si>
  <si>
    <t>QDCA - 2º PAV ALA NORTE  (troca)</t>
  </si>
  <si>
    <t>08.00.000</t>
  </si>
  <si>
    <t>ATERRAMENTO</t>
  </si>
  <si>
    <t>1.000.013CC</t>
  </si>
  <si>
    <t>ATERRAMENTO - SUBESTAÇÃO/MURO DE MEDIÇÃO</t>
  </si>
  <si>
    <t>1.000.014CC</t>
  </si>
  <si>
    <t>ATERRAMENTO DOS QUADRO DO TÉRREO E QGBT</t>
  </si>
  <si>
    <t>09.00.000</t>
  </si>
  <si>
    <t>DESMONTE DO MEDIDOR E QUADRO EXISTENTE DO GBM</t>
  </si>
  <si>
    <t>1.000.015CC</t>
  </si>
  <si>
    <t>DESMONTAGEM DA REDE ELÉTRICA EXISTENTE/QUADRO / MEDIDOR GPRAM</t>
  </si>
  <si>
    <t>10.00.000</t>
  </si>
  <si>
    <t>REPOSIÇÃO DO ASFALTO</t>
  </si>
  <si>
    <t>73710U</t>
  </si>
  <si>
    <t>BASE PARA PAVIMENTACAO COM BRITA GRADUADA, INCLUSIVE COMPACTACAO</t>
  </si>
  <si>
    <t>1.000.016CC</t>
  </si>
  <si>
    <t>RECOMPOSIÇÃO DO ASFALTO COM ASFALTO FRIO ESPESSURA 5 CM</t>
  </si>
  <si>
    <t>5622U</t>
  </si>
  <si>
    <t>REGULARIZACAO E COMPACTACAO MANUAL DE TERRENO COM SOQUETE</t>
  </si>
  <si>
    <t>11.00.000</t>
  </si>
  <si>
    <t>LIMPEZA E REMOÇÃO DE RESÍDUOS SÓLIDOS (ENTULHO, VEGETAÇÃO, MATERIAIS DESCARTADOS)</t>
  </si>
  <si>
    <t>73948/14U</t>
  </si>
  <si>
    <t>LIMPEZA PISO CIMENTADO</t>
  </si>
  <si>
    <t>95878U</t>
  </si>
  <si>
    <t>TRANSPORTE COM CAMINHÃO BASCULANTE DE 10 M3, EM VIA URBANA PAVIMENTADA, DMT ATÉ 30 KM (UNIDADE: TONXKM). AF_12/2016</t>
  </si>
  <si>
    <t>TxKM</t>
  </si>
  <si>
    <t>72895U</t>
  </si>
  <si>
    <t>CARGA, MANOBRAS E DESCARGA DE MATERIAIS DIVERSOS, COM CAMINHAO BASCULANTE 6M3 (CARGA E DESCARGA MANUAIS)</t>
  </si>
  <si>
    <t>12.00.000</t>
  </si>
  <si>
    <t>SERVIÇOS AUXILIARES E ADMINISTRATIVOS</t>
  </si>
  <si>
    <t>12.01.000</t>
  </si>
  <si>
    <t>PESSOAL</t>
  </si>
  <si>
    <t>1.000.017CC</t>
  </si>
  <si>
    <t>ENGENHEIRO ELETRICISTA COM ENCARGOS COMPLEMENTARES</t>
  </si>
  <si>
    <t>MES</t>
  </si>
  <si>
    <t>94295U</t>
  </si>
  <si>
    <t>MESTRE DE OBRAS COM ENCARGOS COMPLEMENTARES</t>
  </si>
  <si>
    <t>12.02.000</t>
  </si>
  <si>
    <t>MATERIAL</t>
  </si>
  <si>
    <t>1.000.018CC</t>
  </si>
  <si>
    <t>PLOTAGEM DAS CÓPIAS AS-BUILT EM DUAS VIAS DO CADERNO DE DESENHOS (20 PRANCHAS A0)</t>
  </si>
  <si>
    <t>TOTAL GERAL:</t>
  </si>
  <si>
    <t>2GBM TRANSFORMADOR SINAPI JAN2017_22_03_2017</t>
  </si>
  <si>
    <t>BDI</t>
  </si>
  <si>
    <t>TOTAL GERAL COM BDI:</t>
  </si>
  <si>
    <t>PLANILHA ORÇAMENTÁRIA SINTÉTICA - EQUIPAMENTOS DESONERADO</t>
  </si>
  <si>
    <t>13.00.000</t>
  </si>
  <si>
    <t>13.00.001</t>
  </si>
  <si>
    <t>TRANSFORMADOR DISTRIBUICAO DE 225KVA - FORNECIMENTO E INSTALAÇÃO</t>
  </si>
  <si>
    <t>73857/4U</t>
  </si>
  <si>
    <t>TRANSFORMADOR DISTRIBUICAO  225KVA TRIFASICO 60HZ CLASSE 15KV IMERSO EM ÓLEO MINERAL FORNECIMENTO E INSTALACAO</t>
  </si>
  <si>
    <t>2GBM TRANSFORMADOR</t>
  </si>
  <si>
    <t>BDI DESONERADO</t>
  </si>
  <si>
    <t>BDI NÃO DESONERADO</t>
  </si>
  <si>
    <t xml:space="preserve">MEMÓRIA DE CÁLCULO DO BDI - OBRA </t>
  </si>
  <si>
    <t>MEMÓRIA DE CÁLCULO DO BDI – OBRA</t>
  </si>
  <si>
    <t>BDI ESTABELECIDO PARA ESTE PROJETO</t>
  </si>
  <si>
    <t>BDI  ESTABELECIDO PARA ESTE PROJETO</t>
  </si>
  <si>
    <t>BDI APLICADO AO PROJETO - BASEADO NO ACORDÃO Nº 2.622/2013 - TCU/Plenário</t>
  </si>
  <si>
    <t>ITEM</t>
  </si>
  <si>
    <t xml:space="preserve">TAXA % </t>
  </si>
  <si>
    <t>TOTAL ACUMULADO</t>
  </si>
  <si>
    <t>DA</t>
  </si>
  <si>
    <t>DESPESA ADMINISTRATIVA -  (DA)</t>
  </si>
  <si>
    <t>01</t>
  </si>
  <si>
    <t>Seguro e Garantia</t>
  </si>
  <si>
    <t>02</t>
  </si>
  <si>
    <t>Imprevistos e Contigências (Construção simples)</t>
  </si>
  <si>
    <t>03</t>
  </si>
  <si>
    <t>Administração Central (Empresa Pequeno Porte)</t>
  </si>
  <si>
    <t>SUBTOTAL - (DA)</t>
  </si>
  <si>
    <t>DF</t>
  </si>
  <si>
    <t>DESPESA FINANCEIRA -  (DF)</t>
  </si>
  <si>
    <t>Despesas Financeiras (Média anual da taxa SELIC)</t>
  </si>
  <si>
    <t>SUBTOTAL - (DF)</t>
  </si>
  <si>
    <t>T</t>
  </si>
  <si>
    <t>TRIBUTOS ( T )</t>
  </si>
  <si>
    <t>COFINS - Contribuição para o Financiamento da Seguridade Social</t>
  </si>
  <si>
    <t>PIS - Programa de Integração Social</t>
  </si>
  <si>
    <t>ISS - Imposto Sobre Serviço de Qualquer Natureza</t>
  </si>
  <si>
    <t>04</t>
  </si>
  <si>
    <t>Contribuição previdenciária Sobre Receita Bruta</t>
  </si>
  <si>
    <t>SUBTOTAL  - (T)</t>
  </si>
  <si>
    <t>LB</t>
  </si>
  <si>
    <t>BONIFICAÇÃO - LUCRO BRUTO -  (LB)</t>
  </si>
  <si>
    <t>Lucro</t>
  </si>
  <si>
    <t>SUBTOTAL - (LB)</t>
  </si>
  <si>
    <t>SUBOTAL - (LB)</t>
  </si>
  <si>
    <t>NOTA: O BDI MÁXIMO ESTABELECIDO NO ACÓRDÃO 325/07 DO TCU É DE 28,87%</t>
  </si>
  <si>
    <t>DESONERADO</t>
  </si>
  <si>
    <t>NÃO DESONERADO</t>
  </si>
  <si>
    <t>MEMÓRIA DE CÁLCULO DO BDI - 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</si>
</sst>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_(&quot;R$ &quot;* #,##0.00_);_(&quot;R$ &quot;* \(#,##0.00\);_(&quot;R$ &quot;* \-??_);_(@_)"/>
    <numFmt numFmtId="166" formatCode="0.0%"/>
    <numFmt numFmtId="167" formatCode="#,##0.00_);\(#,##0.00\)"/>
    <numFmt numFmtId="168" formatCode="[$R$-416]\ #,##0.00;[Red]\-[$R$-416]\ #,##0.00"/>
    <numFmt numFmtId="169" formatCode="_-&quot;R$ &quot;* #,##0.00_-;&quot;-R$ &quot;* #,##0.00_-;_-&quot;R$ &quot;* \-??_-;_-@_-"/>
    <numFmt numFmtId="170" formatCode="&quot;R$ &quot;#,##0_);&quot;(R$ &quot;#,##0\)"/>
    <numFmt numFmtId="171" formatCode="_(* #,##0.00_);_(* \(#,##0.00\);_(* \-??_);_(@_)"/>
  </numFmts>
  <fonts count="28">
    <font>
      <sz val="12"/>
      <color rgb="FF000000"/>
      <name val="V"/>
      <family val="2"/>
      <charset val="1"/>
    </font>
    <font>
      <b/>
      <sz val="9.9499999999999993"/>
      <color rgb="FF000000"/>
      <name val="A"/>
      <family val="2"/>
      <charset val="1"/>
    </font>
    <font>
      <b/>
      <sz val="16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7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13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4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000000"/>
      <name val="A"/>
      <family val="2"/>
      <charset val="1"/>
    </font>
    <font>
      <b/>
      <sz val="9"/>
      <color rgb="FF000000"/>
      <name val="A"/>
      <family val="2"/>
      <charset val="1"/>
    </font>
    <font>
      <sz val="10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8"/>
      <color rgb="FF000000"/>
      <name val="A"/>
      <family val="2"/>
      <charset val="1"/>
    </font>
    <font>
      <b/>
      <sz val="9.5"/>
      <color rgb="FF000000"/>
      <name val="Arial"/>
      <family val="2"/>
      <charset val="1"/>
    </font>
    <font>
      <b/>
      <sz val="12"/>
      <color rgb="FF000000"/>
      <name val="V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1"/>
      <color rgb="FF000000"/>
      <name val="Lucida Sans Unicode"/>
      <family val="2"/>
      <charset val="1"/>
    </font>
    <font>
      <sz val="12"/>
      <color rgb="FF000000"/>
      <name val="V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E6E6E6"/>
      </patternFill>
    </fill>
    <fill>
      <patternFill patternType="solid">
        <fgColor rgb="FFE6E6E6"/>
        <bgColor rgb="FFFFFFFF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A6A6A6"/>
      </patternFill>
    </fill>
    <fill>
      <patternFill patternType="solid">
        <fgColor rgb="FF969696"/>
        <bgColor rgb="FFA6A6A6"/>
      </patternFill>
    </fill>
    <fill>
      <patternFill patternType="solid">
        <fgColor rgb="FF808080"/>
        <bgColor rgb="FF969696"/>
      </patternFill>
    </fill>
    <fill>
      <patternFill patternType="solid">
        <fgColor rgb="FF99CCFF"/>
        <bgColor rgb="FF93CDDD"/>
      </patternFill>
    </fill>
    <fill>
      <patternFill patternType="solid">
        <fgColor rgb="FFA6A6A6"/>
        <bgColor rgb="FF969696"/>
      </patternFill>
    </fill>
    <fill>
      <patternFill patternType="solid">
        <fgColor rgb="FF93CDDD"/>
        <bgColor rgb="FF99CCFF"/>
      </patternFill>
    </fill>
    <fill>
      <patternFill patternType="solid">
        <fgColor rgb="FFD99694"/>
        <bgColor rgb="FFFF99CC"/>
      </patternFill>
    </fill>
    <fill>
      <patternFill patternType="solid">
        <fgColor rgb="FF9BBB59"/>
        <bgColor rgb="FFA6A6A6"/>
      </patternFill>
    </fill>
  </fills>
  <borders count="4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/>
    <xf numFmtId="169" fontId="27" fillId="0" borderId="0" applyBorder="0" applyProtection="0"/>
    <xf numFmtId="9" fontId="27" fillId="0" borderId="0" applyBorder="0" applyProtection="0"/>
    <xf numFmtId="170" fontId="27" fillId="0" borderId="0" applyBorder="0" applyProtection="0"/>
  </cellStyleXfs>
  <cellXfs count="186">
    <xf numFmtId="0" fontId="0" fillId="0" borderId="0" xfId="0"/>
    <xf numFmtId="0" fontId="4" fillId="3" borderId="20" xfId="0" applyFont="1" applyFill="1" applyBorder="1" applyAlignment="1">
      <alignment horizontal="right" vertical="top"/>
    </xf>
    <xf numFmtId="0" fontId="4" fillId="3" borderId="12" xfId="0" applyFont="1" applyFill="1" applyBorder="1" applyAlignment="1">
      <alignment horizontal="right" vertical="top"/>
    </xf>
    <xf numFmtId="0" fontId="10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3" borderId="16" xfId="0" applyFont="1" applyFill="1" applyBorder="1" applyAlignment="1">
      <alignment horizontal="right" vertical="top"/>
    </xf>
    <xf numFmtId="0" fontId="8" fillId="3" borderId="14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right" vertical="top"/>
    </xf>
    <xf numFmtId="0" fontId="4" fillId="0" borderId="9" xfId="0" applyFont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4" fontId="3" fillId="0" borderId="3" xfId="0" applyNumberFormat="1" applyFont="1" applyBorder="1" applyAlignment="1">
      <alignment horizontal="right"/>
    </xf>
    <xf numFmtId="0" fontId="1" fillId="0" borderId="4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5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right"/>
    </xf>
    <xf numFmtId="0" fontId="4" fillId="2" borderId="6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4" fontId="4" fillId="3" borderId="10" xfId="0" applyNumberFormat="1" applyFont="1" applyFill="1" applyBorder="1" applyAlignment="1">
      <alignment horizontal="right" vertical="top"/>
    </xf>
    <xf numFmtId="10" fontId="4" fillId="3" borderId="11" xfId="2" applyNumberFormat="1" applyFont="1" applyFill="1" applyBorder="1" applyAlignment="1" applyProtection="1">
      <alignment horizontal="right" vertical="top" wrapText="1"/>
    </xf>
    <xf numFmtId="0" fontId="4" fillId="0" borderId="12" xfId="0" applyFont="1" applyBorder="1" applyAlignment="1">
      <alignment horizontal="left" vertical="top" wrapText="1"/>
    </xf>
    <xf numFmtId="4" fontId="4" fillId="3" borderId="11" xfId="0" applyNumberFormat="1" applyFont="1" applyFill="1" applyBorder="1" applyAlignment="1">
      <alignment horizontal="right" vertical="top" wrapText="1"/>
    </xf>
    <xf numFmtId="10" fontId="8" fillId="3" borderId="15" xfId="0" applyNumberFormat="1" applyFont="1" applyFill="1" applyBorder="1" applyAlignment="1">
      <alignment horizontal="center" vertical="center"/>
    </xf>
    <xf numFmtId="4" fontId="8" fillId="3" borderId="11" xfId="0" applyNumberFormat="1" applyFont="1" applyFill="1" applyBorder="1" applyAlignment="1">
      <alignment horizontal="right" vertical="top"/>
    </xf>
    <xf numFmtId="4" fontId="8" fillId="3" borderId="5" xfId="0" applyNumberFormat="1" applyFont="1" applyFill="1" applyBorder="1" applyAlignment="1">
      <alignment horizontal="right" vertical="top"/>
    </xf>
    <xf numFmtId="0" fontId="4" fillId="2" borderId="18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right" vertical="top"/>
    </xf>
    <xf numFmtId="0" fontId="4" fillId="3" borderId="19" xfId="0" applyFont="1" applyFill="1" applyBorder="1" applyAlignment="1">
      <alignment horizontal="right" vertical="top"/>
    </xf>
    <xf numFmtId="4" fontId="4" fillId="3" borderId="2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2" fontId="0" fillId="0" borderId="0" xfId="0" applyNumberFormat="1"/>
    <xf numFmtId="0" fontId="11" fillId="0" borderId="0" xfId="0" applyFont="1"/>
    <xf numFmtId="0" fontId="14" fillId="0" borderId="24" xfId="0" applyFont="1" applyBorder="1" applyAlignment="1">
      <alignment horizontal="center"/>
    </xf>
    <xf numFmtId="0" fontId="14" fillId="4" borderId="17" xfId="0" applyFont="1" applyFill="1" applyBorder="1" applyAlignment="1">
      <alignment horizontal="center" vertical="top" wrapText="1"/>
    </xf>
    <xf numFmtId="0" fontId="14" fillId="5" borderId="17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/>
    </xf>
    <xf numFmtId="9" fontId="14" fillId="0" borderId="17" xfId="0" applyNumberFormat="1" applyFont="1" applyBorder="1" applyAlignment="1">
      <alignment horizontal="center"/>
    </xf>
    <xf numFmtId="167" fontId="0" fillId="0" borderId="0" xfId="0" applyNumberFormat="1"/>
    <xf numFmtId="168" fontId="14" fillId="0" borderId="17" xfId="0" applyNumberFormat="1" applyFont="1" applyBorder="1" applyAlignment="1">
      <alignment horizontal="center"/>
    </xf>
    <xf numFmtId="9" fontId="14" fillId="6" borderId="17" xfId="0" applyNumberFormat="1" applyFont="1" applyFill="1" applyBorder="1" applyAlignment="1">
      <alignment horizontal="center"/>
    </xf>
    <xf numFmtId="9" fontId="14" fillId="7" borderId="17" xfId="0" applyNumberFormat="1" applyFont="1" applyFill="1" applyBorder="1" applyAlignment="1">
      <alignment horizontal="center"/>
    </xf>
    <xf numFmtId="9" fontId="14" fillId="8" borderId="17" xfId="0" applyNumberFormat="1" applyFont="1" applyFill="1" applyBorder="1" applyAlignment="1">
      <alignment horizontal="center"/>
    </xf>
    <xf numFmtId="165" fontId="15" fillId="0" borderId="17" xfId="0" applyNumberFormat="1" applyFont="1" applyBorder="1"/>
    <xf numFmtId="165" fontId="14" fillId="0" borderId="17" xfId="0" applyNumberFormat="1" applyFont="1" applyBorder="1"/>
    <xf numFmtId="165" fontId="13" fillId="7" borderId="17" xfId="0" applyNumberFormat="1" applyFont="1" applyFill="1" applyBorder="1" applyAlignment="1"/>
    <xf numFmtId="0" fontId="14" fillId="0" borderId="17" xfId="0" applyFont="1" applyBorder="1" applyAlignment="1">
      <alignment horizontal="right"/>
    </xf>
    <xf numFmtId="10" fontId="14" fillId="5" borderId="17" xfId="2" applyNumberFormat="1" applyFont="1" applyFill="1" applyBorder="1" applyAlignment="1" applyProtection="1">
      <alignment horizontal="center" vertical="center" wrapText="1"/>
    </xf>
    <xf numFmtId="169" fontId="14" fillId="0" borderId="17" xfId="1" applyFont="1" applyBorder="1" applyAlignment="1" applyProtection="1">
      <alignment vertical="center" wrapText="1"/>
    </xf>
    <xf numFmtId="169" fontId="14" fillId="10" borderId="17" xfId="1" applyFont="1" applyFill="1" applyBorder="1" applyAlignment="1" applyProtection="1">
      <alignment horizontal="center" vertical="center" wrapText="1"/>
    </xf>
    <xf numFmtId="169" fontId="14" fillId="0" borderId="17" xfId="1" applyFont="1" applyBorder="1" applyAlignment="1" applyProtection="1">
      <alignment horizontal="center" vertical="center" wrapText="1"/>
    </xf>
    <xf numFmtId="0" fontId="14" fillId="0" borderId="24" xfId="0" applyFont="1" applyBorder="1" applyAlignment="1">
      <alignment horizontal="right" vertical="center" wrapText="1"/>
    </xf>
    <xf numFmtId="10" fontId="14" fillId="0" borderId="17" xfId="2" applyNumberFormat="1" applyFont="1" applyBorder="1" applyAlignment="1" applyProtection="1">
      <alignment horizontal="right" vertical="center" wrapText="1"/>
    </xf>
    <xf numFmtId="0" fontId="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right" vertical="center"/>
    </xf>
    <xf numFmtId="0" fontId="1" fillId="0" borderId="4" xfId="0" applyFont="1" applyBorder="1" applyAlignment="1">
      <alignment vertical="top" wrapText="1"/>
    </xf>
    <xf numFmtId="0" fontId="8" fillId="0" borderId="17" xfId="0" applyFont="1" applyBorder="1" applyAlignment="1">
      <alignment horizontal="center" vertical="center" wrapText="1"/>
    </xf>
    <xf numFmtId="2" fontId="8" fillId="0" borderId="17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center" vertical="center" wrapText="1"/>
    </xf>
    <xf numFmtId="4" fontId="16" fillId="0" borderId="17" xfId="0" applyNumberFormat="1" applyFont="1" applyBorder="1" applyAlignment="1">
      <alignment horizontal="right" vertical="top" wrapText="1"/>
    </xf>
    <xf numFmtId="4" fontId="17" fillId="0" borderId="17" xfId="0" applyNumberFormat="1" applyFont="1" applyBorder="1" applyAlignment="1">
      <alignment horizontal="right" vertical="top" wrapText="1"/>
    </xf>
    <xf numFmtId="4" fontId="8" fillId="0" borderId="17" xfId="0" applyNumberFormat="1" applyFont="1" applyBorder="1" applyAlignment="1">
      <alignment horizontal="right" vertical="top" wrapText="1"/>
    </xf>
    <xf numFmtId="4" fontId="8" fillId="3" borderId="17" xfId="0" applyNumberFormat="1" applyFont="1" applyFill="1" applyBorder="1" applyAlignment="1">
      <alignment horizontal="right" vertical="top"/>
    </xf>
    <xf numFmtId="4" fontId="0" fillId="0" borderId="0" xfId="0" applyNumberFormat="1" applyFont="1" applyAlignment="1">
      <alignment horizontal="left" vertical="center"/>
    </xf>
    <xf numFmtId="0" fontId="18" fillId="0" borderId="17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justify" vertical="top" wrapText="1"/>
    </xf>
    <xf numFmtId="0" fontId="17" fillId="0" borderId="17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right" vertical="top" wrapText="1"/>
    </xf>
    <xf numFmtId="0" fontId="17" fillId="0" borderId="17" xfId="0" applyFont="1" applyBorder="1" applyAlignment="1">
      <alignment horizontal="center" vertical="top" wrapText="1"/>
    </xf>
    <xf numFmtId="0" fontId="8" fillId="3" borderId="17" xfId="0" applyFont="1" applyFill="1" applyBorder="1" applyAlignment="1">
      <alignment vertic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20" fillId="0" borderId="4" xfId="0" applyFont="1" applyBorder="1" applyAlignment="1">
      <alignment horizontal="center" wrapText="1"/>
    </xf>
    <xf numFmtId="0" fontId="4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0" borderId="4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4" fontId="19" fillId="0" borderId="0" xfId="0" applyNumberFormat="1" applyFont="1" applyBorder="1" applyAlignment="1">
      <alignment horizontal="right" wrapText="1"/>
    </xf>
    <xf numFmtId="0" fontId="19" fillId="0" borderId="25" xfId="0" applyFont="1" applyBorder="1" applyAlignment="1">
      <alignment wrapText="1"/>
    </xf>
    <xf numFmtId="0" fontId="4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4" fontId="21" fillId="0" borderId="17" xfId="0" applyNumberFormat="1" applyFont="1" applyBorder="1" applyAlignment="1">
      <alignment horizontal="right" vertical="top" wrapText="1"/>
    </xf>
    <xf numFmtId="0" fontId="21" fillId="0" borderId="0" xfId="0" applyFont="1" applyAlignment="1">
      <alignment vertical="top" wrapText="1"/>
    </xf>
    <xf numFmtId="4" fontId="22" fillId="3" borderId="17" xfId="0" applyNumberFormat="1" applyFont="1" applyFill="1" applyBorder="1" applyAlignment="1">
      <alignment horizontal="right" vertical="top"/>
    </xf>
    <xf numFmtId="10" fontId="0" fillId="0" borderId="17" xfId="2" applyNumberFormat="1" applyFont="1" applyBorder="1" applyAlignment="1" applyProtection="1">
      <alignment horizontal="center"/>
    </xf>
    <xf numFmtId="49" fontId="24" fillId="0" borderId="4" xfId="3" applyNumberFormat="1" applyFont="1" applyBorder="1" applyAlignment="1" applyProtection="1">
      <alignment horizontal="center" vertical="center"/>
    </xf>
    <xf numFmtId="10" fontId="24" fillId="0" borderId="0" xfId="0" applyNumberFormat="1" applyFont="1" applyBorder="1" applyAlignment="1" applyProtection="1">
      <alignment horizontal="center" vertical="center"/>
    </xf>
    <xf numFmtId="10" fontId="24" fillId="0" borderId="5" xfId="0" applyNumberFormat="1" applyFont="1" applyBorder="1" applyAlignment="1" applyProtection="1">
      <alignment horizontal="center" vertical="center" wrapText="1"/>
    </xf>
    <xf numFmtId="49" fontId="24" fillId="0" borderId="4" xfId="3" applyNumberFormat="1" applyFont="1" applyBorder="1" applyAlignment="1" applyProtection="1">
      <alignment horizontal="center"/>
    </xf>
    <xf numFmtId="171" fontId="24" fillId="0" borderId="0" xfId="3" applyNumberFormat="1" applyFont="1" applyBorder="1" applyAlignment="1" applyProtection="1">
      <alignment horizontal="left"/>
    </xf>
    <xf numFmtId="171" fontId="25" fillId="0" borderId="0" xfId="3" applyNumberFormat="1" applyFont="1" applyBorder="1" applyAlignment="1" applyProtection="1">
      <alignment horizontal="center"/>
    </xf>
    <xf numFmtId="10" fontId="25" fillId="0" borderId="0" xfId="0" applyNumberFormat="1" applyFont="1" applyBorder="1" applyAlignment="1" applyProtection="1">
      <alignment horizontal="center"/>
    </xf>
    <xf numFmtId="10" fontId="25" fillId="0" borderId="5" xfId="0" applyNumberFormat="1" applyFont="1" applyBorder="1" applyAlignment="1" applyProtection="1">
      <alignment horizontal="center"/>
    </xf>
    <xf numFmtId="49" fontId="25" fillId="0" borderId="4" xfId="3" applyNumberFormat="1" applyFont="1" applyBorder="1" applyAlignment="1" applyProtection="1">
      <alignment horizontal="center" vertical="center"/>
    </xf>
    <xf numFmtId="171" fontId="25" fillId="0" borderId="0" xfId="3" applyNumberFormat="1" applyFont="1" applyBorder="1" applyAlignment="1" applyProtection="1">
      <alignment vertical="center"/>
    </xf>
    <xf numFmtId="171" fontId="25" fillId="0" borderId="0" xfId="3" applyNumberFormat="1" applyFont="1" applyBorder="1" applyAlignment="1" applyProtection="1">
      <alignment horizontal="center" vertical="center"/>
    </xf>
    <xf numFmtId="10" fontId="25" fillId="0" borderId="0" xfId="0" applyNumberFormat="1" applyFont="1" applyBorder="1" applyAlignment="1" applyProtection="1">
      <alignment horizontal="center" vertical="center"/>
    </xf>
    <xf numFmtId="10" fontId="25" fillId="0" borderId="5" xfId="0" applyNumberFormat="1" applyFont="1" applyBorder="1" applyAlignment="1" applyProtection="1">
      <alignment horizontal="center" vertical="center"/>
    </xf>
    <xf numFmtId="10" fontId="0" fillId="0" borderId="0" xfId="0" applyNumberFormat="1" applyFont="1" applyAlignment="1">
      <alignment horizontal="left" vertical="center"/>
    </xf>
    <xf numFmtId="171" fontId="24" fillId="0" borderId="0" xfId="3" applyNumberFormat="1" applyFont="1" applyBorder="1" applyAlignment="1" applyProtection="1">
      <alignment horizontal="center" vertical="center"/>
    </xf>
    <xf numFmtId="10" fontId="24" fillId="0" borderId="5" xfId="0" applyNumberFormat="1" applyFont="1" applyBorder="1" applyAlignment="1" applyProtection="1">
      <alignment horizontal="center" vertical="center"/>
    </xf>
    <xf numFmtId="171" fontId="24" fillId="0" borderId="0" xfId="3" applyNumberFormat="1" applyFont="1" applyBorder="1" applyAlignment="1" applyProtection="1"/>
    <xf numFmtId="49" fontId="25" fillId="0" borderId="26" xfId="3" applyNumberFormat="1" applyFont="1" applyBorder="1" applyAlignment="1" applyProtection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49" fontId="24" fillId="0" borderId="0" xfId="3" applyNumberFormat="1" applyFont="1" applyBorder="1" applyAlignment="1" applyProtection="1">
      <alignment horizontal="center" vertical="center"/>
    </xf>
    <xf numFmtId="171" fontId="14" fillId="0" borderId="0" xfId="3" applyNumberFormat="1" applyFont="1" applyBorder="1" applyAlignment="1" applyProtection="1">
      <alignment horizontal="center" vertical="center"/>
    </xf>
    <xf numFmtId="10" fontId="13" fillId="0" borderId="0" xfId="0" applyNumberFormat="1" applyFont="1" applyBorder="1" applyAlignment="1" applyProtection="1">
      <alignment horizontal="center" vertical="center"/>
    </xf>
    <xf numFmtId="49" fontId="13" fillId="0" borderId="27" xfId="3" applyNumberFormat="1" applyFont="1" applyBorder="1" applyAlignment="1" applyProtection="1">
      <alignment horizontal="center" vertical="center"/>
    </xf>
    <xf numFmtId="171" fontId="14" fillId="0" borderId="28" xfId="3" applyNumberFormat="1" applyFont="1" applyBorder="1" applyAlignment="1" applyProtection="1">
      <alignment horizontal="center" vertical="center"/>
    </xf>
    <xf numFmtId="10" fontId="13" fillId="0" borderId="28" xfId="0" applyNumberFormat="1" applyFont="1" applyBorder="1" applyAlignment="1" applyProtection="1">
      <alignment horizontal="center" vertical="center"/>
    </xf>
    <xf numFmtId="10" fontId="14" fillId="0" borderId="29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10" fontId="0" fillId="0" borderId="35" xfId="2" applyNumberFormat="1" applyFont="1" applyBorder="1" applyAlignment="1" applyProtection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5" xfId="2" applyNumberFormat="1" applyFont="1" applyBorder="1" applyAlignment="1" applyProtection="1">
      <alignment horizontal="center"/>
    </xf>
    <xf numFmtId="0" fontId="0" fillId="0" borderId="26" xfId="0" applyBorder="1" applyAlignment="1">
      <alignment horizontal="center"/>
    </xf>
    <xf numFmtId="10" fontId="0" fillId="0" borderId="36" xfId="2" applyNumberFormat="1" applyFont="1" applyBorder="1" applyAlignment="1" applyProtection="1">
      <alignment horizontal="center"/>
    </xf>
    <xf numFmtId="49" fontId="24" fillId="0" borderId="26" xfId="3" applyNumberFormat="1" applyFont="1" applyBorder="1" applyAlignment="1" applyProtection="1">
      <alignment horizontal="center" vertical="center"/>
    </xf>
    <xf numFmtId="10" fontId="24" fillId="0" borderId="36" xfId="0" applyNumberFormat="1" applyFont="1" applyBorder="1" applyAlignment="1" applyProtection="1">
      <alignment horizontal="center" vertical="center" wrapText="1"/>
    </xf>
    <xf numFmtId="49" fontId="24" fillId="0" borderId="26" xfId="3" applyNumberFormat="1" applyFont="1" applyBorder="1" applyAlignment="1" applyProtection="1">
      <alignment horizontal="center"/>
    </xf>
    <xf numFmtId="10" fontId="25" fillId="0" borderId="36" xfId="0" applyNumberFormat="1" applyFont="1" applyBorder="1" applyAlignment="1" applyProtection="1">
      <alignment horizontal="center"/>
    </xf>
    <xf numFmtId="10" fontId="25" fillId="0" borderId="36" xfId="0" applyNumberFormat="1" applyFont="1" applyBorder="1" applyAlignment="1" applyProtection="1">
      <alignment horizontal="center" vertical="center"/>
    </xf>
    <xf numFmtId="10" fontId="24" fillId="0" borderId="36" xfId="0" applyNumberFormat="1" applyFont="1" applyBorder="1" applyAlignment="1" applyProtection="1">
      <alignment horizontal="center" vertical="center"/>
    </xf>
    <xf numFmtId="49" fontId="13" fillId="0" borderId="38" xfId="3" applyNumberFormat="1" applyFont="1" applyBorder="1" applyAlignment="1" applyProtection="1">
      <alignment horizontal="center" vertical="center"/>
    </xf>
    <xf numFmtId="10" fontId="14" fillId="0" borderId="39" xfId="0" applyNumberFormat="1" applyFont="1" applyBorder="1" applyAlignment="1" applyProtection="1">
      <alignment horizontal="center" vertical="center"/>
    </xf>
    <xf numFmtId="0" fontId="12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/>
    </xf>
    <xf numFmtId="0" fontId="14" fillId="0" borderId="24" xfId="0" applyFont="1" applyBorder="1" applyAlignment="1">
      <alignment horizontal="center" vertical="center" wrapText="1"/>
    </xf>
    <xf numFmtId="2" fontId="14" fillId="0" borderId="24" xfId="0" applyNumberFormat="1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left" vertical="center" wrapText="1"/>
    </xf>
    <xf numFmtId="164" fontId="14" fillId="0" borderId="17" xfId="0" applyNumberFormat="1" applyFont="1" applyBorder="1" applyAlignment="1">
      <alignment horizontal="center" vertical="center" wrapText="1"/>
    </xf>
    <xf numFmtId="165" fontId="14" fillId="0" borderId="17" xfId="0" applyNumberFormat="1" applyFont="1" applyBorder="1" applyAlignment="1">
      <alignment horizontal="center" vertical="center"/>
    </xf>
    <xf numFmtId="166" fontId="14" fillId="0" borderId="17" xfId="0" applyNumberFormat="1" applyFont="1" applyBorder="1" applyAlignment="1">
      <alignment horizontal="center" vertical="center"/>
    </xf>
    <xf numFmtId="9" fontId="14" fillId="0" borderId="17" xfId="0" applyNumberFormat="1" applyFont="1" applyBorder="1" applyAlignment="1">
      <alignment horizontal="center" vertical="center"/>
    </xf>
    <xf numFmtId="0" fontId="13" fillId="9" borderId="17" xfId="0" applyFont="1" applyFill="1" applyBorder="1" applyAlignment="1">
      <alignment horizontal="center"/>
    </xf>
    <xf numFmtId="0" fontId="14" fillId="5" borderId="17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left" wrapText="1"/>
    </xf>
    <xf numFmtId="0" fontId="8" fillId="0" borderId="21" xfId="0" applyFont="1" applyBorder="1" applyAlignment="1">
      <alignment horizontal="left" wrapText="1"/>
    </xf>
    <xf numFmtId="0" fontId="8" fillId="0" borderId="17" xfId="0" applyFont="1" applyBorder="1" applyAlignment="1">
      <alignment horizontal="left" vertical="top" wrapText="1"/>
    </xf>
    <xf numFmtId="0" fontId="8" fillId="3" borderId="17" xfId="0" applyFont="1" applyFill="1" applyBorder="1" applyAlignment="1">
      <alignment horizontal="right" vertical="top"/>
    </xf>
    <xf numFmtId="0" fontId="8" fillId="3" borderId="17" xfId="0" applyFont="1" applyFill="1" applyBorder="1" applyAlignment="1">
      <alignment horizontal="right" vertical="center"/>
    </xf>
    <xf numFmtId="0" fontId="22" fillId="3" borderId="17" xfId="0" applyFont="1" applyFill="1" applyBorder="1" applyAlignment="1">
      <alignment horizontal="right" vertical="top"/>
    </xf>
    <xf numFmtId="0" fontId="23" fillId="11" borderId="17" xfId="0" applyFont="1" applyFill="1" applyBorder="1" applyAlignment="1">
      <alignment horizontal="center" vertical="center"/>
    </xf>
    <xf numFmtId="0" fontId="23" fillId="12" borderId="17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/>
    </xf>
    <xf numFmtId="0" fontId="14" fillId="7" borderId="18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171" fontId="24" fillId="0" borderId="0" xfId="3" applyNumberFormat="1" applyFont="1" applyBorder="1" applyAlignment="1" applyProtection="1">
      <alignment horizontal="center" vertical="center" wrapText="1"/>
    </xf>
    <xf numFmtId="171" fontId="24" fillId="0" borderId="0" xfId="3" applyNumberFormat="1" applyFont="1" applyBorder="1" applyAlignment="1" applyProtection="1">
      <alignment horizontal="center" vertical="center"/>
    </xf>
    <xf numFmtId="171" fontId="24" fillId="0" borderId="4" xfId="3" applyNumberFormat="1" applyFont="1" applyBorder="1" applyAlignment="1" applyProtection="1">
      <alignment horizontal="center" vertical="center"/>
    </xf>
    <xf numFmtId="171" fontId="25" fillId="0" borderId="0" xfId="3" applyNumberFormat="1" applyFont="1" applyBorder="1" applyAlignment="1" applyProtection="1">
      <alignment horizontal="left" vertical="center" wrapText="1"/>
    </xf>
    <xf numFmtId="171" fontId="24" fillId="0" borderId="0" xfId="3" applyNumberFormat="1" applyFont="1" applyBorder="1" applyAlignment="1" applyProtection="1">
      <alignment wrapText="1"/>
    </xf>
    <xf numFmtId="171" fontId="24" fillId="0" borderId="0" xfId="3" applyNumberFormat="1" applyFont="1" applyBorder="1" applyAlignment="1" applyProtection="1">
      <alignment horizontal="left" wrapText="1"/>
    </xf>
    <xf numFmtId="49" fontId="24" fillId="0" borderId="4" xfId="3" applyNumberFormat="1" applyFont="1" applyBorder="1" applyAlignment="1" applyProtection="1">
      <alignment horizontal="center" vertical="center"/>
    </xf>
    <xf numFmtId="49" fontId="24" fillId="0" borderId="0" xfId="3" applyNumberFormat="1" applyFont="1" applyBorder="1" applyAlignment="1" applyProtection="1">
      <alignment horizontal="center" vertical="center"/>
    </xf>
    <xf numFmtId="10" fontId="24" fillId="0" borderId="5" xfId="0" applyNumberFormat="1" applyFont="1" applyBorder="1" applyAlignment="1" applyProtection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6" fillId="13" borderId="24" xfId="0" applyFont="1" applyFill="1" applyBorder="1" applyAlignment="1">
      <alignment horizontal="center"/>
    </xf>
    <xf numFmtId="0" fontId="26" fillId="13" borderId="33" xfId="0" applyFont="1" applyFill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14" fillId="7" borderId="37" xfId="0" applyFont="1" applyFill="1" applyBorder="1" applyAlignment="1">
      <alignment horizontal="center" vertical="center"/>
    </xf>
    <xf numFmtId="49" fontId="24" fillId="0" borderId="26" xfId="3" applyNumberFormat="1" applyFont="1" applyBorder="1" applyAlignment="1" applyProtection="1">
      <alignment horizontal="center" vertical="center"/>
    </xf>
    <xf numFmtId="10" fontId="24" fillId="0" borderId="36" xfId="0" applyNumberFormat="1" applyFont="1" applyBorder="1" applyAlignment="1" applyProtection="1">
      <alignment horizontal="center" vertical="center"/>
    </xf>
    <xf numFmtId="0" fontId="0" fillId="0" borderId="40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Texto Explicativo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E6E6E6"/>
      <rgbColor rgb="FFCCFFFF"/>
      <rgbColor rgb="FF660066"/>
      <rgbColor rgb="FFD99694"/>
      <rgbColor rgb="FF0066CC"/>
      <rgbColor rgb="FF93C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95400</xdr:colOff>
      <xdr:row>0</xdr:row>
      <xdr:rowOff>95400</xdr:rowOff>
    </xdr:from>
    <xdr:to>
      <xdr:col>0</xdr:col>
      <xdr:colOff>817920</xdr:colOff>
      <xdr:row>4</xdr:row>
      <xdr:rowOff>115560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95400" y="95400"/>
          <a:ext cx="722520" cy="8582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247680</xdr:colOff>
      <xdr:row>0</xdr:row>
      <xdr:rowOff>66600</xdr:rowOff>
    </xdr:from>
    <xdr:to>
      <xdr:col>1</xdr:col>
      <xdr:colOff>322560</xdr:colOff>
      <xdr:row>1</xdr:row>
      <xdr:rowOff>555840</xdr:rowOff>
    </xdr:to>
    <xdr:pic>
      <xdr:nvPicPr>
        <xdr:cNvPr id="2" name="Imagem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7680" y="66600"/>
          <a:ext cx="826560" cy="99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619200</xdr:colOff>
      <xdr:row>0</xdr:row>
      <xdr:rowOff>104760</xdr:rowOff>
    </xdr:from>
    <xdr:to>
      <xdr:col>6</xdr:col>
      <xdr:colOff>160560</xdr:colOff>
      <xdr:row>1</xdr:row>
      <xdr:rowOff>542160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9586440" y="104760"/>
          <a:ext cx="839520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95400</xdr:colOff>
      <xdr:row>0</xdr:row>
      <xdr:rowOff>142920</xdr:rowOff>
    </xdr:from>
    <xdr:to>
      <xdr:col>0</xdr:col>
      <xdr:colOff>817920</xdr:colOff>
      <xdr:row>5</xdr:row>
      <xdr:rowOff>20160</xdr:rowOff>
    </xdr:to>
    <xdr:pic>
      <xdr:nvPicPr>
        <xdr:cNvPr id="3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95400" y="142920"/>
          <a:ext cx="722520" cy="8658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104760</xdr:colOff>
      <xdr:row>0</xdr:row>
      <xdr:rowOff>57240</xdr:rowOff>
    </xdr:from>
    <xdr:to>
      <xdr:col>0</xdr:col>
      <xdr:colOff>893880</xdr:colOff>
      <xdr:row>4</xdr:row>
      <xdr:rowOff>153720</xdr:rowOff>
    </xdr:to>
    <xdr:pic>
      <xdr:nvPicPr>
        <xdr:cNvPr id="4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4760" y="57240"/>
          <a:ext cx="789120" cy="1002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26</xdr:row>
      <xdr:rowOff>143280</xdr:rowOff>
    </xdr:from>
    <xdr:to>
      <xdr:col>3</xdr:col>
      <xdr:colOff>45720</xdr:colOff>
      <xdr:row>32</xdr:row>
      <xdr:rowOff>132480</xdr:rowOff>
    </xdr:to>
    <xdr:sp macro="" textlink="">
      <xdr:nvSpPr>
        <xdr:cNvPr id="5" name="CustomShape 1"/>
        <xdr:cNvSpPr/>
      </xdr:nvSpPr>
      <xdr:spPr>
        <a:xfrm>
          <a:off x="356760" y="5705640"/>
          <a:ext cx="4060800" cy="113220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/>
        <a:lstStyle/>
        <a:p>
          <a:pPr>
            <a:lnSpc>
              <a:spcPct val="100000"/>
            </a:lnSpc>
          </a:pPr>
          <a:r>
            <a:rPr lang="pt-BR" sz="1500" b="1" strike="noStrike" spc="-1">
              <a:solidFill>
                <a:srgbClr val="000000"/>
              </a:solidFill>
              <a:latin typeface="Arial"/>
            </a:rPr>
            <a:t>           </a:t>
          </a:r>
          <a:endParaRPr lang="pt-BR" sz="15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          (1+ DA)x(1+DF)x(1+LB)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=     (  ---------------------------------- - 1)  %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                    (1 - T)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9</xdr:col>
      <xdr:colOff>9720</xdr:colOff>
      <xdr:row>26</xdr:row>
      <xdr:rowOff>181440</xdr:rowOff>
    </xdr:from>
    <xdr:to>
      <xdr:col>12</xdr:col>
      <xdr:colOff>26640</xdr:colOff>
      <xdr:row>32</xdr:row>
      <xdr:rowOff>170640</xdr:rowOff>
    </xdr:to>
    <xdr:sp macro="" textlink="">
      <xdr:nvSpPr>
        <xdr:cNvPr id="6" name="CustomShape 1"/>
        <xdr:cNvSpPr/>
      </xdr:nvSpPr>
      <xdr:spPr>
        <a:xfrm>
          <a:off x="7021080" y="5743800"/>
          <a:ext cx="4588560" cy="113220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/>
        <a:lstStyle/>
        <a:p>
          <a:pPr>
            <a:lnSpc>
              <a:spcPct val="100000"/>
            </a:lnSpc>
          </a:pPr>
          <a:r>
            <a:rPr lang="pt-BR" sz="1500" b="1" strike="noStrike" spc="-1">
              <a:solidFill>
                <a:srgbClr val="000000"/>
              </a:solidFill>
              <a:latin typeface="Arial"/>
            </a:rPr>
            <a:t>           </a:t>
          </a:r>
          <a:endParaRPr lang="pt-BR" sz="15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          (1+ DA)x(1+DF)x(1+LB)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=     (  ---------------------------------- - 1)  %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                    (1 - T)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200" b="0" strike="noStrike" spc="-1">
            <a:latin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27</xdr:row>
      <xdr:rowOff>142920</xdr:rowOff>
    </xdr:from>
    <xdr:to>
      <xdr:col>2</xdr:col>
      <xdr:colOff>2342160</xdr:colOff>
      <xdr:row>33</xdr:row>
      <xdr:rowOff>132120</xdr:rowOff>
    </xdr:to>
    <xdr:sp macro="" textlink="">
      <xdr:nvSpPr>
        <xdr:cNvPr id="7" name="CustomShape 1"/>
        <xdr:cNvSpPr/>
      </xdr:nvSpPr>
      <xdr:spPr>
        <a:xfrm>
          <a:off x="725040" y="5962680"/>
          <a:ext cx="3067200" cy="113220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/>
        <a:lstStyle/>
        <a:p>
          <a:pPr>
            <a:lnSpc>
              <a:spcPct val="100000"/>
            </a:lnSpc>
          </a:pPr>
          <a:r>
            <a:rPr lang="pt-BR" sz="1500" b="1" strike="noStrike" spc="-1">
              <a:solidFill>
                <a:srgbClr val="000000"/>
              </a:solidFill>
              <a:latin typeface="Arial"/>
            </a:rPr>
            <a:t>           </a:t>
          </a:r>
          <a:endParaRPr lang="pt-BR" sz="15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          (1+ DA)x(1+DF)x(1+LB)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=     (  ---------------------------------- - 1)  %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                    (1 - T)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200" b="0" strike="noStrike" spc="-1">
            <a:latin typeface="Times New Roman"/>
          </a:endParaRPr>
        </a:p>
      </xdr:txBody>
    </xdr:sp>
    <xdr:clientData/>
  </xdr:twoCellAnchor>
  <xdr:twoCellAnchor editAs="oneCell">
    <xdr:from>
      <xdr:col>9</xdr:col>
      <xdr:colOff>0</xdr:colOff>
      <xdr:row>27</xdr:row>
      <xdr:rowOff>142920</xdr:rowOff>
    </xdr:from>
    <xdr:to>
      <xdr:col>11</xdr:col>
      <xdr:colOff>716760</xdr:colOff>
      <xdr:row>33</xdr:row>
      <xdr:rowOff>132120</xdr:rowOff>
    </xdr:to>
    <xdr:sp macro="" textlink="">
      <xdr:nvSpPr>
        <xdr:cNvPr id="8" name="CustomShape 1"/>
        <xdr:cNvSpPr/>
      </xdr:nvSpPr>
      <xdr:spPr>
        <a:xfrm>
          <a:off x="7597080" y="5962680"/>
          <a:ext cx="4706280" cy="113220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/>
        <a:lstStyle/>
        <a:p>
          <a:pPr>
            <a:lnSpc>
              <a:spcPct val="100000"/>
            </a:lnSpc>
          </a:pPr>
          <a:r>
            <a:rPr lang="pt-BR" sz="1500" b="1" strike="noStrike" spc="-1">
              <a:solidFill>
                <a:srgbClr val="000000"/>
              </a:solidFill>
              <a:latin typeface="Arial"/>
            </a:rPr>
            <a:t>           </a:t>
          </a:r>
          <a:endParaRPr lang="pt-BR" sz="15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          (1+ DA)x(1+DF)x(1+LB)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=     (  ---------------------------------- - 1)  %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                     (1 - T)</a:t>
          </a: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2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2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showGridLines="0" zoomScale="85" zoomScaleNormal="85" workbookViewId="0">
      <selection activeCell="E13" sqref="E13"/>
    </sheetView>
  </sheetViews>
  <sheetFormatPr defaultRowHeight="15"/>
  <cols>
    <col min="1" max="1" width="10.88671875" customWidth="1"/>
    <col min="2" max="2" width="70.6640625" customWidth="1"/>
    <col min="3" max="3" width="9.88671875" customWidth="1"/>
    <col min="4" max="4" width="8.5546875" customWidth="1"/>
    <col min="5" max="5" width="9.77734375" customWidth="1"/>
    <col min="6" max="1025" width="8.5546875" customWidth="1"/>
  </cols>
  <sheetData>
    <row r="1" spans="1:5" ht="15" customHeight="1">
      <c r="A1" s="15"/>
      <c r="B1" s="14" t="s">
        <v>0</v>
      </c>
      <c r="C1" s="16"/>
      <c r="D1" s="16"/>
      <c r="E1" s="17" t="s">
        <v>1</v>
      </c>
    </row>
    <row r="2" spans="1:5">
      <c r="A2" s="18"/>
      <c r="B2" s="14"/>
      <c r="C2" s="13" t="s">
        <v>2</v>
      </c>
      <c r="D2" s="13"/>
      <c r="E2" s="13"/>
    </row>
    <row r="3" spans="1:5" ht="18" customHeight="1">
      <c r="A3" s="18"/>
      <c r="B3" s="19" t="s">
        <v>3</v>
      </c>
      <c r="C3" s="20"/>
      <c r="D3" s="20"/>
      <c r="E3" s="21" t="s">
        <v>4</v>
      </c>
    </row>
    <row r="4" spans="1:5" ht="18" customHeight="1">
      <c r="A4" s="18"/>
      <c r="B4" s="19" t="s">
        <v>5</v>
      </c>
      <c r="C4" s="20"/>
      <c r="D4" s="20"/>
      <c r="E4" s="22" t="s">
        <v>6</v>
      </c>
    </row>
    <row r="5" spans="1:5" ht="18" customHeight="1">
      <c r="A5" s="18"/>
      <c r="B5" s="12" t="s">
        <v>7</v>
      </c>
      <c r="C5" s="12"/>
      <c r="D5" s="12"/>
      <c r="E5" s="12"/>
    </row>
    <row r="6" spans="1:5" ht="18" customHeight="1">
      <c r="A6" s="18"/>
      <c r="B6" s="11" t="s">
        <v>8</v>
      </c>
      <c r="C6" s="11"/>
      <c r="D6" s="11"/>
      <c r="E6" s="11"/>
    </row>
    <row r="7" spans="1:5" ht="15" customHeight="1">
      <c r="A7" s="23" t="s">
        <v>9</v>
      </c>
      <c r="B7" s="10" t="s">
        <v>10</v>
      </c>
      <c r="C7" s="10"/>
      <c r="D7" s="10"/>
      <c r="E7" s="10"/>
    </row>
    <row r="8" spans="1:5">
      <c r="A8" s="24" t="s">
        <v>11</v>
      </c>
      <c r="B8" s="9" t="str">
        <f>Cronograma!B5</f>
        <v>SERVIÇOS TECNICOS-PROFISSIONAIS</v>
      </c>
      <c r="C8" s="9"/>
      <c r="D8" s="9"/>
      <c r="E8" s="9"/>
    </row>
    <row r="9" spans="1:5">
      <c r="A9" s="8" t="s">
        <v>12</v>
      </c>
      <c r="B9" s="8"/>
      <c r="C9" s="8"/>
      <c r="D9" s="25">
        <f>Cronograma!D5</f>
        <v>0</v>
      </c>
      <c r="E9" s="26" t="e">
        <f>D9/E33</f>
        <v>#DIV/0!</v>
      </c>
    </row>
    <row r="10" spans="1:5">
      <c r="A10" s="27" t="s">
        <v>13</v>
      </c>
      <c r="B10" s="9" t="str">
        <f>Cronograma!B8</f>
        <v>SERVIÇOS PRELIMINARES</v>
      </c>
      <c r="C10" s="9"/>
      <c r="D10" s="9"/>
      <c r="E10" s="9"/>
    </row>
    <row r="11" spans="1:5">
      <c r="A11" s="8" t="s">
        <v>12</v>
      </c>
      <c r="B11" s="8"/>
      <c r="C11" s="8"/>
      <c r="D11" s="25">
        <f>Cronograma!D8</f>
        <v>0</v>
      </c>
      <c r="E11" s="26" t="e">
        <f>D11/E33</f>
        <v>#DIV/0!</v>
      </c>
    </row>
    <row r="12" spans="1:5">
      <c r="A12" s="27" t="s">
        <v>14</v>
      </c>
      <c r="B12" s="9" t="str">
        <f>Cronograma!B11</f>
        <v>INFRA-ESTRUTURA DE DUTOS E CAIXAS DE PASSAGEM</v>
      </c>
      <c r="C12" s="9"/>
      <c r="D12" s="9"/>
      <c r="E12" s="9"/>
    </row>
    <row r="13" spans="1:5">
      <c r="A13" s="8" t="s">
        <v>12</v>
      </c>
      <c r="B13" s="8"/>
      <c r="C13" s="8"/>
      <c r="D13" s="25">
        <f>Cronograma!D11</f>
        <v>0</v>
      </c>
      <c r="E13" s="26" t="e">
        <f>D13/E33</f>
        <v>#DIV/0!</v>
      </c>
    </row>
    <row r="14" spans="1:5">
      <c r="A14" s="27" t="s">
        <v>15</v>
      </c>
      <c r="B14" s="9" t="str">
        <f>Cronograma!B14</f>
        <v>INFRA-ESTRUTURA DE DUTOS INTERNA DAS EDIFICAÇÕES</v>
      </c>
      <c r="C14" s="9"/>
      <c r="D14" s="9"/>
      <c r="E14" s="9"/>
    </row>
    <row r="15" spans="1:5">
      <c r="A15" s="8" t="s">
        <v>12</v>
      </c>
      <c r="B15" s="8"/>
      <c r="C15" s="8"/>
      <c r="D15" s="25">
        <f>Cronograma!D14</f>
        <v>0</v>
      </c>
      <c r="E15" s="26" t="e">
        <f>D15/E33</f>
        <v>#DIV/0!</v>
      </c>
    </row>
    <row r="16" spans="1:5">
      <c r="A16" s="27" t="s">
        <v>16</v>
      </c>
      <c r="B16" s="9" t="str">
        <f>Cronograma!B17</f>
        <v>MURO DE MEDIÇÃO</v>
      </c>
      <c r="C16" s="9"/>
      <c r="D16" s="9"/>
      <c r="E16" s="9"/>
    </row>
    <row r="17" spans="1:5">
      <c r="A17" s="8" t="s">
        <v>12</v>
      </c>
      <c r="B17" s="8"/>
      <c r="C17" s="8"/>
      <c r="D17" s="25">
        <f>Cronograma!D17</f>
        <v>0</v>
      </c>
      <c r="E17" s="26" t="e">
        <f>D17/E33</f>
        <v>#DIV/0!</v>
      </c>
    </row>
    <row r="18" spans="1:5">
      <c r="A18" s="27" t="s">
        <v>17</v>
      </c>
      <c r="B18" s="9" t="str">
        <f>Cronograma!B20</f>
        <v>SUBESTAÇÃO DE 225 kVA -13800/380VCA -E REDE AÉREA</v>
      </c>
      <c r="C18" s="9"/>
      <c r="D18" s="9"/>
      <c r="E18" s="9"/>
    </row>
    <row r="19" spans="1:5">
      <c r="A19" s="8" t="s">
        <v>12</v>
      </c>
      <c r="B19" s="8"/>
      <c r="C19" s="8"/>
      <c r="D19" s="25">
        <f>Cronograma!D20</f>
        <v>0</v>
      </c>
      <c r="E19" s="26" t="e">
        <f>D19/E33</f>
        <v>#DIV/0!</v>
      </c>
    </row>
    <row r="20" spans="1:5">
      <c r="A20" s="27" t="s">
        <v>18</v>
      </c>
      <c r="B20" s="9" t="str">
        <f>Cronograma!B23</f>
        <v>QUADROS ELÉTRICOS E MEDIDORES ELÉTRICOS</v>
      </c>
      <c r="C20" s="9"/>
      <c r="D20" s="9"/>
      <c r="E20" s="9"/>
    </row>
    <row r="21" spans="1:5">
      <c r="A21" s="8" t="s">
        <v>12</v>
      </c>
      <c r="B21" s="8"/>
      <c r="C21" s="8"/>
      <c r="D21" s="25">
        <f>Cronograma!D23</f>
        <v>0</v>
      </c>
      <c r="E21" s="26" t="e">
        <f>D21/E33</f>
        <v>#DIV/0!</v>
      </c>
    </row>
    <row r="22" spans="1:5">
      <c r="A22" s="27" t="s">
        <v>19</v>
      </c>
      <c r="B22" s="9" t="str">
        <f>Cronograma!B26</f>
        <v>ATERRAMENTO</v>
      </c>
      <c r="C22" s="9"/>
      <c r="D22" s="9"/>
      <c r="E22" s="9"/>
    </row>
    <row r="23" spans="1:5">
      <c r="A23" s="8" t="s">
        <v>12</v>
      </c>
      <c r="B23" s="8"/>
      <c r="C23" s="8"/>
      <c r="D23" s="25">
        <f>Cronograma!D26</f>
        <v>0</v>
      </c>
      <c r="E23" s="26" t="e">
        <f>D23/E33</f>
        <v>#DIV/0!</v>
      </c>
    </row>
    <row r="24" spans="1:5">
      <c r="A24" s="27" t="s">
        <v>20</v>
      </c>
      <c r="B24" s="9" t="str">
        <f>Cronograma!B29</f>
        <v>DESMONTE DO MEDIDOR E QUADRO EXISTENTE DO GBM</v>
      </c>
      <c r="C24" s="9"/>
      <c r="D24" s="9"/>
      <c r="E24" s="9"/>
    </row>
    <row r="25" spans="1:5">
      <c r="A25" s="8" t="s">
        <v>12</v>
      </c>
      <c r="B25" s="8"/>
      <c r="C25" s="8"/>
      <c r="D25" s="25">
        <f>Cronograma!D29</f>
        <v>0</v>
      </c>
      <c r="E25" s="26" t="e">
        <f>D25/E33</f>
        <v>#DIV/0!</v>
      </c>
    </row>
    <row r="26" spans="1:5">
      <c r="A26" s="27" t="s">
        <v>21</v>
      </c>
      <c r="B26" s="9" t="str">
        <f>Cronograma!B32</f>
        <v>REPOSIÇÃO DO ASFALTO</v>
      </c>
      <c r="C26" s="9"/>
      <c r="D26" s="9"/>
      <c r="E26" s="9"/>
    </row>
    <row r="27" spans="1:5">
      <c r="A27" s="8" t="s">
        <v>12</v>
      </c>
      <c r="B27" s="8"/>
      <c r="C27" s="8"/>
      <c r="D27" s="25">
        <f>Cronograma!D32</f>
        <v>0</v>
      </c>
      <c r="E27" s="26" t="e">
        <f>D27/E33</f>
        <v>#DIV/0!</v>
      </c>
    </row>
    <row r="28" spans="1:5">
      <c r="A28" s="27" t="s">
        <v>22</v>
      </c>
      <c r="B28" s="9" t="str">
        <f>Cronograma!B35</f>
        <v>LIMPEZA E REMOÇÃO DE RESÍDUOS SÓLIDOS (ENTULHO, VEGETAÇÃO, MATERIAIS DESCARTADOS)</v>
      </c>
      <c r="C28" s="9"/>
      <c r="D28" s="9"/>
      <c r="E28" s="9"/>
    </row>
    <row r="29" spans="1:5">
      <c r="A29" s="8" t="s">
        <v>12</v>
      </c>
      <c r="B29" s="8"/>
      <c r="C29" s="8"/>
      <c r="D29" s="25">
        <f>Cronograma!D35</f>
        <v>0</v>
      </c>
      <c r="E29" s="26" t="e">
        <f>D29/E33</f>
        <v>#DIV/0!</v>
      </c>
    </row>
    <row r="30" spans="1:5">
      <c r="A30" s="27" t="s">
        <v>23</v>
      </c>
      <c r="B30" s="9" t="str">
        <f>Cronograma!B38</f>
        <v>SERVIÇOS AUXILIARES E ADMINISTRATIVOS</v>
      </c>
      <c r="C30" s="9"/>
      <c r="D30" s="9"/>
      <c r="E30" s="9"/>
    </row>
    <row r="31" spans="1:5">
      <c r="A31" s="8" t="s">
        <v>12</v>
      </c>
      <c r="B31" s="8"/>
      <c r="C31" s="8"/>
      <c r="D31" s="25">
        <f>Cronograma!D38</f>
        <v>0</v>
      </c>
      <c r="E31" s="26" t="e">
        <f>D31/E33</f>
        <v>#DIV/0!</v>
      </c>
    </row>
    <row r="32" spans="1:5">
      <c r="A32" s="7"/>
      <c r="B32" s="7"/>
      <c r="C32" s="7"/>
      <c r="D32" s="7"/>
      <c r="E32" s="7"/>
    </row>
    <row r="33" spans="1:5">
      <c r="A33" s="8" t="s">
        <v>24</v>
      </c>
      <c r="B33" s="8"/>
      <c r="C33" s="8"/>
      <c r="D33" s="8"/>
      <c r="E33" s="28">
        <f>SUM(D9,D11,D13,D15,D17,D19,D21,D23,D25,D27,D29,D31)</f>
        <v>0</v>
      </c>
    </row>
    <row r="34" spans="1:5">
      <c r="A34" s="6" t="s">
        <v>25</v>
      </c>
      <c r="B34" s="6"/>
      <c r="C34" s="6"/>
      <c r="D34" s="29">
        <f>'BDI Obra'!F27</f>
        <v>0</v>
      </c>
      <c r="E34" s="30">
        <f>D34*E33</f>
        <v>0</v>
      </c>
    </row>
    <row r="35" spans="1:5">
      <c r="A35" s="5" t="s">
        <v>26</v>
      </c>
      <c r="B35" s="5"/>
      <c r="C35" s="5"/>
      <c r="D35" s="5"/>
      <c r="E35" s="31">
        <f>E34+E33</f>
        <v>0</v>
      </c>
    </row>
    <row r="36" spans="1:5" ht="15.75">
      <c r="A36" s="4" t="s">
        <v>27</v>
      </c>
      <c r="B36" s="4"/>
      <c r="C36" s="4"/>
      <c r="D36" s="4"/>
      <c r="E36" s="4"/>
    </row>
    <row r="37" spans="1:5" ht="15" customHeight="1">
      <c r="A37" s="32" t="s">
        <v>9</v>
      </c>
      <c r="B37" s="10" t="s">
        <v>10</v>
      </c>
      <c r="C37" s="10"/>
      <c r="D37" s="10"/>
      <c r="E37" s="10"/>
    </row>
    <row r="38" spans="1:5">
      <c r="A38" s="27" t="s">
        <v>28</v>
      </c>
      <c r="B38" s="9" t="str">
        <f>Cronograma!B41</f>
        <v>EQUIPAMENTOS</v>
      </c>
      <c r="C38" s="9"/>
      <c r="D38" s="9"/>
      <c r="E38" s="9"/>
    </row>
    <row r="39" spans="1:5">
      <c r="A39" s="8" t="s">
        <v>12</v>
      </c>
      <c r="B39" s="8"/>
      <c r="C39" s="8"/>
      <c r="D39" s="25">
        <f>Cronograma!D41</f>
        <v>0</v>
      </c>
      <c r="E39" s="26" t="e">
        <f>D39/E41</f>
        <v>#DIV/0!</v>
      </c>
    </row>
    <row r="40" spans="1:5">
      <c r="A40" s="33"/>
      <c r="B40" s="34"/>
      <c r="C40" s="34"/>
      <c r="D40" s="25"/>
      <c r="E40" s="26"/>
    </row>
    <row r="41" spans="1:5">
      <c r="A41" s="8" t="s">
        <v>29</v>
      </c>
      <c r="B41" s="8"/>
      <c r="C41" s="8"/>
      <c r="D41" s="8"/>
      <c r="E41" s="28">
        <f>D39</f>
        <v>0</v>
      </c>
    </row>
    <row r="42" spans="1:5">
      <c r="A42" s="6" t="s">
        <v>25</v>
      </c>
      <c r="B42" s="6"/>
      <c r="C42" s="6"/>
      <c r="D42" s="29">
        <f>'BDI Equip.'!F28</f>
        <v>0</v>
      </c>
      <c r="E42" s="30">
        <f>D42*E41</f>
        <v>0</v>
      </c>
    </row>
    <row r="43" spans="1:5">
      <c r="A43" s="5" t="s">
        <v>26</v>
      </c>
      <c r="B43" s="5"/>
      <c r="C43" s="5"/>
      <c r="D43" s="5"/>
      <c r="E43" s="31">
        <f>E42+E41</f>
        <v>0</v>
      </c>
    </row>
    <row r="44" spans="1:5">
      <c r="A44" s="3" t="s">
        <v>30</v>
      </c>
      <c r="B44" s="3"/>
      <c r="C44" s="3"/>
      <c r="D44" s="3"/>
      <c r="E44" s="3"/>
    </row>
    <row r="45" spans="1:5">
      <c r="A45" s="2" t="s">
        <v>31</v>
      </c>
      <c r="B45" s="2"/>
      <c r="C45" s="2"/>
      <c r="D45" s="2"/>
      <c r="E45" s="28">
        <f>E33+E41</f>
        <v>0</v>
      </c>
    </row>
    <row r="46" spans="1:5">
      <c r="A46" s="1" t="s">
        <v>32</v>
      </c>
      <c r="B46" s="1"/>
      <c r="C46" s="1"/>
      <c r="D46" s="1"/>
      <c r="E46" s="35">
        <f>E35+E43</f>
        <v>0</v>
      </c>
    </row>
  </sheetData>
  <mergeCells count="43">
    <mergeCell ref="A44:E44"/>
    <mergeCell ref="A45:D45"/>
    <mergeCell ref="A46:D46"/>
    <mergeCell ref="B38:E38"/>
    <mergeCell ref="A39:C39"/>
    <mergeCell ref="A41:D41"/>
    <mergeCell ref="A42:C42"/>
    <mergeCell ref="A43:D43"/>
    <mergeCell ref="A33:D33"/>
    <mergeCell ref="A34:C34"/>
    <mergeCell ref="A35:D35"/>
    <mergeCell ref="A36:E36"/>
    <mergeCell ref="B37:E37"/>
    <mergeCell ref="B28:E28"/>
    <mergeCell ref="A29:C29"/>
    <mergeCell ref="B30:E30"/>
    <mergeCell ref="A31:C31"/>
    <mergeCell ref="A32:E32"/>
    <mergeCell ref="A23:C23"/>
    <mergeCell ref="B24:E24"/>
    <mergeCell ref="A25:C25"/>
    <mergeCell ref="B26:E26"/>
    <mergeCell ref="A27:C27"/>
    <mergeCell ref="B18:E18"/>
    <mergeCell ref="A19:C19"/>
    <mergeCell ref="B20:E20"/>
    <mergeCell ref="A21:C21"/>
    <mergeCell ref="B22:E22"/>
    <mergeCell ref="A13:C13"/>
    <mergeCell ref="B14:E14"/>
    <mergeCell ref="A15:C15"/>
    <mergeCell ref="B16:E16"/>
    <mergeCell ref="A17:C17"/>
    <mergeCell ref="B8:E8"/>
    <mergeCell ref="A9:C9"/>
    <mergeCell ref="B10:E10"/>
    <mergeCell ref="A11:C11"/>
    <mergeCell ref="B12:E12"/>
    <mergeCell ref="B1:B2"/>
    <mergeCell ref="C2:E2"/>
    <mergeCell ref="B5:E5"/>
    <mergeCell ref="B6:E6"/>
    <mergeCell ref="B7:E7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E48"/>
  <sheetViews>
    <sheetView showGridLines="0" zoomScale="85" zoomScaleNormal="85" workbookViewId="0">
      <selection activeCell="G48" sqref="G48"/>
    </sheetView>
  </sheetViews>
  <sheetFormatPr defaultRowHeight="15"/>
  <cols>
    <col min="1" max="1" width="8.88671875" style="36" customWidth="1"/>
    <col min="2" max="2" width="59.77734375" customWidth="1"/>
    <col min="3" max="3" width="5.44140625" style="37" customWidth="1"/>
    <col min="4" max="4" width="16.5546875" customWidth="1"/>
    <col min="5" max="6" width="15.33203125" style="38" customWidth="1"/>
    <col min="7" max="7" width="13.6640625" style="38" customWidth="1"/>
    <col min="8" max="8" width="8.88671875" customWidth="1"/>
    <col min="9" max="17" width="9.5546875" hidden="1" customWidth="1"/>
    <col min="18" max="256" width="8.88671875" customWidth="1"/>
    <col min="257" max="257" width="3.77734375" customWidth="1"/>
    <col min="258" max="258" width="72.33203125" customWidth="1"/>
    <col min="259" max="259" width="6.44140625" customWidth="1"/>
    <col min="260" max="260" width="18.33203125" customWidth="1"/>
    <col min="261" max="262" width="15.33203125" customWidth="1"/>
    <col min="263" max="263" width="7.21875" customWidth="1"/>
    <col min="264" max="264" width="8.88671875" customWidth="1"/>
    <col min="265" max="273" width="9.5546875" hidden="1" customWidth="1"/>
    <col min="274" max="512" width="8.88671875" customWidth="1"/>
    <col min="513" max="513" width="3.77734375" customWidth="1"/>
    <col min="514" max="514" width="72.33203125" customWidth="1"/>
    <col min="515" max="515" width="6.44140625" customWidth="1"/>
    <col min="516" max="516" width="18.33203125" customWidth="1"/>
    <col min="517" max="518" width="15.33203125" customWidth="1"/>
    <col min="519" max="519" width="7.21875" customWidth="1"/>
    <col min="520" max="520" width="8.88671875" customWidth="1"/>
    <col min="521" max="529" width="9.5546875" hidden="1" customWidth="1"/>
    <col min="530" max="768" width="8.88671875" customWidth="1"/>
    <col min="769" max="769" width="3.77734375" customWidth="1"/>
    <col min="770" max="770" width="72.33203125" customWidth="1"/>
    <col min="771" max="771" width="6.44140625" customWidth="1"/>
    <col min="772" max="772" width="18.33203125" customWidth="1"/>
    <col min="773" max="774" width="15.33203125" customWidth="1"/>
    <col min="775" max="775" width="7.21875" customWidth="1"/>
    <col min="776" max="776" width="8.88671875" customWidth="1"/>
    <col min="777" max="785" width="9.5546875" hidden="1" customWidth="1"/>
    <col min="786" max="1025" width="8.88671875" customWidth="1"/>
  </cols>
  <sheetData>
    <row r="1" spans="1:14" ht="39.75" customHeight="1">
      <c r="A1" s="143" t="s">
        <v>33</v>
      </c>
      <c r="B1" s="143"/>
      <c r="C1" s="143"/>
      <c r="D1" s="143"/>
      <c r="E1" s="143"/>
      <c r="F1" s="143"/>
      <c r="G1" s="143"/>
    </row>
    <row r="2" spans="1:14" ht="50.25" customHeight="1">
      <c r="A2" s="144" t="s">
        <v>3</v>
      </c>
      <c r="B2" s="144"/>
      <c r="C2" s="144"/>
      <c r="D2" s="144"/>
      <c r="E2" s="144"/>
      <c r="F2" s="144"/>
      <c r="G2" s="144"/>
    </row>
    <row r="3" spans="1:14" ht="15.75" customHeight="1">
      <c r="A3" s="145"/>
      <c r="B3" s="146" t="s">
        <v>34</v>
      </c>
      <c r="C3" s="147" t="s">
        <v>35</v>
      </c>
      <c r="D3" s="147" t="s">
        <v>36</v>
      </c>
      <c r="E3" s="148" t="s">
        <v>37</v>
      </c>
      <c r="F3" s="148"/>
      <c r="G3" s="39" t="s">
        <v>35</v>
      </c>
    </row>
    <row r="4" spans="1:14" ht="15.75">
      <c r="A4" s="145"/>
      <c r="B4" s="146"/>
      <c r="C4" s="147"/>
      <c r="D4" s="147"/>
      <c r="E4" s="40">
        <v>30</v>
      </c>
      <c r="F4" s="41">
        <v>60</v>
      </c>
      <c r="G4" s="42" t="s">
        <v>38</v>
      </c>
    </row>
    <row r="5" spans="1:14" ht="15.75">
      <c r="A5" s="149" t="str">
        <f>'Orç Sintético '!$A$8</f>
        <v>01.00.000</v>
      </c>
      <c r="B5" s="150" t="str">
        <f>'Orç Sintético '!$B$8:$F$8</f>
        <v>SERVIÇOS TECNICOS-PROFISSIONAIS</v>
      </c>
      <c r="C5" s="151" t="e">
        <f>D5/$D$44*100</f>
        <v>#DIV/0!</v>
      </c>
      <c r="D5" s="152">
        <f>'Orç Sintético '!F11</f>
        <v>0</v>
      </c>
      <c r="E5" s="43">
        <v>1</v>
      </c>
      <c r="F5" s="43">
        <v>0</v>
      </c>
      <c r="G5" s="153">
        <f>SUM(E5:F5)</f>
        <v>1</v>
      </c>
      <c r="H5" s="44"/>
      <c r="I5" s="44"/>
      <c r="J5" s="44"/>
      <c r="K5" s="44"/>
      <c r="L5" s="44"/>
      <c r="N5" s="44"/>
    </row>
    <row r="6" spans="1:14" ht="15.75">
      <c r="A6" s="149"/>
      <c r="B6" s="150"/>
      <c r="C6" s="151"/>
      <c r="D6" s="152"/>
      <c r="E6" s="45">
        <f>$D$5*E5</f>
        <v>0</v>
      </c>
      <c r="F6" s="45">
        <f>$D$5*F5</f>
        <v>0</v>
      </c>
      <c r="G6" s="153"/>
      <c r="H6" s="44"/>
      <c r="I6" s="44"/>
      <c r="J6" s="44"/>
      <c r="K6" s="44"/>
      <c r="L6" s="44"/>
      <c r="N6" s="44"/>
    </row>
    <row r="7" spans="1:14" ht="15.75">
      <c r="A7" s="149"/>
      <c r="B7" s="150"/>
      <c r="C7" s="151"/>
      <c r="D7" s="152"/>
      <c r="E7" s="46"/>
      <c r="F7" s="47"/>
      <c r="G7" s="153"/>
      <c r="H7" s="44"/>
      <c r="I7" s="44"/>
      <c r="J7" s="44"/>
      <c r="K7" s="44"/>
      <c r="L7" s="44"/>
      <c r="N7" s="44"/>
    </row>
    <row r="8" spans="1:14" ht="15.75">
      <c r="A8" s="149" t="str">
        <f>'Orç Sintético '!$A$12</f>
        <v>02.00.000</v>
      </c>
      <c r="B8" s="150" t="str">
        <f>'Orç Sintético '!$B$12:$F$12</f>
        <v>SERVIÇOS PRELIMINARES</v>
      </c>
      <c r="C8" s="151" t="e">
        <f>D8/$D$44*100</f>
        <v>#DIV/0!</v>
      </c>
      <c r="D8" s="152">
        <f>'Orç Sintético '!F14</f>
        <v>0</v>
      </c>
      <c r="E8" s="43">
        <v>1</v>
      </c>
      <c r="F8" s="43">
        <v>0</v>
      </c>
      <c r="G8" s="153">
        <f>SUM(E8:F8)</f>
        <v>1</v>
      </c>
      <c r="H8" s="44"/>
      <c r="I8" s="44"/>
      <c r="J8" s="44"/>
      <c r="K8" s="44"/>
      <c r="L8" s="44"/>
      <c r="N8" s="44"/>
    </row>
    <row r="9" spans="1:14" ht="15.75">
      <c r="A9" s="149"/>
      <c r="B9" s="150"/>
      <c r="C9" s="151"/>
      <c r="D9" s="152"/>
      <c r="E9" s="45">
        <f>$D$8*E8</f>
        <v>0</v>
      </c>
      <c r="F9" s="45">
        <f>$D$8*F8</f>
        <v>0</v>
      </c>
      <c r="G9" s="153"/>
      <c r="H9" s="44"/>
      <c r="I9" s="44"/>
      <c r="J9" s="44"/>
      <c r="K9" s="44"/>
      <c r="L9" s="44"/>
      <c r="N9" s="44"/>
    </row>
    <row r="10" spans="1:14" ht="15.75">
      <c r="A10" s="149"/>
      <c r="B10" s="150"/>
      <c r="C10" s="151"/>
      <c r="D10" s="152"/>
      <c r="E10" s="46"/>
      <c r="F10" s="47"/>
      <c r="G10" s="153"/>
      <c r="H10" s="44"/>
      <c r="I10" s="44"/>
      <c r="J10" s="44"/>
      <c r="K10" s="44"/>
      <c r="L10" s="44"/>
      <c r="N10" s="44"/>
    </row>
    <row r="11" spans="1:14" ht="15.75">
      <c r="A11" s="149" t="str">
        <f>'Orç Sintético '!$A$15</f>
        <v>03.00.000</v>
      </c>
      <c r="B11" s="150" t="str">
        <f>'Orç Sintético '!$B$15:$F$15</f>
        <v>INFRA-ESTRUTURA DE DUTOS E CAIXAS DE PASSAGEM</v>
      </c>
      <c r="C11" s="151" t="e">
        <f>D11/$D$44*100</f>
        <v>#DIV/0!</v>
      </c>
      <c r="D11" s="152">
        <f>'Orç Sintético '!F26</f>
        <v>0</v>
      </c>
      <c r="E11" s="43">
        <v>0.8</v>
      </c>
      <c r="F11" s="43">
        <v>0.2</v>
      </c>
      <c r="G11" s="154">
        <f>SUM(E11:F11)</f>
        <v>1</v>
      </c>
      <c r="H11" s="44"/>
      <c r="I11" s="44"/>
      <c r="J11" s="44"/>
      <c r="K11" s="44"/>
      <c r="L11" s="44"/>
      <c r="N11" s="44"/>
    </row>
    <row r="12" spans="1:14" ht="15.75">
      <c r="A12" s="149"/>
      <c r="B12" s="150"/>
      <c r="C12" s="151"/>
      <c r="D12" s="152"/>
      <c r="E12" s="45">
        <f>$D$11*E11</f>
        <v>0</v>
      </c>
      <c r="F12" s="45">
        <f>$D$11*F11</f>
        <v>0</v>
      </c>
      <c r="G12" s="154"/>
      <c r="H12" s="44"/>
      <c r="I12" s="44"/>
      <c r="J12" s="44"/>
      <c r="K12" s="44"/>
      <c r="L12" s="44"/>
      <c r="N12" s="44"/>
    </row>
    <row r="13" spans="1:14" ht="15.75">
      <c r="A13" s="149"/>
      <c r="B13" s="150"/>
      <c r="C13" s="151"/>
      <c r="D13" s="152"/>
      <c r="E13" s="46"/>
      <c r="F13" s="47"/>
      <c r="G13" s="154"/>
      <c r="H13" s="44"/>
      <c r="I13" s="44"/>
      <c r="J13" s="44"/>
      <c r="K13" s="44"/>
      <c r="L13" s="44"/>
      <c r="N13" s="44"/>
    </row>
    <row r="14" spans="1:14" ht="15.75">
      <c r="A14" s="149" t="str">
        <f>'Orç Sintético '!$A$27</f>
        <v>04.00.000</v>
      </c>
      <c r="B14" s="150" t="str">
        <f>'Orç Sintético '!$B$27:$F$27</f>
        <v>INFRA-ESTRUTURA DE DUTOS INTERNA DAS EDIFICAÇÕES</v>
      </c>
      <c r="C14" s="151" t="e">
        <f>D14/$D$44*100</f>
        <v>#DIV/0!</v>
      </c>
      <c r="D14" s="152">
        <f>'Orç Sintético '!F30</f>
        <v>0</v>
      </c>
      <c r="E14" s="43">
        <v>0.4</v>
      </c>
      <c r="F14" s="43">
        <v>0.6</v>
      </c>
      <c r="G14" s="154">
        <f>SUM(E14:F14)</f>
        <v>1</v>
      </c>
      <c r="H14" s="44"/>
      <c r="I14" s="44"/>
      <c r="J14" s="44"/>
      <c r="K14" s="44"/>
      <c r="L14" s="44"/>
      <c r="N14" s="44"/>
    </row>
    <row r="15" spans="1:14" ht="15.75">
      <c r="A15" s="149"/>
      <c r="B15" s="150"/>
      <c r="C15" s="151"/>
      <c r="D15" s="152"/>
      <c r="E15" s="45">
        <f>$D$14*E14</f>
        <v>0</v>
      </c>
      <c r="F15" s="45">
        <f>$D$14*F14</f>
        <v>0</v>
      </c>
      <c r="G15" s="154"/>
      <c r="H15" s="44"/>
      <c r="I15" s="44"/>
      <c r="J15" s="44"/>
      <c r="K15" s="44"/>
      <c r="L15" s="44"/>
      <c r="N15" s="44"/>
    </row>
    <row r="16" spans="1:14" ht="15.75">
      <c r="A16" s="149"/>
      <c r="B16" s="150"/>
      <c r="C16" s="151"/>
      <c r="D16" s="152"/>
      <c r="E16" s="46"/>
      <c r="F16" s="47"/>
      <c r="G16" s="154"/>
      <c r="H16" s="44"/>
      <c r="I16" s="44"/>
      <c r="J16" s="44"/>
      <c r="K16" s="44"/>
      <c r="L16" s="44"/>
      <c r="N16" s="44"/>
    </row>
    <row r="17" spans="1:14" ht="15.75">
      <c r="A17" s="149" t="str">
        <f>'Orç Sintético '!$A$31</f>
        <v>05.00.000</v>
      </c>
      <c r="B17" s="150" t="str">
        <f>'Orç Sintético '!$B$31:$F$31</f>
        <v>MURO DE MEDIÇÃO</v>
      </c>
      <c r="C17" s="151" t="e">
        <f>D17/$D$44*100</f>
        <v>#DIV/0!</v>
      </c>
      <c r="D17" s="152">
        <f>'Orç Sintético '!F38</f>
        <v>0</v>
      </c>
      <c r="E17" s="43">
        <v>1</v>
      </c>
      <c r="F17" s="43">
        <v>0</v>
      </c>
      <c r="G17" s="154">
        <f>SUM(E17:F17)</f>
        <v>1</v>
      </c>
      <c r="H17" s="44"/>
      <c r="I17" s="44"/>
      <c r="J17" s="44"/>
      <c r="K17" s="44"/>
      <c r="L17" s="44"/>
      <c r="N17" s="44"/>
    </row>
    <row r="18" spans="1:14" ht="15.75">
      <c r="A18" s="149"/>
      <c r="B18" s="150"/>
      <c r="C18" s="151"/>
      <c r="D18" s="152"/>
      <c r="E18" s="45">
        <f>$D$17*E17</f>
        <v>0</v>
      </c>
      <c r="F18" s="45">
        <f>$D$17*F17</f>
        <v>0</v>
      </c>
      <c r="G18" s="154"/>
      <c r="H18" s="44"/>
      <c r="I18" s="44"/>
      <c r="J18" s="44"/>
      <c r="K18" s="44"/>
      <c r="L18" s="44"/>
      <c r="N18" s="44"/>
    </row>
    <row r="19" spans="1:14" ht="15.75">
      <c r="A19" s="149"/>
      <c r="B19" s="150"/>
      <c r="C19" s="151"/>
      <c r="D19" s="152"/>
      <c r="E19" s="46"/>
      <c r="F19" s="47"/>
      <c r="G19" s="154"/>
      <c r="H19" s="44"/>
      <c r="I19" s="44"/>
      <c r="J19" s="44"/>
      <c r="K19" s="44"/>
      <c r="L19" s="44"/>
      <c r="N19" s="44"/>
    </row>
    <row r="20" spans="1:14" ht="15.75">
      <c r="A20" s="149" t="str">
        <f>'Orç Sintético '!$A$39</f>
        <v>06.00.000</v>
      </c>
      <c r="B20" s="150" t="str">
        <f>'Orç Sintético '!$B$39:$F$39</f>
        <v>SUBESTAÇÃO DE 225 kVA -13800/380VCA -E REDE AÉREA</v>
      </c>
      <c r="C20" s="151" t="e">
        <f>D20/$D$44*100</f>
        <v>#DIV/0!</v>
      </c>
      <c r="D20" s="152">
        <f>'Orç Sintético '!F52</f>
        <v>0</v>
      </c>
      <c r="E20" s="43"/>
      <c r="F20" s="43">
        <v>1</v>
      </c>
      <c r="G20" s="154">
        <f>SUM(E20:F20)</f>
        <v>1</v>
      </c>
      <c r="H20" s="44"/>
      <c r="I20" s="44"/>
      <c r="J20" s="44"/>
      <c r="K20" s="44"/>
      <c r="L20" s="44"/>
      <c r="N20" s="44"/>
    </row>
    <row r="21" spans="1:14" ht="15.75">
      <c r="A21" s="149"/>
      <c r="B21" s="150"/>
      <c r="C21" s="151"/>
      <c r="D21" s="152"/>
      <c r="E21" s="45"/>
      <c r="F21" s="45">
        <f>$D$20*F20</f>
        <v>0</v>
      </c>
      <c r="G21" s="154"/>
      <c r="H21" s="44"/>
      <c r="I21" s="44"/>
      <c r="J21" s="44"/>
      <c r="K21" s="44"/>
      <c r="L21" s="44"/>
      <c r="N21" s="44"/>
    </row>
    <row r="22" spans="1:14" ht="15.75">
      <c r="A22" s="149"/>
      <c r="B22" s="150"/>
      <c r="C22" s="151"/>
      <c r="D22" s="152"/>
      <c r="E22" s="45"/>
      <c r="F22" s="46"/>
      <c r="G22" s="154"/>
      <c r="H22" s="44"/>
      <c r="I22" s="44"/>
      <c r="J22" s="44"/>
      <c r="K22" s="44"/>
      <c r="L22" s="44"/>
      <c r="N22" s="44"/>
    </row>
    <row r="23" spans="1:14" ht="15.75">
      <c r="A23" s="149" t="str">
        <f>'Orç Sintético '!$A$53</f>
        <v>07.00.000</v>
      </c>
      <c r="B23" s="150" t="str">
        <f>'Orç Sintético '!$B$53:$F$53</f>
        <v>QUADROS ELÉTRICOS E MEDIDORES ELÉTRICOS</v>
      </c>
      <c r="C23" s="151" t="e">
        <f>D23/$D$44*100</f>
        <v>#DIV/0!</v>
      </c>
      <c r="D23" s="152">
        <f>'Orç Sintético '!F58</f>
        <v>0</v>
      </c>
      <c r="E23" s="43"/>
      <c r="F23" s="43">
        <v>1</v>
      </c>
      <c r="G23" s="154">
        <f>SUM(E23:F23)</f>
        <v>1</v>
      </c>
      <c r="H23" s="44"/>
      <c r="I23" s="44"/>
      <c r="J23" s="44"/>
      <c r="K23" s="44"/>
      <c r="L23" s="44"/>
      <c r="N23" s="44"/>
    </row>
    <row r="24" spans="1:14" ht="15.75">
      <c r="A24" s="149"/>
      <c r="B24" s="150"/>
      <c r="C24" s="151"/>
      <c r="D24" s="152"/>
      <c r="E24" s="45"/>
      <c r="F24" s="45">
        <f>$D$23*F23</f>
        <v>0</v>
      </c>
      <c r="G24" s="154"/>
      <c r="H24" s="44"/>
      <c r="I24" s="44"/>
      <c r="J24" s="44"/>
      <c r="K24" s="44"/>
      <c r="L24" s="44"/>
      <c r="N24" s="44"/>
    </row>
    <row r="25" spans="1:14" ht="15.75">
      <c r="A25" s="149"/>
      <c r="B25" s="150"/>
      <c r="C25" s="151"/>
      <c r="D25" s="152"/>
      <c r="E25" s="43"/>
      <c r="F25" s="46"/>
      <c r="G25" s="154"/>
      <c r="H25" s="44"/>
      <c r="I25" s="44"/>
      <c r="J25" s="44"/>
      <c r="K25" s="44"/>
      <c r="L25" s="44"/>
      <c r="N25" s="44"/>
    </row>
    <row r="26" spans="1:14" ht="15.75">
      <c r="A26" s="149" t="str">
        <f>'Orç Sintético '!$A$59</f>
        <v>08.00.000</v>
      </c>
      <c r="B26" s="150" t="str">
        <f>'Orç Sintético '!$B$59:$F$59</f>
        <v>ATERRAMENTO</v>
      </c>
      <c r="C26" s="151" t="e">
        <f>D26/$D$44*100</f>
        <v>#DIV/0!</v>
      </c>
      <c r="D26" s="152">
        <f>'Orç Sintético '!F62</f>
        <v>0</v>
      </c>
      <c r="E26" s="43"/>
      <c r="F26" s="43">
        <v>1</v>
      </c>
      <c r="G26" s="154">
        <f>SUM(E26:F26)</f>
        <v>1</v>
      </c>
      <c r="H26" s="44"/>
      <c r="I26" s="44"/>
      <c r="J26" s="44"/>
      <c r="K26" s="44"/>
      <c r="L26" s="44"/>
      <c r="N26" s="44"/>
    </row>
    <row r="27" spans="1:14" ht="15.75">
      <c r="A27" s="149"/>
      <c r="B27" s="150"/>
      <c r="C27" s="151"/>
      <c r="D27" s="152"/>
      <c r="E27" s="45"/>
      <c r="F27" s="45">
        <f>$D$26*F26</f>
        <v>0</v>
      </c>
      <c r="G27" s="154"/>
      <c r="H27" s="44"/>
      <c r="I27" s="44"/>
      <c r="J27" s="44"/>
      <c r="K27" s="44"/>
      <c r="L27" s="44"/>
      <c r="N27" s="44"/>
    </row>
    <row r="28" spans="1:14" ht="15.75">
      <c r="A28" s="149"/>
      <c r="B28" s="150"/>
      <c r="C28" s="151"/>
      <c r="D28" s="152"/>
      <c r="E28" s="43"/>
      <c r="F28" s="46"/>
      <c r="G28" s="154"/>
      <c r="H28" s="44"/>
      <c r="I28" s="44"/>
      <c r="J28" s="44"/>
      <c r="K28" s="44"/>
      <c r="L28" s="44"/>
      <c r="N28" s="44"/>
    </row>
    <row r="29" spans="1:14" ht="15.75">
      <c r="A29" s="149" t="str">
        <f>'Orç Sintético '!$A$63</f>
        <v>09.00.000</v>
      </c>
      <c r="B29" s="150" t="str">
        <f>'Orç Sintético '!$B$63:$F$63</f>
        <v>DESMONTE DO MEDIDOR E QUADRO EXISTENTE DO GBM</v>
      </c>
      <c r="C29" s="151" t="e">
        <f>D29/$D$44*100</f>
        <v>#DIV/0!</v>
      </c>
      <c r="D29" s="152">
        <f>'Orç Sintético '!F65</f>
        <v>0</v>
      </c>
      <c r="E29" s="43">
        <v>0.9</v>
      </c>
      <c r="F29" s="43">
        <v>0.1</v>
      </c>
      <c r="G29" s="154">
        <f>SUM(E29:F29)</f>
        <v>1</v>
      </c>
      <c r="H29" s="44"/>
      <c r="I29" s="44"/>
      <c r="J29" s="44"/>
      <c r="K29" s="44"/>
      <c r="L29" s="44"/>
      <c r="N29" s="44"/>
    </row>
    <row r="30" spans="1:14" ht="15.75">
      <c r="A30" s="149"/>
      <c r="B30" s="150"/>
      <c r="C30" s="151"/>
      <c r="D30" s="152"/>
      <c r="E30" s="45">
        <f>$D$29*E29</f>
        <v>0</v>
      </c>
      <c r="F30" s="45">
        <f>$D$29*F29</f>
        <v>0</v>
      </c>
      <c r="G30" s="154"/>
      <c r="H30" s="44"/>
      <c r="I30" s="44"/>
      <c r="J30" s="44"/>
      <c r="K30" s="44"/>
      <c r="L30" s="44"/>
      <c r="N30" s="44"/>
    </row>
    <row r="31" spans="1:14" ht="15.75">
      <c r="A31" s="149"/>
      <c r="B31" s="150"/>
      <c r="C31" s="151"/>
      <c r="D31" s="152"/>
      <c r="E31" s="46"/>
      <c r="F31" s="48"/>
      <c r="G31" s="154"/>
      <c r="H31" s="44"/>
      <c r="I31" s="44"/>
      <c r="J31" s="44"/>
      <c r="K31" s="44"/>
      <c r="L31" s="44"/>
      <c r="N31" s="44"/>
    </row>
    <row r="32" spans="1:14" ht="15.75">
      <c r="A32" s="149" t="str">
        <f>'Orç Sintético '!$A$66</f>
        <v>10.00.000</v>
      </c>
      <c r="B32" s="150" t="str">
        <f>'Orç Sintético '!$B$66:$F$66</f>
        <v>REPOSIÇÃO DO ASFALTO</v>
      </c>
      <c r="C32" s="151" t="e">
        <f>D32/$D$44*100</f>
        <v>#DIV/0!</v>
      </c>
      <c r="D32" s="152">
        <f>'Orç Sintético '!F70</f>
        <v>0</v>
      </c>
      <c r="E32" s="43"/>
      <c r="F32" s="43">
        <v>1</v>
      </c>
      <c r="G32" s="154">
        <f>SUM(E32:F32)</f>
        <v>1</v>
      </c>
      <c r="H32" s="44"/>
      <c r="I32" s="44"/>
      <c r="J32" s="44"/>
      <c r="K32" s="44"/>
      <c r="L32" s="44"/>
      <c r="N32" s="44"/>
    </row>
    <row r="33" spans="1:14" ht="15.75">
      <c r="A33" s="149"/>
      <c r="B33" s="150"/>
      <c r="C33" s="151"/>
      <c r="D33" s="152"/>
      <c r="E33" s="45"/>
      <c r="F33" s="45">
        <f>$D$32*F32</f>
        <v>0</v>
      </c>
      <c r="G33" s="154"/>
      <c r="H33" s="44"/>
      <c r="I33" s="44"/>
      <c r="J33" s="44"/>
      <c r="K33" s="44"/>
      <c r="L33" s="44"/>
      <c r="N33" s="44"/>
    </row>
    <row r="34" spans="1:14" ht="15.75">
      <c r="A34" s="149"/>
      <c r="B34" s="150"/>
      <c r="C34" s="151"/>
      <c r="D34" s="152"/>
      <c r="E34" s="43"/>
      <c r="F34" s="46"/>
      <c r="G34" s="154"/>
      <c r="H34" s="44"/>
      <c r="I34" s="44"/>
      <c r="J34" s="44"/>
      <c r="K34" s="44"/>
      <c r="L34" s="44"/>
      <c r="N34" s="44"/>
    </row>
    <row r="35" spans="1:14" ht="15.75">
      <c r="A35" s="149" t="str">
        <f>'Orç Sintético '!$A$71</f>
        <v>11.00.000</v>
      </c>
      <c r="B35" s="150" t="str">
        <f>'Orç Sintético '!$B$71:$F$71</f>
        <v>LIMPEZA E REMOÇÃO DE RESÍDUOS SÓLIDOS (ENTULHO, VEGETAÇÃO, MATERIAIS DESCARTADOS)</v>
      </c>
      <c r="C35" s="151" t="e">
        <f>D35/$D$44*100</f>
        <v>#DIV/0!</v>
      </c>
      <c r="D35" s="152">
        <f>'Orç Sintético '!F75</f>
        <v>0</v>
      </c>
      <c r="E35" s="43"/>
      <c r="F35" s="43">
        <v>1</v>
      </c>
      <c r="G35" s="154">
        <f>SUM(E35:F35)</f>
        <v>1</v>
      </c>
      <c r="H35" s="44"/>
      <c r="I35" s="44"/>
      <c r="J35" s="44"/>
      <c r="K35" s="44"/>
      <c r="L35" s="44"/>
      <c r="N35" s="44"/>
    </row>
    <row r="36" spans="1:14" ht="15.75">
      <c r="A36" s="149"/>
      <c r="B36" s="150"/>
      <c r="C36" s="151"/>
      <c r="D36" s="152"/>
      <c r="E36" s="43"/>
      <c r="F36" s="45">
        <f>D35</f>
        <v>0</v>
      </c>
      <c r="G36" s="154"/>
      <c r="H36" s="44"/>
      <c r="I36" s="44"/>
      <c r="J36" s="44"/>
      <c r="K36" s="44"/>
      <c r="L36" s="44"/>
      <c r="N36" s="44"/>
    </row>
    <row r="37" spans="1:14" ht="15.75">
      <c r="A37" s="149"/>
      <c r="B37" s="150"/>
      <c r="C37" s="151"/>
      <c r="D37" s="152"/>
      <c r="E37" s="43"/>
      <c r="F37" s="46"/>
      <c r="G37" s="154"/>
      <c r="H37" s="44"/>
      <c r="I37" s="44"/>
      <c r="J37" s="44"/>
      <c r="K37" s="44"/>
      <c r="L37" s="44"/>
      <c r="N37" s="44"/>
    </row>
    <row r="38" spans="1:14" ht="15.75">
      <c r="A38" s="149" t="str">
        <f>'Orç Sintético '!$A$76</f>
        <v>12.00.000</v>
      </c>
      <c r="B38" s="150" t="str">
        <f>'Orç Sintético '!$B$76:$F$76</f>
        <v>SERVIÇOS AUXILIARES E ADMINISTRATIVOS</v>
      </c>
      <c r="C38" s="151" t="e">
        <f>D38/$D$44*100</f>
        <v>#DIV/0!</v>
      </c>
      <c r="D38" s="152">
        <f>'Orç Sintético '!F84</f>
        <v>0</v>
      </c>
      <c r="E38" s="43">
        <v>0.5</v>
      </c>
      <c r="F38" s="43">
        <v>0.5</v>
      </c>
      <c r="G38" s="154">
        <f>SUM(E38:F38)</f>
        <v>1</v>
      </c>
      <c r="H38" s="44"/>
      <c r="I38" s="44"/>
      <c r="J38" s="44"/>
      <c r="K38" s="44"/>
      <c r="L38" s="44"/>
      <c r="N38" s="44"/>
    </row>
    <row r="39" spans="1:14" ht="15.75">
      <c r="A39" s="149"/>
      <c r="B39" s="150"/>
      <c r="C39" s="151"/>
      <c r="D39" s="152"/>
      <c r="E39" s="45">
        <f>E38*D38</f>
        <v>0</v>
      </c>
      <c r="F39" s="45">
        <f>F38*D38</f>
        <v>0</v>
      </c>
      <c r="G39" s="154"/>
      <c r="H39" s="44"/>
      <c r="I39" s="44"/>
      <c r="J39" s="44"/>
      <c r="K39" s="44"/>
      <c r="L39" s="44"/>
      <c r="N39" s="44"/>
    </row>
    <row r="40" spans="1:14" ht="15.75">
      <c r="A40" s="149"/>
      <c r="B40" s="150"/>
      <c r="C40" s="151"/>
      <c r="D40" s="152"/>
      <c r="E40" s="46"/>
      <c r="F40" s="47"/>
      <c r="G40" s="154"/>
      <c r="H40" s="44"/>
      <c r="I40" s="44"/>
      <c r="J40" s="44"/>
      <c r="K40" s="44"/>
      <c r="L40" s="44"/>
      <c r="N40" s="44"/>
    </row>
    <row r="41" spans="1:14" ht="15.75">
      <c r="A41" s="149" t="str">
        <f>'Orç Equip. Sintético'!A8</f>
        <v>13.00.000</v>
      </c>
      <c r="B41" s="150" t="str">
        <f>'Orç Equip. Sintético'!B8:F8</f>
        <v>EQUIPAMENTOS</v>
      </c>
      <c r="C41" s="151" t="e">
        <f>D41/$D$44*100</f>
        <v>#DIV/0!</v>
      </c>
      <c r="D41" s="152">
        <f>'Orç Equip. Sintético'!F11</f>
        <v>0</v>
      </c>
      <c r="E41" s="43">
        <v>0</v>
      </c>
      <c r="F41" s="43">
        <v>1</v>
      </c>
      <c r="G41" s="154">
        <f>SUM(E41:F41)</f>
        <v>1</v>
      </c>
      <c r="H41" s="44"/>
      <c r="I41" s="44"/>
      <c r="J41" s="44"/>
      <c r="K41" s="44"/>
      <c r="L41" s="44"/>
      <c r="N41" s="44"/>
    </row>
    <row r="42" spans="1:14" ht="15.75">
      <c r="A42" s="149"/>
      <c r="B42" s="150"/>
      <c r="C42" s="151"/>
      <c r="D42" s="152"/>
      <c r="E42" s="45">
        <f>E41*D41</f>
        <v>0</v>
      </c>
      <c r="F42" s="45">
        <f>F41*D41</f>
        <v>0</v>
      </c>
      <c r="G42" s="154"/>
      <c r="H42" s="44"/>
      <c r="I42" s="44"/>
      <c r="J42" s="44"/>
      <c r="K42" s="44"/>
      <c r="L42" s="44"/>
      <c r="N42" s="44"/>
    </row>
    <row r="43" spans="1:14" ht="15.75">
      <c r="A43" s="149"/>
      <c r="B43" s="150"/>
      <c r="C43" s="151"/>
      <c r="D43" s="152"/>
      <c r="E43" s="46"/>
      <c r="F43" s="47"/>
      <c r="G43" s="154"/>
      <c r="H43" s="44"/>
      <c r="I43" s="44"/>
      <c r="J43" s="44"/>
      <c r="K43" s="44"/>
      <c r="L43" s="44"/>
      <c r="N43" s="44"/>
    </row>
    <row r="44" spans="1:14" ht="18" customHeight="1">
      <c r="A44" s="155"/>
      <c r="B44" s="155"/>
      <c r="C44" s="151" t="e">
        <f>SUM(C5:C43)</f>
        <v>#DIV/0!</v>
      </c>
      <c r="D44" s="49">
        <f>SUM(D5:D43)</f>
        <v>0</v>
      </c>
      <c r="E44" s="50">
        <f>SUM(E6,E9,E12,E15,E18,E21,E24,E27,E30,E33,E36,E39,E42)</f>
        <v>0</v>
      </c>
      <c r="F44" s="50">
        <f>SUM(F6,F9,F12,F15,F18,F21,F24,F27,F30,F33,F36,F39,F42)</f>
        <v>0</v>
      </c>
      <c r="G44" s="51"/>
      <c r="H44" s="44"/>
      <c r="I44" s="44"/>
      <c r="J44" s="44"/>
      <c r="K44" s="44"/>
      <c r="L44" s="44"/>
      <c r="N44" s="44"/>
    </row>
    <row r="45" spans="1:14" ht="15.75">
      <c r="A45" s="155"/>
      <c r="B45" s="155"/>
      <c r="C45" s="151"/>
      <c r="D45" s="52" t="s">
        <v>39</v>
      </c>
      <c r="E45" s="50">
        <f>E44</f>
        <v>0</v>
      </c>
      <c r="F45" s="50">
        <f>F44+E44</f>
        <v>0</v>
      </c>
      <c r="G45" s="51"/>
    </row>
    <row r="46" spans="1:14" ht="15.75">
      <c r="B46" s="156" t="s">
        <v>40</v>
      </c>
      <c r="C46" s="156"/>
      <c r="D46" s="53">
        <f>'BDI Obra'!F27</f>
        <v>0</v>
      </c>
      <c r="E46" s="54">
        <f>D46*(E44)</f>
        <v>0</v>
      </c>
      <c r="F46" s="54">
        <f>D46*(F44-F42)</f>
        <v>0</v>
      </c>
      <c r="G46" s="55"/>
    </row>
    <row r="47" spans="1:14" ht="15.75">
      <c r="B47" s="156" t="s">
        <v>41</v>
      </c>
      <c r="C47" s="156"/>
      <c r="D47" s="53">
        <f>'BDI Equip.'!F28</f>
        <v>0</v>
      </c>
      <c r="E47" s="54">
        <v>0</v>
      </c>
      <c r="F47" s="54">
        <f>D47*F42</f>
        <v>0</v>
      </c>
      <c r="G47" s="56" t="s">
        <v>42</v>
      </c>
    </row>
    <row r="48" spans="1:14" ht="15.75">
      <c r="C48" s="57"/>
      <c r="D48" s="58" t="s">
        <v>43</v>
      </c>
      <c r="E48" s="54">
        <f>E46+E44+E47</f>
        <v>0</v>
      </c>
      <c r="F48" s="54">
        <f>F46+F44+F47</f>
        <v>0</v>
      </c>
      <c r="G48" s="54">
        <f>F48+E48</f>
        <v>0</v>
      </c>
    </row>
  </sheetData>
  <mergeCells count="76">
    <mergeCell ref="A44:B45"/>
    <mergeCell ref="C44:C45"/>
    <mergeCell ref="B46:C46"/>
    <mergeCell ref="B47:C47"/>
    <mergeCell ref="A41:A43"/>
    <mergeCell ref="B41:B43"/>
    <mergeCell ref="C41:C43"/>
    <mergeCell ref="D41:D43"/>
    <mergeCell ref="G41:G43"/>
    <mergeCell ref="A38:A40"/>
    <mergeCell ref="B38:B40"/>
    <mergeCell ref="C38:C40"/>
    <mergeCell ref="D38:D40"/>
    <mergeCell ref="G38:G40"/>
    <mergeCell ref="A35:A37"/>
    <mergeCell ref="B35:B37"/>
    <mergeCell ref="C35:C37"/>
    <mergeCell ref="D35:D37"/>
    <mergeCell ref="G35:G37"/>
    <mergeCell ref="A32:A34"/>
    <mergeCell ref="B32:B34"/>
    <mergeCell ref="C32:C34"/>
    <mergeCell ref="D32:D34"/>
    <mergeCell ref="G32:G34"/>
    <mergeCell ref="A29:A31"/>
    <mergeCell ref="B29:B31"/>
    <mergeCell ref="C29:C31"/>
    <mergeCell ref="D29:D31"/>
    <mergeCell ref="G29:G31"/>
    <mergeCell ref="A26:A28"/>
    <mergeCell ref="B26:B28"/>
    <mergeCell ref="C26:C28"/>
    <mergeCell ref="D26:D28"/>
    <mergeCell ref="G26:G28"/>
    <mergeCell ref="A23:A25"/>
    <mergeCell ref="B23:B25"/>
    <mergeCell ref="C23:C25"/>
    <mergeCell ref="D23:D25"/>
    <mergeCell ref="G23:G25"/>
    <mergeCell ref="A20:A22"/>
    <mergeCell ref="B20:B22"/>
    <mergeCell ref="C20:C22"/>
    <mergeCell ref="D20:D22"/>
    <mergeCell ref="G20:G22"/>
    <mergeCell ref="A17:A19"/>
    <mergeCell ref="B17:B19"/>
    <mergeCell ref="C17:C19"/>
    <mergeCell ref="D17:D19"/>
    <mergeCell ref="G17:G19"/>
    <mergeCell ref="A14:A16"/>
    <mergeCell ref="B14:B16"/>
    <mergeCell ref="C14:C16"/>
    <mergeCell ref="D14:D16"/>
    <mergeCell ref="G14:G16"/>
    <mergeCell ref="A11:A13"/>
    <mergeCell ref="B11:B13"/>
    <mergeCell ref="C11:C13"/>
    <mergeCell ref="D11:D13"/>
    <mergeCell ref="G11:G13"/>
    <mergeCell ref="A8:A10"/>
    <mergeCell ref="B8:B10"/>
    <mergeCell ref="C8:C10"/>
    <mergeCell ref="D8:D10"/>
    <mergeCell ref="G8:G10"/>
    <mergeCell ref="A5:A7"/>
    <mergeCell ref="B5:B7"/>
    <mergeCell ref="C5:C7"/>
    <mergeCell ref="D5:D7"/>
    <mergeCell ref="G5:G7"/>
    <mergeCell ref="A1:G1"/>
    <mergeCell ref="A2:G2"/>
    <mergeCell ref="A3:A4"/>
    <mergeCell ref="B3:B4"/>
    <mergeCell ref="C3:C4"/>
    <mergeCell ref="D3:D4"/>
    <mergeCell ref="E3:F3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showGridLines="0" zoomScale="85" zoomScaleNormal="85" workbookViewId="0">
      <selection activeCell="I16" sqref="I16"/>
    </sheetView>
  </sheetViews>
  <sheetFormatPr defaultRowHeight="15"/>
  <cols>
    <col min="1" max="1" width="12.21875" customWidth="1"/>
    <col min="2" max="2" width="67.77734375" customWidth="1"/>
    <col min="3" max="3" width="4" style="59" customWidth="1"/>
    <col min="4" max="4" width="8.109375" customWidth="1"/>
    <col min="5" max="5" width="8.44140625" customWidth="1"/>
    <col min="6" max="6" width="12.77734375" customWidth="1"/>
    <col min="7" max="1025" width="11.5546875" customWidth="1"/>
  </cols>
  <sheetData>
    <row r="1" spans="1:8" ht="17.850000000000001" customHeight="1">
      <c r="A1" s="15"/>
      <c r="B1" s="14" t="s">
        <v>0</v>
      </c>
      <c r="C1" s="60"/>
      <c r="D1" s="16"/>
      <c r="E1" s="16"/>
      <c r="F1" s="17" t="s">
        <v>1</v>
      </c>
    </row>
    <row r="2" spans="1:8">
      <c r="A2" s="18"/>
      <c r="B2" s="14"/>
      <c r="C2" s="61"/>
      <c r="D2" s="20"/>
      <c r="E2" s="20"/>
      <c r="F2" s="62" t="s">
        <v>44</v>
      </c>
    </row>
    <row r="3" spans="1:8">
      <c r="A3" s="18"/>
      <c r="B3" s="19" t="s">
        <v>3</v>
      </c>
      <c r="C3" s="61"/>
      <c r="D3" s="20"/>
      <c r="E3" s="20"/>
      <c r="F3" s="21" t="s">
        <v>45</v>
      </c>
    </row>
    <row r="4" spans="1:8">
      <c r="A4" s="18"/>
      <c r="B4" s="19" t="s">
        <v>5</v>
      </c>
      <c r="C4" s="61"/>
      <c r="D4" s="20"/>
      <c r="E4" s="20"/>
      <c r="F4" s="22" t="s">
        <v>6</v>
      </c>
    </row>
    <row r="5" spans="1:8" ht="15" customHeight="1">
      <c r="A5" s="18"/>
      <c r="B5" s="157" t="s">
        <v>7</v>
      </c>
      <c r="C5" s="157"/>
      <c r="D5" s="157"/>
      <c r="E5" s="157"/>
      <c r="F5" s="157"/>
    </row>
    <row r="6" spans="1:8" ht="15" customHeight="1">
      <c r="A6" s="63"/>
      <c r="B6" s="158" t="s">
        <v>8</v>
      </c>
      <c r="C6" s="158"/>
      <c r="D6" s="158"/>
      <c r="E6" s="158"/>
      <c r="F6" s="158"/>
    </row>
    <row r="7" spans="1:8" ht="16.7" customHeight="1">
      <c r="A7" s="64" t="s">
        <v>46</v>
      </c>
      <c r="B7" s="64" t="s">
        <v>47</v>
      </c>
      <c r="C7" s="64" t="s">
        <v>48</v>
      </c>
      <c r="D7" s="65" t="s">
        <v>49</v>
      </c>
      <c r="E7" s="64" t="s">
        <v>50</v>
      </c>
      <c r="F7" s="64" t="s">
        <v>51</v>
      </c>
    </row>
    <row r="8" spans="1:8" ht="15" customHeight="1">
      <c r="A8" s="66" t="s">
        <v>52</v>
      </c>
      <c r="B8" s="159" t="s">
        <v>53</v>
      </c>
      <c r="C8" s="159"/>
      <c r="D8" s="159"/>
      <c r="E8" s="159">
        <f>E11</f>
        <v>0</v>
      </c>
      <c r="F8" s="159">
        <f>ROUND(E8,2)</f>
        <v>0</v>
      </c>
    </row>
    <row r="9" spans="1:8">
      <c r="A9" s="67" t="s">
        <v>54</v>
      </c>
      <c r="B9" s="67" t="s">
        <v>55</v>
      </c>
      <c r="C9" s="68" t="s">
        <v>56</v>
      </c>
      <c r="D9" s="69">
        <v>1</v>
      </c>
      <c r="E9" s="70"/>
      <c r="F9" s="71">
        <f>ROUND(D9*E9,2)</f>
        <v>0</v>
      </c>
    </row>
    <row r="10" spans="1:8">
      <c r="A10" s="67" t="s">
        <v>57</v>
      </c>
      <c r="B10" s="67" t="s">
        <v>58</v>
      </c>
      <c r="C10" s="68" t="s">
        <v>56</v>
      </c>
      <c r="D10" s="69">
        <v>1</v>
      </c>
      <c r="E10" s="70"/>
      <c r="F10" s="71">
        <f>ROUND(D10*E10,2)</f>
        <v>0</v>
      </c>
    </row>
    <row r="11" spans="1:8">
      <c r="A11" s="160" t="s">
        <v>59</v>
      </c>
      <c r="B11" s="160" t="s">
        <v>52</v>
      </c>
      <c r="C11" s="160"/>
      <c r="D11" s="160"/>
      <c r="E11" s="160">
        <f>F9+F10</f>
        <v>0</v>
      </c>
      <c r="F11" s="72">
        <f>ROUND(E11,2)</f>
        <v>0</v>
      </c>
      <c r="H11" s="73"/>
    </row>
    <row r="12" spans="1:8" ht="15" customHeight="1">
      <c r="A12" s="66" t="s">
        <v>60</v>
      </c>
      <c r="B12" s="159" t="s">
        <v>61</v>
      </c>
      <c r="C12" s="159"/>
      <c r="D12" s="159"/>
      <c r="E12" s="159">
        <f>E14</f>
        <v>0</v>
      </c>
      <c r="F12" s="159">
        <f>ROUND(E12,2)</f>
        <v>0</v>
      </c>
    </row>
    <row r="13" spans="1:8">
      <c r="A13" s="74" t="s">
        <v>62</v>
      </c>
      <c r="B13" s="75" t="s">
        <v>63</v>
      </c>
      <c r="C13" s="76" t="s">
        <v>64</v>
      </c>
      <c r="D13" s="77">
        <v>2.88</v>
      </c>
      <c r="E13" s="70"/>
      <c r="F13" s="70">
        <f>ROUND(D13*E13,2)</f>
        <v>0</v>
      </c>
    </row>
    <row r="14" spans="1:8">
      <c r="A14" s="160" t="s">
        <v>59</v>
      </c>
      <c r="B14" s="160" t="s">
        <v>60</v>
      </c>
      <c r="C14" s="160"/>
      <c r="D14" s="160"/>
      <c r="E14" s="160">
        <f>F13</f>
        <v>0</v>
      </c>
      <c r="F14" s="72">
        <f>ROUND(E14,2)</f>
        <v>0</v>
      </c>
    </row>
    <row r="15" spans="1:8" ht="15" customHeight="1">
      <c r="A15" s="66" t="s">
        <v>65</v>
      </c>
      <c r="B15" s="159" t="s">
        <v>66</v>
      </c>
      <c r="C15" s="159"/>
      <c r="D15" s="159"/>
      <c r="E15" s="159">
        <f>E26</f>
        <v>0</v>
      </c>
      <c r="F15" s="159">
        <f>ROUND(E15,2)</f>
        <v>0</v>
      </c>
    </row>
    <row r="16" spans="1:8" ht="24">
      <c r="A16" s="74" t="s">
        <v>67</v>
      </c>
      <c r="B16" s="75" t="s">
        <v>68</v>
      </c>
      <c r="C16" s="78" t="s">
        <v>56</v>
      </c>
      <c r="D16" s="77">
        <v>3</v>
      </c>
      <c r="E16" s="70"/>
      <c r="F16" s="70">
        <f t="shared" ref="F16:F25" si="0">ROUND(D16*E16,2)</f>
        <v>0</v>
      </c>
      <c r="H16" s="73"/>
    </row>
    <row r="17" spans="1:6" ht="24">
      <c r="A17" s="74" t="s">
        <v>69</v>
      </c>
      <c r="B17" s="75" t="s">
        <v>70</v>
      </c>
      <c r="C17" s="78" t="s">
        <v>56</v>
      </c>
      <c r="D17" s="77">
        <v>1</v>
      </c>
      <c r="E17" s="70"/>
      <c r="F17" s="70">
        <f t="shared" si="0"/>
        <v>0</v>
      </c>
    </row>
    <row r="18" spans="1:6">
      <c r="A18" s="74" t="s">
        <v>71</v>
      </c>
      <c r="B18" s="75" t="s">
        <v>72</v>
      </c>
      <c r="C18" s="78" t="s">
        <v>73</v>
      </c>
      <c r="D18" s="77">
        <v>32</v>
      </c>
      <c r="E18" s="70"/>
      <c r="F18" s="70">
        <f t="shared" si="0"/>
        <v>0</v>
      </c>
    </row>
    <row r="19" spans="1:6" ht="15" customHeight="1">
      <c r="A19" s="74" t="s">
        <v>74</v>
      </c>
      <c r="B19" s="75" t="s">
        <v>75</v>
      </c>
      <c r="C19" s="78" t="s">
        <v>73</v>
      </c>
      <c r="D19" s="77">
        <v>23</v>
      </c>
      <c r="E19" s="70"/>
      <c r="F19" s="70">
        <f t="shared" si="0"/>
        <v>0</v>
      </c>
    </row>
    <row r="20" spans="1:6" ht="24">
      <c r="A20" s="74" t="s">
        <v>76</v>
      </c>
      <c r="B20" s="75" t="s">
        <v>77</v>
      </c>
      <c r="C20" s="78" t="s">
        <v>73</v>
      </c>
      <c r="D20" s="77">
        <v>322.10000000000002</v>
      </c>
      <c r="E20" s="70"/>
      <c r="F20" s="70">
        <f t="shared" si="0"/>
        <v>0</v>
      </c>
    </row>
    <row r="21" spans="1:6" ht="24">
      <c r="A21" s="74" t="s">
        <v>78</v>
      </c>
      <c r="B21" s="75" t="s">
        <v>79</v>
      </c>
      <c r="C21" s="78" t="s">
        <v>73</v>
      </c>
      <c r="D21" s="77">
        <v>272</v>
      </c>
      <c r="E21" s="70"/>
      <c r="F21" s="70">
        <f t="shared" si="0"/>
        <v>0</v>
      </c>
    </row>
    <row r="22" spans="1:6" ht="24">
      <c r="A22" s="74" t="s">
        <v>80</v>
      </c>
      <c r="B22" s="75" t="s">
        <v>81</v>
      </c>
      <c r="C22" s="78" t="s">
        <v>73</v>
      </c>
      <c r="D22" s="77">
        <v>68</v>
      </c>
      <c r="E22" s="70"/>
      <c r="F22" s="70">
        <f t="shared" si="0"/>
        <v>0</v>
      </c>
    </row>
    <row r="23" spans="1:6" ht="24">
      <c r="A23" s="74" t="s">
        <v>82</v>
      </c>
      <c r="B23" s="75" t="s">
        <v>83</v>
      </c>
      <c r="C23" s="78" t="s">
        <v>73</v>
      </c>
      <c r="D23" s="77">
        <v>1671.25</v>
      </c>
      <c r="E23" s="70"/>
      <c r="F23" s="70">
        <f t="shared" si="0"/>
        <v>0</v>
      </c>
    </row>
    <row r="24" spans="1:6" ht="48">
      <c r="A24" s="74" t="s">
        <v>84</v>
      </c>
      <c r="B24" s="75" t="s">
        <v>85</v>
      </c>
      <c r="C24" s="78" t="s">
        <v>86</v>
      </c>
      <c r="D24" s="77">
        <v>15</v>
      </c>
      <c r="E24" s="70"/>
      <c r="F24" s="70">
        <f t="shared" si="0"/>
        <v>0</v>
      </c>
    </row>
    <row r="25" spans="1:6">
      <c r="A25" s="74" t="s">
        <v>87</v>
      </c>
      <c r="B25" s="75" t="s">
        <v>88</v>
      </c>
      <c r="C25" s="78" t="s">
        <v>86</v>
      </c>
      <c r="D25" s="77">
        <v>7.5</v>
      </c>
      <c r="E25" s="70"/>
      <c r="F25" s="70">
        <f t="shared" si="0"/>
        <v>0</v>
      </c>
    </row>
    <row r="26" spans="1:6">
      <c r="A26" s="160" t="s">
        <v>59</v>
      </c>
      <c r="B26" s="160" t="s">
        <v>65</v>
      </c>
      <c r="C26" s="160"/>
      <c r="D26" s="160"/>
      <c r="E26" s="160">
        <f>F16+F17+F18+F19+F20+F21+F22+F23+F24+F25</f>
        <v>0</v>
      </c>
      <c r="F26" s="72">
        <f>ROUND(E26,2)</f>
        <v>0</v>
      </c>
    </row>
    <row r="27" spans="1:6" ht="15" customHeight="1">
      <c r="A27" s="66" t="s">
        <v>89</v>
      </c>
      <c r="B27" s="159" t="s">
        <v>90</v>
      </c>
      <c r="C27" s="159"/>
      <c r="D27" s="159"/>
      <c r="E27" s="159">
        <f>E30</f>
        <v>0</v>
      </c>
      <c r="F27" s="159">
        <f>ROUND(E27,2)</f>
        <v>0</v>
      </c>
    </row>
    <row r="28" spans="1:6" ht="24">
      <c r="A28" s="74" t="s">
        <v>91</v>
      </c>
      <c r="B28" s="75" t="s">
        <v>92</v>
      </c>
      <c r="C28" s="78" t="s">
        <v>73</v>
      </c>
      <c r="D28" s="77">
        <v>20</v>
      </c>
      <c r="E28" s="70"/>
      <c r="F28" s="70">
        <f>ROUND(D28*E28,2)</f>
        <v>0</v>
      </c>
    </row>
    <row r="29" spans="1:6" ht="24">
      <c r="A29" s="74" t="s">
        <v>93</v>
      </c>
      <c r="B29" s="75" t="s">
        <v>94</v>
      </c>
      <c r="C29" s="78" t="s">
        <v>73</v>
      </c>
      <c r="D29" s="77">
        <v>251</v>
      </c>
      <c r="E29" s="70"/>
      <c r="F29" s="70">
        <f>ROUND(D29*E29,2)</f>
        <v>0</v>
      </c>
    </row>
    <row r="30" spans="1:6">
      <c r="A30" s="160" t="s">
        <v>59</v>
      </c>
      <c r="B30" s="160" t="s">
        <v>89</v>
      </c>
      <c r="C30" s="160"/>
      <c r="D30" s="160"/>
      <c r="E30" s="160">
        <f>F28+F29</f>
        <v>0</v>
      </c>
      <c r="F30" s="72">
        <f>ROUND(E30,2)</f>
        <v>0</v>
      </c>
    </row>
    <row r="31" spans="1:6" ht="15" customHeight="1">
      <c r="A31" s="66" t="s">
        <v>95</v>
      </c>
      <c r="B31" s="159" t="s">
        <v>96</v>
      </c>
      <c r="C31" s="159"/>
      <c r="D31" s="159"/>
      <c r="E31" s="159">
        <f>E38</f>
        <v>0</v>
      </c>
      <c r="F31" s="159">
        <f>ROUND(E31,2)</f>
        <v>0</v>
      </c>
    </row>
    <row r="32" spans="1:6">
      <c r="A32" s="74" t="s">
        <v>97</v>
      </c>
      <c r="B32" s="75" t="s">
        <v>98</v>
      </c>
      <c r="C32" s="78" t="s">
        <v>73</v>
      </c>
      <c r="D32" s="77">
        <v>6</v>
      </c>
      <c r="E32" s="70"/>
      <c r="F32" s="70">
        <f t="shared" ref="F32:F37" si="1">ROUND(D32*E32,2)</f>
        <v>0</v>
      </c>
    </row>
    <row r="33" spans="1:6" ht="24">
      <c r="A33" s="74" t="s">
        <v>99</v>
      </c>
      <c r="B33" s="75" t="s">
        <v>100</v>
      </c>
      <c r="C33" s="78" t="s">
        <v>101</v>
      </c>
      <c r="D33" s="77">
        <v>5</v>
      </c>
      <c r="E33" s="70"/>
      <c r="F33" s="70">
        <f t="shared" si="1"/>
        <v>0</v>
      </c>
    </row>
    <row r="34" spans="1:6">
      <c r="A34" s="74" t="s">
        <v>102</v>
      </c>
      <c r="B34" s="75" t="s">
        <v>103</v>
      </c>
      <c r="C34" s="78" t="s">
        <v>101</v>
      </c>
      <c r="D34" s="77">
        <v>4</v>
      </c>
      <c r="E34" s="70"/>
      <c r="F34" s="70">
        <f t="shared" si="1"/>
        <v>0</v>
      </c>
    </row>
    <row r="35" spans="1:6">
      <c r="A35" s="74" t="s">
        <v>104</v>
      </c>
      <c r="B35" s="75" t="s">
        <v>105</v>
      </c>
      <c r="C35" s="78" t="s">
        <v>86</v>
      </c>
      <c r="D35" s="77">
        <v>0.9</v>
      </c>
      <c r="E35" s="70"/>
      <c r="F35" s="70">
        <f t="shared" si="1"/>
        <v>0</v>
      </c>
    </row>
    <row r="36" spans="1:6" ht="24">
      <c r="A36" s="74" t="s">
        <v>106</v>
      </c>
      <c r="B36" s="75" t="s">
        <v>107</v>
      </c>
      <c r="C36" s="78" t="s">
        <v>86</v>
      </c>
      <c r="D36" s="77">
        <v>6.2</v>
      </c>
      <c r="E36" s="70"/>
      <c r="F36" s="70">
        <f t="shared" si="1"/>
        <v>0</v>
      </c>
    </row>
    <row r="37" spans="1:6" ht="24">
      <c r="A37" s="74" t="s">
        <v>108</v>
      </c>
      <c r="B37" s="75" t="s">
        <v>109</v>
      </c>
      <c r="C37" s="78" t="s">
        <v>64</v>
      </c>
      <c r="D37" s="77">
        <v>12.37</v>
      </c>
      <c r="E37" s="70"/>
      <c r="F37" s="70">
        <f t="shared" si="1"/>
        <v>0</v>
      </c>
    </row>
    <row r="38" spans="1:6">
      <c r="A38" s="160" t="s">
        <v>59</v>
      </c>
      <c r="B38" s="160" t="s">
        <v>95</v>
      </c>
      <c r="C38" s="160"/>
      <c r="D38" s="160"/>
      <c r="E38" s="160">
        <f>F32+F33+F34+F35+F36+F37</f>
        <v>0</v>
      </c>
      <c r="F38" s="72">
        <f>ROUND(E38,2)</f>
        <v>0</v>
      </c>
    </row>
    <row r="39" spans="1:6" ht="15" customHeight="1">
      <c r="A39" s="66" t="s">
        <v>110</v>
      </c>
      <c r="B39" s="159" t="s">
        <v>111</v>
      </c>
      <c r="C39" s="159"/>
      <c r="D39" s="159"/>
      <c r="E39" s="159">
        <f>E52</f>
        <v>0</v>
      </c>
      <c r="F39" s="159">
        <f>ROUND(E39,2)</f>
        <v>0</v>
      </c>
    </row>
    <row r="40" spans="1:6" ht="24">
      <c r="A40" s="74" t="s">
        <v>112</v>
      </c>
      <c r="B40" s="75" t="s">
        <v>113</v>
      </c>
      <c r="C40" s="78" t="s">
        <v>56</v>
      </c>
      <c r="D40" s="77">
        <v>1</v>
      </c>
      <c r="E40" s="70"/>
      <c r="F40" s="70">
        <f t="shared" ref="F40:F51" si="2">ROUND(D40*E40,2)</f>
        <v>0</v>
      </c>
    </row>
    <row r="41" spans="1:6">
      <c r="A41" s="74" t="s">
        <v>114</v>
      </c>
      <c r="B41" s="75" t="s">
        <v>115</v>
      </c>
      <c r="C41" s="78" t="s">
        <v>56</v>
      </c>
      <c r="D41" s="77">
        <v>1</v>
      </c>
      <c r="E41" s="70"/>
      <c r="F41" s="70">
        <f t="shared" si="2"/>
        <v>0</v>
      </c>
    </row>
    <row r="42" spans="1:6">
      <c r="A42" s="74" t="s">
        <v>116</v>
      </c>
      <c r="B42" s="75" t="s">
        <v>117</v>
      </c>
      <c r="C42" s="78" t="s">
        <v>56</v>
      </c>
      <c r="D42" s="77">
        <v>1</v>
      </c>
      <c r="E42" s="70"/>
      <c r="F42" s="70">
        <f t="shared" si="2"/>
        <v>0</v>
      </c>
    </row>
    <row r="43" spans="1:6">
      <c r="A43" s="74" t="s">
        <v>118</v>
      </c>
      <c r="B43" s="75" t="s">
        <v>119</v>
      </c>
      <c r="C43" s="78" t="s">
        <v>56</v>
      </c>
      <c r="D43" s="77">
        <v>24</v>
      </c>
      <c r="E43" s="70"/>
      <c r="F43" s="70">
        <f t="shared" si="2"/>
        <v>0</v>
      </c>
    </row>
    <row r="44" spans="1:6" ht="24">
      <c r="A44" s="74" t="s">
        <v>120</v>
      </c>
      <c r="B44" s="75" t="s">
        <v>121</v>
      </c>
      <c r="C44" s="78" t="s">
        <v>56</v>
      </c>
      <c r="D44" s="77">
        <v>1</v>
      </c>
      <c r="E44" s="70"/>
      <c r="F44" s="70">
        <f t="shared" si="2"/>
        <v>0</v>
      </c>
    </row>
    <row r="45" spans="1:6" ht="24">
      <c r="A45" s="74" t="s">
        <v>122</v>
      </c>
      <c r="B45" s="75" t="s">
        <v>123</v>
      </c>
      <c r="C45" s="78" t="s">
        <v>56</v>
      </c>
      <c r="D45" s="77">
        <v>3</v>
      </c>
      <c r="E45" s="70"/>
      <c r="F45" s="70">
        <f t="shared" si="2"/>
        <v>0</v>
      </c>
    </row>
    <row r="46" spans="1:6">
      <c r="A46" s="74" t="s">
        <v>124</v>
      </c>
      <c r="B46" s="75" t="s">
        <v>125</v>
      </c>
      <c r="C46" s="78" t="s">
        <v>56</v>
      </c>
      <c r="D46" s="77">
        <v>6</v>
      </c>
      <c r="E46" s="70"/>
      <c r="F46" s="70">
        <f t="shared" si="2"/>
        <v>0</v>
      </c>
    </row>
    <row r="47" spans="1:6">
      <c r="A47" s="74" t="s">
        <v>126</v>
      </c>
      <c r="B47" s="75" t="s">
        <v>127</v>
      </c>
      <c r="C47" s="78" t="s">
        <v>56</v>
      </c>
      <c r="D47" s="77">
        <v>6</v>
      </c>
      <c r="E47" s="70"/>
      <c r="F47" s="70">
        <f t="shared" si="2"/>
        <v>0</v>
      </c>
    </row>
    <row r="48" spans="1:6" ht="24">
      <c r="A48" s="74" t="s">
        <v>128</v>
      </c>
      <c r="B48" s="75" t="s">
        <v>129</v>
      </c>
      <c r="C48" s="78" t="s">
        <v>56</v>
      </c>
      <c r="D48" s="77">
        <v>3</v>
      </c>
      <c r="E48" s="70"/>
      <c r="F48" s="70">
        <f t="shared" si="2"/>
        <v>0</v>
      </c>
    </row>
    <row r="49" spans="1:6">
      <c r="A49" s="74" t="s">
        <v>130</v>
      </c>
      <c r="B49" s="75" t="s">
        <v>131</v>
      </c>
      <c r="C49" s="78" t="s">
        <v>56</v>
      </c>
      <c r="D49" s="77">
        <v>3</v>
      </c>
      <c r="E49" s="70"/>
      <c r="F49" s="70">
        <f t="shared" si="2"/>
        <v>0</v>
      </c>
    </row>
    <row r="50" spans="1:6" ht="24">
      <c r="A50" s="74" t="s">
        <v>132</v>
      </c>
      <c r="B50" s="75" t="s">
        <v>133</v>
      </c>
      <c r="C50" s="78" t="s">
        <v>73</v>
      </c>
      <c r="D50" s="77">
        <v>10</v>
      </c>
      <c r="E50" s="70"/>
      <c r="F50" s="70">
        <f t="shared" si="2"/>
        <v>0</v>
      </c>
    </row>
    <row r="51" spans="1:6">
      <c r="A51" s="74" t="s">
        <v>134</v>
      </c>
      <c r="B51" s="75" t="s">
        <v>135</v>
      </c>
      <c r="C51" s="78" t="s">
        <v>73</v>
      </c>
      <c r="D51" s="77">
        <v>27</v>
      </c>
      <c r="E51" s="70"/>
      <c r="F51" s="70">
        <f t="shared" si="2"/>
        <v>0</v>
      </c>
    </row>
    <row r="52" spans="1:6">
      <c r="A52" s="160" t="s">
        <v>59</v>
      </c>
      <c r="B52" s="160" t="s">
        <v>110</v>
      </c>
      <c r="C52" s="160"/>
      <c r="D52" s="160"/>
      <c r="E52" s="160">
        <f>F40+F41+F42+F43+F44+F45+F46+F47+F48+F49+F50+F51</f>
        <v>0</v>
      </c>
      <c r="F52" s="72">
        <f>ROUND(E52,2)</f>
        <v>0</v>
      </c>
    </row>
    <row r="53" spans="1:6" ht="15" customHeight="1">
      <c r="A53" s="66" t="s">
        <v>136</v>
      </c>
      <c r="B53" s="159" t="s">
        <v>137</v>
      </c>
      <c r="C53" s="159"/>
      <c r="D53" s="159"/>
      <c r="E53" s="159">
        <f>E58</f>
        <v>0</v>
      </c>
      <c r="F53" s="159">
        <f>ROUND(E53,2)</f>
        <v>0</v>
      </c>
    </row>
    <row r="54" spans="1:6">
      <c r="A54" s="74" t="s">
        <v>138</v>
      </c>
      <c r="B54" s="75" t="s">
        <v>139</v>
      </c>
      <c r="C54" s="78" t="s">
        <v>56</v>
      </c>
      <c r="D54" s="77">
        <v>1</v>
      </c>
      <c r="E54" s="70"/>
      <c r="F54" s="70">
        <f>ROUND(D54*E54,2)</f>
        <v>0</v>
      </c>
    </row>
    <row r="55" spans="1:6">
      <c r="A55" s="74" t="s">
        <v>140</v>
      </c>
      <c r="B55" s="75" t="s">
        <v>141</v>
      </c>
      <c r="C55" s="78" t="s">
        <v>56</v>
      </c>
      <c r="D55" s="77">
        <v>1</v>
      </c>
      <c r="E55" s="70"/>
      <c r="F55" s="70">
        <f>ROUND(D55*E55,2)</f>
        <v>0</v>
      </c>
    </row>
    <row r="56" spans="1:6">
      <c r="A56" s="74" t="s">
        <v>142</v>
      </c>
      <c r="B56" s="75" t="s">
        <v>143</v>
      </c>
      <c r="C56" s="78" t="s">
        <v>56</v>
      </c>
      <c r="D56" s="77">
        <v>5</v>
      </c>
      <c r="E56" s="70"/>
      <c r="F56" s="70">
        <f>ROUND(D56*E56,2)</f>
        <v>0</v>
      </c>
    </row>
    <row r="57" spans="1:6">
      <c r="A57" s="74" t="s">
        <v>144</v>
      </c>
      <c r="B57" s="75" t="s">
        <v>145</v>
      </c>
      <c r="C57" s="78" t="s">
        <v>56</v>
      </c>
      <c r="D57" s="77">
        <v>1</v>
      </c>
      <c r="E57" s="70"/>
      <c r="F57" s="70">
        <f>ROUND(D57*E57,2)</f>
        <v>0</v>
      </c>
    </row>
    <row r="58" spans="1:6">
      <c r="A58" s="160" t="s">
        <v>59</v>
      </c>
      <c r="B58" s="160" t="s">
        <v>136</v>
      </c>
      <c r="C58" s="160"/>
      <c r="D58" s="160"/>
      <c r="E58" s="160">
        <f>F54+F55+F56+F57</f>
        <v>0</v>
      </c>
      <c r="F58" s="72">
        <f>ROUND(E58,2)</f>
        <v>0</v>
      </c>
    </row>
    <row r="59" spans="1:6" ht="15" customHeight="1">
      <c r="A59" s="66" t="s">
        <v>146</v>
      </c>
      <c r="B59" s="159" t="s">
        <v>147</v>
      </c>
      <c r="C59" s="159"/>
      <c r="D59" s="159"/>
      <c r="E59" s="159">
        <f>E62</f>
        <v>0</v>
      </c>
      <c r="F59" s="159">
        <f>ROUND(E59,2)</f>
        <v>0</v>
      </c>
    </row>
    <row r="60" spans="1:6">
      <c r="A60" s="74" t="s">
        <v>148</v>
      </c>
      <c r="B60" s="75" t="s">
        <v>149</v>
      </c>
      <c r="C60" s="78" t="s">
        <v>56</v>
      </c>
      <c r="D60" s="77">
        <v>1</v>
      </c>
      <c r="E60" s="70"/>
      <c r="F60" s="70">
        <f>ROUND(D60*E60,2)</f>
        <v>0</v>
      </c>
    </row>
    <row r="61" spans="1:6">
      <c r="A61" s="74" t="s">
        <v>150</v>
      </c>
      <c r="B61" s="75" t="s">
        <v>151</v>
      </c>
      <c r="C61" s="78" t="s">
        <v>56</v>
      </c>
      <c r="D61" s="77">
        <v>1</v>
      </c>
      <c r="E61" s="70"/>
      <c r="F61" s="70">
        <f>ROUND(D61*E61,2)</f>
        <v>0</v>
      </c>
    </row>
    <row r="62" spans="1:6">
      <c r="A62" s="160" t="s">
        <v>59</v>
      </c>
      <c r="B62" s="160" t="s">
        <v>146</v>
      </c>
      <c r="C62" s="160"/>
      <c r="D62" s="160"/>
      <c r="E62" s="160">
        <f>F60+F61</f>
        <v>0</v>
      </c>
      <c r="F62" s="72">
        <f>ROUND(E62,2)</f>
        <v>0</v>
      </c>
    </row>
    <row r="63" spans="1:6" ht="15" customHeight="1">
      <c r="A63" s="66" t="s">
        <v>152</v>
      </c>
      <c r="B63" s="159" t="s">
        <v>153</v>
      </c>
      <c r="C63" s="159"/>
      <c r="D63" s="159"/>
      <c r="E63" s="159">
        <f>E65</f>
        <v>0</v>
      </c>
      <c r="F63" s="159">
        <f>ROUND(E63,2)</f>
        <v>0</v>
      </c>
    </row>
    <row r="64" spans="1:6">
      <c r="A64" s="74" t="s">
        <v>154</v>
      </c>
      <c r="B64" s="75" t="s">
        <v>155</v>
      </c>
      <c r="C64" s="78" t="s">
        <v>56</v>
      </c>
      <c r="D64" s="77">
        <v>1</v>
      </c>
      <c r="E64" s="70"/>
      <c r="F64" s="70">
        <f>ROUND(D64*E64,2)</f>
        <v>0</v>
      </c>
    </row>
    <row r="65" spans="1:6">
      <c r="A65" s="160" t="s">
        <v>59</v>
      </c>
      <c r="B65" s="160" t="s">
        <v>152</v>
      </c>
      <c r="C65" s="160"/>
      <c r="D65" s="160"/>
      <c r="E65" s="160">
        <f>F64</f>
        <v>0</v>
      </c>
      <c r="F65" s="72">
        <f>ROUND(E65,2)</f>
        <v>0</v>
      </c>
    </row>
    <row r="66" spans="1:6" ht="15" customHeight="1">
      <c r="A66" s="66" t="s">
        <v>156</v>
      </c>
      <c r="B66" s="159" t="s">
        <v>157</v>
      </c>
      <c r="C66" s="159"/>
      <c r="D66" s="159"/>
      <c r="E66" s="159">
        <f>E70</f>
        <v>0</v>
      </c>
      <c r="F66" s="159">
        <f>ROUND(E66,2)</f>
        <v>0</v>
      </c>
    </row>
    <row r="67" spans="1:6">
      <c r="A67" s="74" t="s">
        <v>158</v>
      </c>
      <c r="B67" s="75" t="s">
        <v>159</v>
      </c>
      <c r="C67" s="78" t="s">
        <v>86</v>
      </c>
      <c r="D67" s="77">
        <v>6</v>
      </c>
      <c r="E67" s="70"/>
      <c r="F67" s="70">
        <f>ROUND(D67*E67,2)</f>
        <v>0</v>
      </c>
    </row>
    <row r="68" spans="1:6">
      <c r="A68" s="74" t="s">
        <v>160</v>
      </c>
      <c r="B68" s="75" t="s">
        <v>161</v>
      </c>
      <c r="C68" s="78" t="s">
        <v>64</v>
      </c>
      <c r="D68" s="77">
        <v>30</v>
      </c>
      <c r="E68" s="70"/>
      <c r="F68" s="70">
        <f>ROUND(D68*E68,2)</f>
        <v>0</v>
      </c>
    </row>
    <row r="69" spans="1:6">
      <c r="A69" s="74" t="s">
        <v>162</v>
      </c>
      <c r="B69" s="75" t="s">
        <v>163</v>
      </c>
      <c r="C69" s="78" t="s">
        <v>64</v>
      </c>
      <c r="D69" s="77">
        <v>30</v>
      </c>
      <c r="E69" s="70"/>
      <c r="F69" s="70">
        <f>ROUND(D69*E69,2)</f>
        <v>0</v>
      </c>
    </row>
    <row r="70" spans="1:6">
      <c r="A70" s="160" t="s">
        <v>59</v>
      </c>
      <c r="B70" s="160" t="s">
        <v>156</v>
      </c>
      <c r="C70" s="160"/>
      <c r="D70" s="160"/>
      <c r="E70" s="160">
        <f>F67+F68+F69</f>
        <v>0</v>
      </c>
      <c r="F70" s="72">
        <f>ROUND(E70,2)</f>
        <v>0</v>
      </c>
    </row>
    <row r="71" spans="1:6" ht="15" customHeight="1">
      <c r="A71" s="66" t="s">
        <v>164</v>
      </c>
      <c r="B71" s="159" t="s">
        <v>165</v>
      </c>
      <c r="C71" s="159"/>
      <c r="D71" s="159"/>
      <c r="E71" s="159">
        <f>E75</f>
        <v>0</v>
      </c>
      <c r="F71" s="159">
        <f>ROUND(E71,2)</f>
        <v>0</v>
      </c>
    </row>
    <row r="72" spans="1:6">
      <c r="A72" s="74" t="s">
        <v>166</v>
      </c>
      <c r="B72" s="75" t="s">
        <v>167</v>
      </c>
      <c r="C72" s="78" t="s">
        <v>64</v>
      </c>
      <c r="D72" s="77">
        <v>30</v>
      </c>
      <c r="E72" s="70"/>
      <c r="F72" s="70">
        <f>ROUND(D72*E72,2)</f>
        <v>0</v>
      </c>
    </row>
    <row r="73" spans="1:6" ht="24">
      <c r="A73" s="74" t="s">
        <v>168</v>
      </c>
      <c r="B73" s="75" t="s">
        <v>169</v>
      </c>
      <c r="C73" s="78" t="s">
        <v>170</v>
      </c>
      <c r="D73" s="77">
        <v>291.54303800000002</v>
      </c>
      <c r="E73" s="70"/>
      <c r="F73" s="70">
        <f>ROUND(D73*E73,2)</f>
        <v>0</v>
      </c>
    </row>
    <row r="74" spans="1:6" ht="24">
      <c r="A74" s="74" t="s">
        <v>171</v>
      </c>
      <c r="B74" s="75" t="s">
        <v>172</v>
      </c>
      <c r="C74" s="78" t="s">
        <v>86</v>
      </c>
      <c r="D74" s="77">
        <v>8.5</v>
      </c>
      <c r="E74" s="70"/>
      <c r="F74" s="70">
        <f>ROUND(D74*E74,2)</f>
        <v>0</v>
      </c>
    </row>
    <row r="75" spans="1:6">
      <c r="A75" s="160" t="s">
        <v>59</v>
      </c>
      <c r="B75" s="160" t="s">
        <v>164</v>
      </c>
      <c r="C75" s="160"/>
      <c r="D75" s="160"/>
      <c r="E75" s="160">
        <f>F72+F73+F74</f>
        <v>0</v>
      </c>
      <c r="F75" s="72">
        <f>ROUND(E75,2)</f>
        <v>0</v>
      </c>
    </row>
    <row r="76" spans="1:6" ht="15" customHeight="1">
      <c r="A76" s="66" t="s">
        <v>173</v>
      </c>
      <c r="B76" s="159" t="s">
        <v>174</v>
      </c>
      <c r="C76" s="159"/>
      <c r="D76" s="159"/>
      <c r="E76" s="159">
        <f>E84</f>
        <v>0</v>
      </c>
      <c r="F76" s="159">
        <f>ROUND(E76,2)</f>
        <v>0</v>
      </c>
    </row>
    <row r="77" spans="1:6" ht="15" customHeight="1">
      <c r="A77" s="66" t="s">
        <v>175</v>
      </c>
      <c r="B77" s="159" t="s">
        <v>176</v>
      </c>
      <c r="C77" s="159"/>
      <c r="D77" s="159"/>
      <c r="E77" s="159">
        <f>E80</f>
        <v>0</v>
      </c>
      <c r="F77" s="159">
        <f>ROUND(E77,2)</f>
        <v>0</v>
      </c>
    </row>
    <row r="78" spans="1:6">
      <c r="A78" s="74" t="s">
        <v>177</v>
      </c>
      <c r="B78" s="75" t="s">
        <v>178</v>
      </c>
      <c r="C78" s="78" t="s">
        <v>179</v>
      </c>
      <c r="D78" s="77">
        <v>2</v>
      </c>
      <c r="E78" s="70"/>
      <c r="F78" s="70">
        <f>ROUND(D78*E78,2)</f>
        <v>0</v>
      </c>
    </row>
    <row r="79" spans="1:6">
      <c r="A79" s="74" t="s">
        <v>180</v>
      </c>
      <c r="B79" s="75" t="s">
        <v>181</v>
      </c>
      <c r="C79" s="78" t="s">
        <v>179</v>
      </c>
      <c r="D79" s="77">
        <v>2</v>
      </c>
      <c r="E79" s="70"/>
      <c r="F79" s="70">
        <f>ROUND(D79*E79,2)</f>
        <v>0</v>
      </c>
    </row>
    <row r="80" spans="1:6" hidden="1">
      <c r="A80" s="160" t="s">
        <v>59</v>
      </c>
      <c r="B80" s="160" t="s">
        <v>175</v>
      </c>
      <c r="C80" s="160"/>
      <c r="D80" s="160"/>
      <c r="E80" s="160">
        <f>F78+F79</f>
        <v>0</v>
      </c>
      <c r="F80" s="72">
        <f>ROUND(E80,2)</f>
        <v>0</v>
      </c>
    </row>
    <row r="81" spans="1:6" ht="15" customHeight="1">
      <c r="A81" s="66" t="s">
        <v>182</v>
      </c>
      <c r="B81" s="159" t="s">
        <v>183</v>
      </c>
      <c r="C81" s="159"/>
      <c r="D81" s="159"/>
      <c r="E81" s="159">
        <f>E83</f>
        <v>0</v>
      </c>
      <c r="F81" s="159">
        <f>ROUND(E81,2)</f>
        <v>0</v>
      </c>
    </row>
    <row r="82" spans="1:6">
      <c r="A82" s="74" t="s">
        <v>184</v>
      </c>
      <c r="B82" s="75" t="s">
        <v>185</v>
      </c>
      <c r="C82" s="78" t="s">
        <v>64</v>
      </c>
      <c r="D82" s="77">
        <v>20</v>
      </c>
      <c r="E82" s="70"/>
      <c r="F82" s="70">
        <f>ROUND(D82*E82,2)</f>
        <v>0</v>
      </c>
    </row>
    <row r="83" spans="1:6" hidden="1">
      <c r="A83" s="160" t="s">
        <v>59</v>
      </c>
      <c r="B83" s="160" t="s">
        <v>182</v>
      </c>
      <c r="C83" s="160"/>
      <c r="D83" s="160"/>
      <c r="E83" s="160">
        <f>F82</f>
        <v>0</v>
      </c>
      <c r="F83" s="72">
        <f>ROUND(E83,2)</f>
        <v>0</v>
      </c>
    </row>
    <row r="84" spans="1:6">
      <c r="A84" s="160" t="s">
        <v>59</v>
      </c>
      <c r="B84" s="160" t="s">
        <v>173</v>
      </c>
      <c r="C84" s="160"/>
      <c r="D84" s="160"/>
      <c r="E84" s="160">
        <f>F80+F83</f>
        <v>0</v>
      </c>
      <c r="F84" s="72">
        <f>ROUND(E84,2)</f>
        <v>0</v>
      </c>
    </row>
    <row r="85" spans="1:6">
      <c r="A85" s="160" t="s">
        <v>186</v>
      </c>
      <c r="B85" s="160" t="s">
        <v>187</v>
      </c>
      <c r="C85" s="160"/>
      <c r="D85" s="160"/>
      <c r="E85" s="160">
        <f>F11+F14+F26+F30+F38+F52+F58+F62+F65+F70+F75+F84</f>
        <v>0</v>
      </c>
      <c r="F85" s="72">
        <f>ROUND(E85,2)</f>
        <v>0</v>
      </c>
    </row>
    <row r="86" spans="1:6">
      <c r="A86" s="161" t="s">
        <v>188</v>
      </c>
      <c r="B86" s="161"/>
      <c r="C86" s="161"/>
      <c r="D86" s="161"/>
      <c r="E86" s="79" t="str">
        <f>"("&amp;100*'BDI Obra'!F27&amp;"%):"</f>
        <v>(0%):</v>
      </c>
      <c r="F86" s="72">
        <f>F85*'BDI Obra'!F27</f>
        <v>0</v>
      </c>
    </row>
    <row r="87" spans="1:6">
      <c r="A87" s="160" t="s">
        <v>189</v>
      </c>
      <c r="B87" s="160"/>
      <c r="C87" s="160"/>
      <c r="D87" s="160"/>
      <c r="E87" s="160"/>
      <c r="F87" s="72">
        <f>F86+F85</f>
        <v>0</v>
      </c>
    </row>
  </sheetData>
  <mergeCells count="34">
    <mergeCell ref="A84:E84"/>
    <mergeCell ref="A85:E85"/>
    <mergeCell ref="A86:D86"/>
    <mergeCell ref="A87:E87"/>
    <mergeCell ref="B76:F76"/>
    <mergeCell ref="B77:F77"/>
    <mergeCell ref="A80:E80"/>
    <mergeCell ref="B81:F81"/>
    <mergeCell ref="A83:E83"/>
    <mergeCell ref="A65:E65"/>
    <mergeCell ref="B66:F66"/>
    <mergeCell ref="A70:E70"/>
    <mergeCell ref="B71:F71"/>
    <mergeCell ref="A75:E75"/>
    <mergeCell ref="B53:F53"/>
    <mergeCell ref="A58:E58"/>
    <mergeCell ref="B59:F59"/>
    <mergeCell ref="A62:E62"/>
    <mergeCell ref="B63:F63"/>
    <mergeCell ref="A30:E30"/>
    <mergeCell ref="B31:F31"/>
    <mergeCell ref="A38:E38"/>
    <mergeCell ref="B39:F39"/>
    <mergeCell ref="A52:E52"/>
    <mergeCell ref="B12:F12"/>
    <mergeCell ref="A14:E14"/>
    <mergeCell ref="B15:F15"/>
    <mergeCell ref="A26:E26"/>
    <mergeCell ref="B27:F27"/>
    <mergeCell ref="B1:B2"/>
    <mergeCell ref="B5:F5"/>
    <mergeCell ref="B6:F6"/>
    <mergeCell ref="B8:F8"/>
    <mergeCell ref="A11:E11"/>
  </mergeCells>
  <pageMargins left="0.62986111111111098" right="0.47222222222222199" top="0.47222222222222199" bottom="0.47222222222222199" header="0.51180555555555496" footer="0.51180555555555496"/>
  <pageSetup paperSize="9" firstPageNumber="0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zoomScale="85" zoomScaleNormal="85" workbookViewId="0">
      <selection activeCell="G20" sqref="G20"/>
    </sheetView>
  </sheetViews>
  <sheetFormatPr defaultRowHeight="15"/>
  <cols>
    <col min="1" max="1" width="11.5546875" customWidth="1"/>
    <col min="2" max="2" width="69" customWidth="1"/>
    <col min="3" max="3" width="4.5546875" customWidth="1"/>
    <col min="4" max="4" width="7.6640625" customWidth="1"/>
    <col min="5" max="5" width="7" customWidth="1"/>
    <col min="6" max="6" width="9.6640625" customWidth="1"/>
    <col min="7" max="1025" width="8.5546875" customWidth="1"/>
  </cols>
  <sheetData>
    <row r="1" spans="1:9" ht="17.850000000000001" customHeight="1">
      <c r="A1" s="80"/>
      <c r="B1" s="14" t="s">
        <v>0</v>
      </c>
      <c r="C1" s="81"/>
      <c r="D1" s="81"/>
      <c r="E1" s="81"/>
      <c r="F1" s="17" t="s">
        <v>1</v>
      </c>
      <c r="I1" s="82"/>
    </row>
    <row r="2" spans="1:9" ht="17.850000000000001" customHeight="1">
      <c r="A2" s="83"/>
      <c r="B2" s="14"/>
      <c r="C2" s="84"/>
      <c r="D2" s="84"/>
      <c r="E2" s="84"/>
      <c r="F2" s="62" t="s">
        <v>44</v>
      </c>
    </row>
    <row r="3" spans="1:9" ht="17.850000000000001" customHeight="1">
      <c r="A3" s="83"/>
      <c r="B3" s="19" t="s">
        <v>3</v>
      </c>
      <c r="C3" s="85"/>
      <c r="D3" s="85"/>
      <c r="E3" s="85"/>
      <c r="F3" s="21" t="s">
        <v>4</v>
      </c>
    </row>
    <row r="4" spans="1:9" ht="17.850000000000001" customHeight="1">
      <c r="A4" s="86"/>
      <c r="B4" s="19" t="s">
        <v>190</v>
      </c>
      <c r="C4" s="87"/>
      <c r="D4" s="88"/>
      <c r="E4" s="88"/>
      <c r="F4" s="22" t="s">
        <v>6</v>
      </c>
    </row>
    <row r="5" spans="1:9" ht="15" customHeight="1">
      <c r="A5" s="86"/>
      <c r="B5" s="157" t="s">
        <v>7</v>
      </c>
      <c r="C5" s="157"/>
      <c r="D5" s="157"/>
      <c r="E5" s="157"/>
      <c r="F5" s="157"/>
    </row>
    <row r="6" spans="1:9" ht="15" customHeight="1">
      <c r="A6" s="89"/>
      <c r="B6" s="158" t="s">
        <v>8</v>
      </c>
      <c r="C6" s="158"/>
      <c r="D6" s="158"/>
      <c r="E6" s="158"/>
      <c r="F6" s="158"/>
    </row>
    <row r="7" spans="1:9" ht="15" customHeight="1">
      <c r="A7" s="90" t="s">
        <v>46</v>
      </c>
      <c r="B7" s="90" t="s">
        <v>10</v>
      </c>
      <c r="C7" s="91" t="s">
        <v>56</v>
      </c>
      <c r="D7" s="92" t="s">
        <v>49</v>
      </c>
      <c r="E7" s="91" t="s">
        <v>50</v>
      </c>
      <c r="F7" s="91" t="s">
        <v>51</v>
      </c>
    </row>
    <row r="8" spans="1:9" ht="15" customHeight="1">
      <c r="A8" s="66" t="s">
        <v>191</v>
      </c>
      <c r="B8" s="159" t="s">
        <v>27</v>
      </c>
      <c r="C8" s="159"/>
      <c r="D8" s="159"/>
      <c r="E8" s="159"/>
      <c r="F8" s="159"/>
    </row>
    <row r="9" spans="1:9" ht="15" customHeight="1">
      <c r="A9" s="93" t="s">
        <v>192</v>
      </c>
      <c r="B9" s="93" t="s">
        <v>193</v>
      </c>
      <c r="C9" s="91"/>
      <c r="D9" s="92"/>
      <c r="E9" s="91"/>
      <c r="F9" s="91"/>
    </row>
    <row r="10" spans="1:9" ht="24">
      <c r="A10" s="74" t="s">
        <v>194</v>
      </c>
      <c r="B10" s="75" t="s">
        <v>195</v>
      </c>
      <c r="C10" s="78" t="s">
        <v>56</v>
      </c>
      <c r="D10" s="77">
        <f>ROUND(1,2)</f>
        <v>1</v>
      </c>
      <c r="E10" s="94"/>
      <c r="F10" s="70">
        <f>E10</f>
        <v>0</v>
      </c>
      <c r="G10" s="95"/>
      <c r="H10" s="95"/>
    </row>
    <row r="11" spans="1:9">
      <c r="A11" s="162" t="s">
        <v>59</v>
      </c>
      <c r="B11" s="162" t="s">
        <v>173</v>
      </c>
      <c r="C11" s="162"/>
      <c r="D11" s="162"/>
      <c r="E11" s="162" t="e">
        <f>F4+F10</f>
        <v>#VALUE!</v>
      </c>
      <c r="F11" s="96">
        <f>F10</f>
        <v>0</v>
      </c>
    </row>
    <row r="12" spans="1:9">
      <c r="A12" s="162" t="s">
        <v>186</v>
      </c>
      <c r="B12" s="162" t="s">
        <v>196</v>
      </c>
      <c r="C12" s="162"/>
      <c r="D12" s="162"/>
      <c r="E12" s="162" t="e">
        <f>#REF!+#REF!+#REF!+#REF!+#REF!+#REF!+#REF!+#REF!+#REF!+#REF!+#REF!+F11</f>
        <v>#REF!</v>
      </c>
      <c r="F12" s="96">
        <f>F11</f>
        <v>0</v>
      </c>
    </row>
    <row r="13" spans="1:9">
      <c r="A13" s="161" t="s">
        <v>188</v>
      </c>
      <c r="B13" s="161"/>
      <c r="C13" s="161"/>
      <c r="D13" s="161"/>
      <c r="E13" s="79" t="str">
        <f>"("&amp;100*'BDI Equip.'!F28&amp;"%):"</f>
        <v>(0%):</v>
      </c>
      <c r="F13" s="96">
        <f>F12*'BDI Equip.'!F28</f>
        <v>0</v>
      </c>
    </row>
    <row r="14" spans="1:9">
      <c r="A14" s="162" t="s">
        <v>189</v>
      </c>
      <c r="B14" s="162" t="s">
        <v>196</v>
      </c>
      <c r="C14" s="162"/>
      <c r="D14" s="162"/>
      <c r="E14" s="162" t="e">
        <f>#REF!+#REF!+#REF!+#REF!+#REF!+#REF!+#REF!+#REF!+#REF!+#REF!+F1+F13</f>
        <v>#REF!</v>
      </c>
      <c r="F14" s="96">
        <f>F13+F12</f>
        <v>0</v>
      </c>
    </row>
  </sheetData>
  <mergeCells count="8">
    <mergeCell ref="A12:E12"/>
    <mergeCell ref="A13:D13"/>
    <mergeCell ref="A14:E14"/>
    <mergeCell ref="B1:B2"/>
    <mergeCell ref="B5:F5"/>
    <mergeCell ref="B6:F6"/>
    <mergeCell ref="B8:F8"/>
    <mergeCell ref="A11:E11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showGridLines="0" zoomScale="85" zoomScaleNormal="85" workbookViewId="0">
      <selection activeCell="Q21" sqref="Q21"/>
    </sheetView>
  </sheetViews>
  <sheetFormatPr defaultRowHeight="15"/>
  <cols>
    <col min="1" max="1" width="4.21875" customWidth="1"/>
    <col min="2" max="2" width="38.88671875" customWidth="1"/>
    <col min="3" max="3" width="8.5546875" customWidth="1"/>
    <col min="4" max="4" width="6.6640625" customWidth="1"/>
    <col min="5" max="5" width="2.109375" customWidth="1"/>
    <col min="6" max="6" width="11.33203125"/>
    <col min="7" max="7" width="3.21875" customWidth="1"/>
    <col min="8" max="8" width="3.6640625" customWidth="1"/>
    <col min="9" max="9" width="4.21875" customWidth="1"/>
    <col min="10" max="10" width="8.5546875" customWidth="1"/>
    <col min="11" max="11" width="36.88671875" customWidth="1"/>
    <col min="12" max="12" width="8.5546875" customWidth="1"/>
    <col min="13" max="13" width="2.109375" customWidth="1"/>
    <col min="14" max="14" width="10" customWidth="1"/>
    <col min="15" max="1025" width="8.5546875" customWidth="1"/>
  </cols>
  <sheetData>
    <row r="1" spans="1:19" ht="15.75">
      <c r="A1" s="163" t="s">
        <v>197</v>
      </c>
      <c r="B1" s="163"/>
      <c r="C1" s="163"/>
      <c r="D1" s="163"/>
      <c r="E1" s="163"/>
      <c r="F1" s="163"/>
      <c r="I1" s="164" t="s">
        <v>198</v>
      </c>
      <c r="J1" s="164"/>
      <c r="K1" s="164"/>
      <c r="L1" s="164"/>
      <c r="M1" s="164"/>
      <c r="N1" s="164"/>
    </row>
    <row r="2" spans="1:19" ht="15.75">
      <c r="A2" s="163" t="s">
        <v>199</v>
      </c>
      <c r="B2" s="163"/>
      <c r="C2" s="163"/>
      <c r="D2" s="163"/>
      <c r="E2" s="163"/>
      <c r="F2" s="163"/>
      <c r="I2" s="164" t="s">
        <v>200</v>
      </c>
      <c r="J2" s="164"/>
      <c r="K2" s="164"/>
      <c r="L2" s="164"/>
      <c r="M2" s="164"/>
      <c r="N2" s="164"/>
    </row>
    <row r="3" spans="1:19">
      <c r="A3" s="165" t="s">
        <v>201</v>
      </c>
      <c r="B3" s="165"/>
      <c r="C3" s="165"/>
      <c r="D3" s="165"/>
      <c r="E3" s="165"/>
      <c r="F3" s="97">
        <f>F27</f>
        <v>0</v>
      </c>
      <c r="I3" s="165" t="s">
        <v>201</v>
      </c>
      <c r="J3" s="165"/>
      <c r="K3" s="165"/>
      <c r="L3" s="165"/>
      <c r="M3" s="165"/>
      <c r="N3" s="97">
        <f>N28</f>
        <v>0</v>
      </c>
    </row>
    <row r="4" spans="1:19" ht="15.75">
      <c r="A4" s="166" t="s">
        <v>202</v>
      </c>
      <c r="B4" s="166"/>
      <c r="C4" s="166"/>
      <c r="D4" s="166"/>
      <c r="E4" s="166"/>
      <c r="F4" s="166"/>
      <c r="I4" s="166" t="s">
        <v>202</v>
      </c>
      <c r="J4" s="166"/>
      <c r="K4" s="166"/>
      <c r="L4" s="166"/>
      <c r="M4" s="166"/>
      <c r="N4" s="166"/>
    </row>
    <row r="5" spans="1:19" ht="51" customHeight="1">
      <c r="A5" s="167" t="s">
        <v>203</v>
      </c>
      <c r="B5" s="167"/>
      <c r="C5" s="167"/>
      <c r="D5" s="167"/>
      <c r="E5" s="167"/>
      <c r="F5" s="167"/>
      <c r="I5" s="167" t="s">
        <v>203</v>
      </c>
      <c r="J5" s="167"/>
      <c r="K5" s="167"/>
      <c r="L5" s="167"/>
      <c r="M5" s="167"/>
      <c r="N5" s="167"/>
    </row>
    <row r="6" spans="1:19" ht="25.5" customHeight="1">
      <c r="A6" s="98" t="s">
        <v>204</v>
      </c>
      <c r="B6" s="168" t="s">
        <v>34</v>
      </c>
      <c r="C6" s="168"/>
      <c r="D6" s="99" t="s">
        <v>205</v>
      </c>
      <c r="E6" s="99" t="s">
        <v>35</v>
      </c>
      <c r="F6" s="100" t="s">
        <v>206</v>
      </c>
      <c r="I6" s="98" t="s">
        <v>204</v>
      </c>
      <c r="J6" s="168" t="s">
        <v>34</v>
      </c>
      <c r="K6" s="168"/>
      <c r="L6" s="99" t="s">
        <v>205</v>
      </c>
      <c r="M6" s="99" t="s">
        <v>35</v>
      </c>
      <c r="N6" s="100" t="s">
        <v>206</v>
      </c>
    </row>
    <row r="7" spans="1:19">
      <c r="A7" s="101" t="s">
        <v>207</v>
      </c>
      <c r="B7" s="102" t="s">
        <v>208</v>
      </c>
      <c r="C7" s="103"/>
      <c r="D7" s="104"/>
      <c r="E7" s="104"/>
      <c r="F7" s="105"/>
      <c r="I7" s="101" t="s">
        <v>207</v>
      </c>
      <c r="J7" s="102" t="s">
        <v>208</v>
      </c>
      <c r="K7" s="103"/>
      <c r="L7" s="104"/>
      <c r="M7" s="104"/>
      <c r="N7" s="105"/>
      <c r="Q7" s="99"/>
      <c r="R7" s="99"/>
      <c r="S7" s="99"/>
    </row>
    <row r="8" spans="1:19">
      <c r="A8" s="106" t="s">
        <v>209</v>
      </c>
      <c r="B8" s="107" t="s">
        <v>210</v>
      </c>
      <c r="C8" s="108"/>
      <c r="D8" s="109"/>
      <c r="E8" s="109" t="s">
        <v>35</v>
      </c>
      <c r="F8" s="110"/>
      <c r="I8" s="106" t="s">
        <v>209</v>
      </c>
      <c r="J8" s="107" t="s">
        <v>210</v>
      </c>
      <c r="K8" s="108"/>
      <c r="L8" s="109"/>
      <c r="M8" s="109" t="s">
        <v>35</v>
      </c>
      <c r="N8" s="110"/>
      <c r="P8" s="111"/>
      <c r="Q8" s="99"/>
      <c r="R8" s="99"/>
      <c r="S8" s="99"/>
    </row>
    <row r="9" spans="1:19">
      <c r="A9" s="106" t="s">
        <v>211</v>
      </c>
      <c r="B9" s="107" t="s">
        <v>212</v>
      </c>
      <c r="C9" s="108"/>
      <c r="D9" s="109"/>
      <c r="E9" s="109" t="s">
        <v>35</v>
      </c>
      <c r="F9" s="110"/>
      <c r="I9" s="106" t="s">
        <v>211</v>
      </c>
      <c r="J9" s="107" t="s">
        <v>212</v>
      </c>
      <c r="K9" s="108"/>
      <c r="L9" s="109"/>
      <c r="M9" s="109" t="s">
        <v>35</v>
      </c>
      <c r="N9" s="110"/>
      <c r="P9" s="111"/>
      <c r="Q9" s="99"/>
      <c r="R9" s="99"/>
      <c r="S9" s="99"/>
    </row>
    <row r="10" spans="1:19">
      <c r="A10" s="106" t="s">
        <v>213</v>
      </c>
      <c r="B10" s="107" t="s">
        <v>214</v>
      </c>
      <c r="C10" s="108"/>
      <c r="D10" s="109"/>
      <c r="E10" s="109" t="s">
        <v>35</v>
      </c>
      <c r="F10" s="110"/>
      <c r="I10" s="106" t="s">
        <v>213</v>
      </c>
      <c r="J10" s="107" t="s">
        <v>214</v>
      </c>
      <c r="K10" s="108"/>
      <c r="L10" s="109"/>
      <c r="M10" s="109" t="s">
        <v>35</v>
      </c>
      <c r="N10" s="110"/>
      <c r="P10" s="111"/>
      <c r="Q10" s="99"/>
      <c r="R10" s="99"/>
      <c r="S10" s="99"/>
    </row>
    <row r="11" spans="1:19">
      <c r="A11" s="98"/>
      <c r="B11" s="169" t="s">
        <v>215</v>
      </c>
      <c r="C11" s="169"/>
      <c r="D11" s="99">
        <f>SUM(D8:D10)</f>
        <v>0</v>
      </c>
      <c r="E11" s="99"/>
      <c r="F11" s="113">
        <f>D11</f>
        <v>0</v>
      </c>
      <c r="I11" s="170" t="s">
        <v>215</v>
      </c>
      <c r="J11" s="170"/>
      <c r="K11" s="170"/>
      <c r="L11" s="99">
        <f>SUM(L8:L10)</f>
        <v>0</v>
      </c>
      <c r="M11" s="99"/>
      <c r="N11" s="113">
        <f>L11</f>
        <v>0</v>
      </c>
      <c r="P11" s="99"/>
      <c r="Q11" s="99"/>
      <c r="R11" s="99"/>
      <c r="S11" s="99"/>
    </row>
    <row r="12" spans="1:19">
      <c r="A12" s="101" t="s">
        <v>216</v>
      </c>
      <c r="B12" s="114" t="s">
        <v>217</v>
      </c>
      <c r="C12" s="103"/>
      <c r="D12" s="104"/>
      <c r="E12" s="104"/>
      <c r="F12" s="105"/>
      <c r="I12" s="101" t="s">
        <v>216</v>
      </c>
      <c r="J12" s="114" t="s">
        <v>217</v>
      </c>
      <c r="K12" s="103"/>
      <c r="L12" s="104"/>
      <c r="M12" s="104"/>
      <c r="N12" s="105"/>
      <c r="Q12" s="99"/>
      <c r="R12" s="99"/>
      <c r="S12" s="99"/>
    </row>
    <row r="13" spans="1:19">
      <c r="A13" s="106" t="s">
        <v>209</v>
      </c>
      <c r="B13" s="107" t="s">
        <v>218</v>
      </c>
      <c r="C13" s="108"/>
      <c r="D13" s="109"/>
      <c r="E13" s="109" t="s">
        <v>35</v>
      </c>
      <c r="F13" s="110"/>
      <c r="I13" s="106" t="s">
        <v>209</v>
      </c>
      <c r="J13" s="107" t="s">
        <v>218</v>
      </c>
      <c r="K13" s="108"/>
      <c r="L13" s="109"/>
      <c r="M13" s="109" t="s">
        <v>35</v>
      </c>
      <c r="N13" s="110"/>
      <c r="P13" s="111"/>
      <c r="Q13" s="99"/>
      <c r="R13" s="99"/>
      <c r="S13" s="99"/>
    </row>
    <row r="14" spans="1:19">
      <c r="A14" s="106"/>
      <c r="B14" s="169" t="s">
        <v>219</v>
      </c>
      <c r="C14" s="169"/>
      <c r="D14" s="99">
        <f>D13</f>
        <v>0</v>
      </c>
      <c r="E14" s="109"/>
      <c r="F14" s="113">
        <f>D14</f>
        <v>0</v>
      </c>
      <c r="I14" s="106"/>
      <c r="J14" s="169" t="s">
        <v>219</v>
      </c>
      <c r="K14" s="169"/>
      <c r="L14" s="99">
        <f>L13</f>
        <v>0</v>
      </c>
      <c r="M14" s="109"/>
      <c r="N14" s="113">
        <f>L14</f>
        <v>0</v>
      </c>
      <c r="P14" s="99"/>
      <c r="Q14" s="99"/>
      <c r="R14" s="99"/>
      <c r="S14" s="99"/>
    </row>
    <row r="15" spans="1:19">
      <c r="A15" s="101" t="s">
        <v>220</v>
      </c>
      <c r="B15" s="114" t="s">
        <v>221</v>
      </c>
      <c r="C15" s="103"/>
      <c r="D15" s="104"/>
      <c r="E15" s="104"/>
      <c r="F15" s="105"/>
      <c r="I15" s="101" t="s">
        <v>220</v>
      </c>
      <c r="J15" s="114" t="s">
        <v>221</v>
      </c>
      <c r="K15" s="103"/>
      <c r="L15" s="104"/>
      <c r="M15" s="104"/>
      <c r="N15" s="105"/>
      <c r="Q15" s="99"/>
      <c r="R15" s="99"/>
      <c r="S15" s="99"/>
    </row>
    <row r="16" spans="1:19">
      <c r="A16" s="106"/>
      <c r="B16" s="107"/>
      <c r="C16" s="108"/>
      <c r="D16" s="109"/>
      <c r="E16" s="109"/>
      <c r="F16" s="110"/>
      <c r="I16" s="106"/>
      <c r="J16" s="107"/>
      <c r="K16" s="108"/>
      <c r="L16" s="109"/>
      <c r="M16" s="109"/>
      <c r="N16" s="110"/>
      <c r="Q16" s="99"/>
      <c r="R16" s="99"/>
      <c r="S16" s="99"/>
    </row>
    <row r="17" spans="1:19" ht="15" customHeight="1">
      <c r="A17" s="106" t="s">
        <v>209</v>
      </c>
      <c r="B17" s="171" t="s">
        <v>222</v>
      </c>
      <c r="C17" s="171"/>
      <c r="D17" s="109"/>
      <c r="E17" s="109" t="s">
        <v>35</v>
      </c>
      <c r="F17" s="110"/>
      <c r="H17" s="111"/>
      <c r="I17" s="115" t="s">
        <v>209</v>
      </c>
      <c r="J17" s="171" t="s">
        <v>222</v>
      </c>
      <c r="K17" s="171"/>
      <c r="L17" s="109"/>
      <c r="M17" s="109" t="s">
        <v>35</v>
      </c>
      <c r="N17" s="110"/>
      <c r="P17" s="109"/>
      <c r="Q17" s="99"/>
      <c r="R17" s="99"/>
      <c r="S17" s="99"/>
    </row>
    <row r="18" spans="1:19" ht="15" customHeight="1">
      <c r="A18" s="106" t="s">
        <v>211</v>
      </c>
      <c r="B18" s="107" t="s">
        <v>223</v>
      </c>
      <c r="C18" s="109"/>
      <c r="D18" s="109"/>
      <c r="E18" s="109" t="s">
        <v>35</v>
      </c>
      <c r="F18" s="110"/>
      <c r="I18" s="115" t="s">
        <v>211</v>
      </c>
      <c r="J18" s="107" t="s">
        <v>223</v>
      </c>
      <c r="K18" s="109"/>
      <c r="L18" s="109"/>
      <c r="M18" s="109" t="s">
        <v>35</v>
      </c>
      <c r="N18" s="110"/>
      <c r="P18" s="109"/>
      <c r="Q18" s="99"/>
      <c r="R18" s="99"/>
      <c r="S18" s="99"/>
    </row>
    <row r="19" spans="1:19">
      <c r="A19" s="106" t="s">
        <v>213</v>
      </c>
      <c r="B19" s="107" t="s">
        <v>224</v>
      </c>
      <c r="C19" s="109"/>
      <c r="D19" s="109"/>
      <c r="E19" s="109" t="s">
        <v>35</v>
      </c>
      <c r="F19" s="110"/>
      <c r="I19" s="115" t="s">
        <v>213</v>
      </c>
      <c r="J19" s="107" t="s">
        <v>224</v>
      </c>
      <c r="K19" s="109"/>
      <c r="L19" s="109"/>
      <c r="M19" s="109" t="s">
        <v>35</v>
      </c>
      <c r="N19" s="110"/>
      <c r="P19" s="109"/>
      <c r="Q19" s="99"/>
      <c r="R19" s="99"/>
      <c r="S19" s="99"/>
    </row>
    <row r="20" spans="1:19">
      <c r="A20" s="106" t="s">
        <v>225</v>
      </c>
      <c r="B20" s="107" t="s">
        <v>226</v>
      </c>
      <c r="C20" s="109"/>
      <c r="D20" s="109"/>
      <c r="E20" s="109" t="s">
        <v>35</v>
      </c>
      <c r="F20" s="110"/>
      <c r="I20" s="115"/>
      <c r="J20" s="116"/>
      <c r="K20" s="116"/>
      <c r="L20" s="116"/>
      <c r="M20" s="116"/>
      <c r="N20" s="117"/>
      <c r="P20" s="109"/>
      <c r="Q20" s="99"/>
      <c r="R20" s="99"/>
      <c r="S20" s="99"/>
    </row>
    <row r="21" spans="1:19">
      <c r="A21" s="106"/>
      <c r="B21" s="169" t="s">
        <v>227</v>
      </c>
      <c r="C21" s="169"/>
      <c r="D21" s="99">
        <f>SUM(D17:D20)</f>
        <v>0</v>
      </c>
      <c r="E21" s="109"/>
      <c r="F21" s="113">
        <f>D21</f>
        <v>0</v>
      </c>
      <c r="I21" s="106"/>
      <c r="J21" s="169" t="s">
        <v>227</v>
      </c>
      <c r="K21" s="169"/>
      <c r="L21" s="99">
        <f>SUM(L17:L19)</f>
        <v>0</v>
      </c>
      <c r="M21" s="109"/>
      <c r="N21" s="113">
        <f>L21</f>
        <v>0</v>
      </c>
      <c r="P21" s="99"/>
      <c r="Q21" s="99"/>
      <c r="R21" s="99"/>
      <c r="S21" s="99"/>
    </row>
    <row r="22" spans="1:19">
      <c r="A22" s="106"/>
      <c r="B22" s="107"/>
      <c r="C22" s="108"/>
      <c r="D22" s="109"/>
      <c r="E22" s="109"/>
      <c r="F22" s="110"/>
      <c r="I22" s="118"/>
      <c r="J22" s="116"/>
      <c r="K22" s="116"/>
      <c r="L22" s="116"/>
      <c r="M22" s="116"/>
      <c r="N22" s="117"/>
      <c r="Q22" s="99"/>
      <c r="R22" s="99"/>
      <c r="S22" s="99"/>
    </row>
    <row r="23" spans="1:19" ht="15" customHeight="1">
      <c r="A23" s="101" t="s">
        <v>228</v>
      </c>
      <c r="B23" s="172" t="s">
        <v>229</v>
      </c>
      <c r="C23" s="172"/>
      <c r="D23" s="104"/>
      <c r="E23" s="104"/>
      <c r="F23" s="105"/>
      <c r="I23" s="101" t="s">
        <v>228</v>
      </c>
      <c r="J23" s="173" t="s">
        <v>229</v>
      </c>
      <c r="K23" s="173"/>
      <c r="L23" s="173"/>
      <c r="M23" s="104"/>
      <c r="N23" s="105"/>
      <c r="Q23" s="99"/>
      <c r="R23" s="99"/>
      <c r="S23" s="99"/>
    </row>
    <row r="24" spans="1:19">
      <c r="A24" s="106" t="s">
        <v>209</v>
      </c>
      <c r="B24" s="107" t="s">
        <v>230</v>
      </c>
      <c r="C24" s="108"/>
      <c r="D24" s="109"/>
      <c r="E24" s="109" t="s">
        <v>35</v>
      </c>
      <c r="F24" s="110"/>
      <c r="I24" s="106" t="s">
        <v>209</v>
      </c>
      <c r="J24" s="107" t="s">
        <v>230</v>
      </c>
      <c r="K24" s="108"/>
      <c r="L24" s="109"/>
      <c r="M24" s="109" t="s">
        <v>35</v>
      </c>
      <c r="N24" s="110"/>
      <c r="P24" s="111"/>
      <c r="Q24" s="99"/>
      <c r="R24" s="99"/>
      <c r="S24" s="99"/>
    </row>
    <row r="25" spans="1:19">
      <c r="A25" s="106"/>
      <c r="B25" s="169" t="s">
        <v>231</v>
      </c>
      <c r="C25" s="169"/>
      <c r="D25" s="99">
        <f>D24</f>
        <v>0</v>
      </c>
      <c r="E25" s="109"/>
      <c r="F25" s="113">
        <f>D25</f>
        <v>0</v>
      </c>
      <c r="I25" s="106"/>
      <c r="J25" s="112" t="s">
        <v>232</v>
      </c>
      <c r="K25" s="112"/>
      <c r="L25" s="99">
        <f>L24</f>
        <v>0</v>
      </c>
      <c r="M25" s="109"/>
      <c r="N25" s="113">
        <f>L25</f>
        <v>0</v>
      </c>
      <c r="P25" s="99"/>
      <c r="Q25" s="99"/>
      <c r="R25" s="99"/>
      <c r="S25" s="99"/>
    </row>
    <row r="26" spans="1:19">
      <c r="A26" s="106"/>
      <c r="B26" s="112"/>
      <c r="C26" s="112"/>
      <c r="D26" s="99"/>
      <c r="E26" s="109"/>
      <c r="F26" s="113"/>
      <c r="I26" s="118"/>
      <c r="J26" s="119"/>
      <c r="K26" s="119"/>
      <c r="L26" s="109"/>
      <c r="M26" s="109"/>
      <c r="N26" s="117"/>
      <c r="Q26" s="99"/>
      <c r="R26" s="99"/>
      <c r="S26" s="99"/>
    </row>
    <row r="27" spans="1:19">
      <c r="A27" s="174" t="s">
        <v>188</v>
      </c>
      <c r="B27" s="175"/>
      <c r="C27" s="175"/>
      <c r="D27" s="109"/>
      <c r="E27" s="109"/>
      <c r="F27" s="176">
        <f>ROUND((((1+F11)*(1+F14)*(1+F25)/(1-F21))-1),4)</f>
        <v>0</v>
      </c>
      <c r="I27" s="118"/>
      <c r="J27" s="119"/>
      <c r="K27" s="119"/>
      <c r="L27" s="109"/>
      <c r="M27" s="109"/>
      <c r="N27" s="117"/>
      <c r="Q27" s="99"/>
      <c r="R27" s="99"/>
      <c r="S27" s="99"/>
    </row>
    <row r="28" spans="1:19">
      <c r="A28" s="174"/>
      <c r="B28" s="119"/>
      <c r="C28" s="119"/>
      <c r="D28" s="109"/>
      <c r="E28" s="109"/>
      <c r="F28" s="176"/>
      <c r="I28" s="174" t="s">
        <v>188</v>
      </c>
      <c r="J28" s="119"/>
      <c r="K28" s="119"/>
      <c r="L28" s="109"/>
      <c r="M28" s="109"/>
      <c r="N28" s="176">
        <f>ROUND((((1+N11)*(1+N14)*(1+N25)/(1-N21))-1),4)</f>
        <v>0</v>
      </c>
      <c r="Q28" s="99"/>
      <c r="R28" s="99"/>
      <c r="S28" s="99"/>
    </row>
    <row r="29" spans="1:19">
      <c r="A29" s="174"/>
      <c r="B29" s="119"/>
      <c r="C29" s="119"/>
      <c r="D29" s="109"/>
      <c r="E29" s="109"/>
      <c r="F29" s="176"/>
      <c r="I29" s="174"/>
      <c r="J29" s="119"/>
      <c r="K29" s="119"/>
      <c r="L29" s="109"/>
      <c r="M29" s="109"/>
      <c r="N29" s="176"/>
      <c r="Q29" s="99"/>
      <c r="R29" s="99"/>
      <c r="S29" s="99"/>
    </row>
    <row r="30" spans="1:19">
      <c r="A30" s="174"/>
      <c r="B30" s="119"/>
      <c r="C30" s="119"/>
      <c r="D30" s="109"/>
      <c r="E30" s="109"/>
      <c r="F30" s="176"/>
      <c r="I30" s="174"/>
      <c r="J30" s="119"/>
      <c r="K30" s="119"/>
      <c r="L30" s="109"/>
      <c r="M30" s="109"/>
      <c r="N30" s="176"/>
      <c r="Q30" s="99"/>
      <c r="R30" s="99"/>
      <c r="S30" s="99"/>
    </row>
    <row r="31" spans="1:19">
      <c r="A31" s="174"/>
      <c r="B31" s="119"/>
      <c r="C31" s="119"/>
      <c r="D31" s="109"/>
      <c r="E31" s="109"/>
      <c r="F31" s="176"/>
      <c r="I31" s="174"/>
      <c r="J31" s="119"/>
      <c r="K31" s="119"/>
      <c r="L31" s="109"/>
      <c r="M31" s="109"/>
      <c r="N31" s="176"/>
      <c r="Q31" s="99"/>
      <c r="R31" s="99"/>
      <c r="S31" s="99"/>
    </row>
    <row r="32" spans="1:19">
      <c r="A32" s="174"/>
      <c r="B32" s="119"/>
      <c r="C32" s="119"/>
      <c r="D32" s="109"/>
      <c r="E32" s="109"/>
      <c r="F32" s="176"/>
      <c r="I32" s="174"/>
      <c r="J32" s="119"/>
      <c r="K32" s="119"/>
      <c r="L32" s="109"/>
      <c r="M32" s="109"/>
      <c r="N32" s="176"/>
      <c r="Q32" s="99"/>
      <c r="R32" s="99"/>
      <c r="S32" s="99"/>
    </row>
    <row r="33" spans="1:19" ht="15.75">
      <c r="A33" s="174"/>
      <c r="B33" s="119"/>
      <c r="C33" s="119"/>
      <c r="D33" s="109"/>
      <c r="E33" s="109"/>
      <c r="F33" s="176"/>
      <c r="I33" s="174"/>
      <c r="J33" s="120"/>
      <c r="K33" s="120"/>
      <c r="L33" s="121"/>
      <c r="M33" s="121"/>
      <c r="N33" s="176"/>
      <c r="Q33" s="99"/>
      <c r="R33" s="99"/>
      <c r="S33" s="99"/>
    </row>
    <row r="34" spans="1:19" ht="15.75">
      <c r="A34" s="122"/>
      <c r="B34" s="123"/>
      <c r="C34" s="123"/>
      <c r="D34" s="124"/>
      <c r="E34" s="124"/>
      <c r="F34" s="125"/>
      <c r="I34" s="126"/>
      <c r="J34" s="127"/>
      <c r="K34" s="127"/>
      <c r="L34" s="127"/>
      <c r="M34" s="127"/>
      <c r="N34" s="128"/>
      <c r="Q34" s="99"/>
      <c r="R34" s="99"/>
      <c r="S34" s="99"/>
    </row>
    <row r="35" spans="1:19">
      <c r="A35" s="177" t="s">
        <v>233</v>
      </c>
      <c r="B35" s="177"/>
      <c r="C35" s="177"/>
      <c r="D35" s="177"/>
      <c r="E35" s="177"/>
      <c r="F35" s="177"/>
      <c r="I35" s="178" t="s">
        <v>233</v>
      </c>
      <c r="J35" s="178"/>
      <c r="K35" s="178"/>
      <c r="L35" s="178"/>
      <c r="M35" s="178"/>
      <c r="N35" s="178"/>
      <c r="Q35" s="99"/>
      <c r="R35" s="99"/>
      <c r="S35" s="99"/>
    </row>
  </sheetData>
  <mergeCells count="30">
    <mergeCell ref="A35:F35"/>
    <mergeCell ref="I35:N35"/>
    <mergeCell ref="A27:A33"/>
    <mergeCell ref="B27:C27"/>
    <mergeCell ref="F27:F33"/>
    <mergeCell ref="I28:I33"/>
    <mergeCell ref="N28:N33"/>
    <mergeCell ref="B21:C21"/>
    <mergeCell ref="J21:K21"/>
    <mergeCell ref="B23:C23"/>
    <mergeCell ref="J23:L23"/>
    <mergeCell ref="B25:C25"/>
    <mergeCell ref="B11:C11"/>
    <mergeCell ref="I11:K11"/>
    <mergeCell ref="B14:C14"/>
    <mergeCell ref="J14:K14"/>
    <mergeCell ref="B17:C17"/>
    <mergeCell ref="J17:K17"/>
    <mergeCell ref="A4:F4"/>
    <mergeCell ref="I4:N4"/>
    <mergeCell ref="A5:F5"/>
    <mergeCell ref="I5:N5"/>
    <mergeCell ref="B6:C6"/>
    <mergeCell ref="J6:K6"/>
    <mergeCell ref="A1:F1"/>
    <mergeCell ref="I1:N1"/>
    <mergeCell ref="A2:F2"/>
    <mergeCell ref="I2:N2"/>
    <mergeCell ref="A3:E3"/>
    <mergeCell ref="I3:M3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tabSelected="1" zoomScale="85" zoomScaleNormal="85" workbookViewId="0">
      <selection activeCell="I41" sqref="I41"/>
    </sheetView>
  </sheetViews>
  <sheetFormatPr defaultRowHeight="15"/>
  <cols>
    <col min="1" max="2" width="8.5546875" customWidth="1"/>
    <col min="3" max="3" width="38" customWidth="1"/>
    <col min="4" max="4" width="6.6640625" customWidth="1"/>
    <col min="5" max="5" width="2.109375" customWidth="1"/>
    <col min="6" max="6" width="11.77734375" customWidth="1"/>
    <col min="7" max="7" width="2.88671875" customWidth="1"/>
    <col min="8" max="8" width="2.6640625" customWidth="1"/>
    <col min="9" max="10" width="8.5546875" customWidth="1"/>
    <col min="11" max="11" width="38.5546875" customWidth="1"/>
    <col min="12" max="13" width="8.5546875" customWidth="1"/>
    <col min="14" max="14" width="11.33203125"/>
    <col min="15" max="1015" width="8.5546875" customWidth="1"/>
    <col min="1016" max="1025" width="9.5546875" customWidth="1"/>
  </cols>
  <sheetData>
    <row r="1" spans="1:14" ht="15.75">
      <c r="A1" s="163" t="s">
        <v>234</v>
      </c>
      <c r="B1" s="163"/>
      <c r="C1" s="163"/>
      <c r="D1" s="163"/>
      <c r="E1" s="163"/>
      <c r="F1" s="163"/>
      <c r="I1" s="164" t="s">
        <v>235</v>
      </c>
      <c r="J1" s="164"/>
      <c r="K1" s="164"/>
      <c r="L1" s="164"/>
      <c r="M1" s="164"/>
      <c r="N1" s="164"/>
    </row>
    <row r="2" spans="1:14">
      <c r="A2" s="179" t="s">
        <v>236</v>
      </c>
      <c r="B2" s="179"/>
      <c r="C2" s="179"/>
      <c r="D2" s="179"/>
      <c r="E2" s="179"/>
      <c r="F2" s="179"/>
      <c r="I2" s="180" t="s">
        <v>236</v>
      </c>
      <c r="J2" s="180"/>
      <c r="K2" s="180"/>
      <c r="L2" s="180"/>
      <c r="M2" s="180"/>
      <c r="N2" s="180"/>
    </row>
    <row r="3" spans="1:14">
      <c r="A3" s="165" t="s">
        <v>201</v>
      </c>
      <c r="B3" s="165"/>
      <c r="C3" s="165"/>
      <c r="D3" s="165"/>
      <c r="E3" s="165"/>
      <c r="F3" s="97">
        <f>F28</f>
        <v>0</v>
      </c>
      <c r="I3" s="181" t="s">
        <v>201</v>
      </c>
      <c r="J3" s="181"/>
      <c r="K3" s="181"/>
      <c r="L3" s="181"/>
      <c r="M3" s="181"/>
      <c r="N3" s="129">
        <f>N28</f>
        <v>0</v>
      </c>
    </row>
    <row r="4" spans="1:14">
      <c r="A4" s="130"/>
      <c r="B4" s="131"/>
      <c r="C4" s="131"/>
      <c r="D4" s="131"/>
      <c r="E4" s="131"/>
      <c r="F4" s="132"/>
      <c r="I4" s="133"/>
      <c r="J4" s="131"/>
      <c r="K4" s="131"/>
      <c r="L4" s="131"/>
      <c r="M4" s="131"/>
      <c r="N4" s="134"/>
    </row>
    <row r="5" spans="1:14" ht="15.75">
      <c r="A5" s="166" t="s">
        <v>202</v>
      </c>
      <c r="B5" s="166"/>
      <c r="C5" s="166"/>
      <c r="D5" s="166"/>
      <c r="E5" s="166"/>
      <c r="F5" s="166"/>
      <c r="I5" s="182" t="s">
        <v>202</v>
      </c>
      <c r="J5" s="182"/>
      <c r="K5" s="182"/>
      <c r="L5" s="182"/>
      <c r="M5" s="182"/>
      <c r="N5" s="182"/>
    </row>
    <row r="6" spans="1:14" ht="57.75" customHeight="1">
      <c r="A6" s="167" t="s">
        <v>203</v>
      </c>
      <c r="B6" s="167"/>
      <c r="C6" s="167"/>
      <c r="D6" s="167"/>
      <c r="E6" s="167"/>
      <c r="F6" s="167"/>
      <c r="I6" s="167" t="s">
        <v>203</v>
      </c>
      <c r="J6" s="167"/>
      <c r="K6" s="167"/>
      <c r="L6" s="167"/>
      <c r="M6" s="167"/>
      <c r="N6" s="167"/>
    </row>
    <row r="7" spans="1:14" ht="25.5" customHeight="1">
      <c r="A7" s="98" t="s">
        <v>204</v>
      </c>
      <c r="B7" s="168" t="s">
        <v>34</v>
      </c>
      <c r="C7" s="168"/>
      <c r="D7" s="99" t="s">
        <v>205</v>
      </c>
      <c r="E7" s="99" t="s">
        <v>35</v>
      </c>
      <c r="F7" s="100" t="s">
        <v>206</v>
      </c>
      <c r="I7" s="135" t="s">
        <v>204</v>
      </c>
      <c r="J7" s="168" t="s">
        <v>34</v>
      </c>
      <c r="K7" s="168"/>
      <c r="L7" s="99" t="s">
        <v>205</v>
      </c>
      <c r="M7" s="99" t="s">
        <v>35</v>
      </c>
      <c r="N7" s="136" t="s">
        <v>206</v>
      </c>
    </row>
    <row r="8" spans="1:14">
      <c r="A8" s="101" t="s">
        <v>207</v>
      </c>
      <c r="B8" s="102" t="s">
        <v>208</v>
      </c>
      <c r="C8" s="103"/>
      <c r="D8" s="104"/>
      <c r="E8" s="104"/>
      <c r="F8" s="105"/>
      <c r="I8" s="137" t="s">
        <v>207</v>
      </c>
      <c r="J8" s="102" t="s">
        <v>208</v>
      </c>
      <c r="K8" s="103"/>
      <c r="L8" s="104"/>
      <c r="M8" s="104"/>
      <c r="N8" s="138"/>
    </row>
    <row r="9" spans="1:14">
      <c r="A9" s="106" t="s">
        <v>209</v>
      </c>
      <c r="B9" s="107" t="s">
        <v>210</v>
      </c>
      <c r="C9" s="108"/>
      <c r="D9" s="109"/>
      <c r="E9" s="109" t="s">
        <v>35</v>
      </c>
      <c r="F9" s="110"/>
      <c r="I9" s="115" t="s">
        <v>209</v>
      </c>
      <c r="J9" s="107" t="s">
        <v>210</v>
      </c>
      <c r="K9" s="108"/>
      <c r="L9" s="109"/>
      <c r="M9" s="109" t="s">
        <v>35</v>
      </c>
      <c r="N9" s="139"/>
    </row>
    <row r="10" spans="1:14">
      <c r="A10" s="106" t="s">
        <v>211</v>
      </c>
      <c r="B10" s="107" t="s">
        <v>212</v>
      </c>
      <c r="C10" s="108"/>
      <c r="D10" s="109"/>
      <c r="E10" s="109" t="s">
        <v>35</v>
      </c>
      <c r="F10" s="110"/>
      <c r="I10" s="115" t="s">
        <v>211</v>
      </c>
      <c r="J10" s="107" t="s">
        <v>212</v>
      </c>
      <c r="K10" s="108"/>
      <c r="L10" s="109"/>
      <c r="M10" s="109" t="s">
        <v>35</v>
      </c>
      <c r="N10" s="139"/>
    </row>
    <row r="11" spans="1:14">
      <c r="A11" s="106" t="s">
        <v>213</v>
      </c>
      <c r="B11" s="107" t="s">
        <v>214</v>
      </c>
      <c r="C11" s="108"/>
      <c r="D11" s="109"/>
      <c r="E11" s="109" t="s">
        <v>35</v>
      </c>
      <c r="F11" s="110"/>
      <c r="I11" s="115" t="s">
        <v>213</v>
      </c>
      <c r="J11" s="107" t="s">
        <v>214</v>
      </c>
      <c r="K11" s="108"/>
      <c r="L11" s="109"/>
      <c r="M11" s="109" t="s">
        <v>35</v>
      </c>
      <c r="N11" s="139"/>
    </row>
    <row r="12" spans="1:14">
      <c r="A12" s="98"/>
      <c r="B12" s="169" t="s">
        <v>215</v>
      </c>
      <c r="C12" s="169"/>
      <c r="D12" s="99">
        <f>SUM(D9:D11)</f>
        <v>0</v>
      </c>
      <c r="E12" s="99"/>
      <c r="F12" s="113">
        <f>D12</f>
        <v>0</v>
      </c>
      <c r="I12" s="135"/>
      <c r="J12" s="169" t="s">
        <v>215</v>
      </c>
      <c r="K12" s="169"/>
      <c r="L12" s="99">
        <f>SUM(L9:L11)</f>
        <v>0</v>
      </c>
      <c r="M12" s="99"/>
      <c r="N12" s="140">
        <f>L12</f>
        <v>0</v>
      </c>
    </row>
    <row r="13" spans="1:14">
      <c r="A13" s="101" t="s">
        <v>216</v>
      </c>
      <c r="B13" s="114" t="s">
        <v>217</v>
      </c>
      <c r="C13" s="103"/>
      <c r="D13" s="104"/>
      <c r="E13" s="104"/>
      <c r="F13" s="105"/>
      <c r="I13" s="137" t="s">
        <v>216</v>
      </c>
      <c r="J13" s="114" t="s">
        <v>217</v>
      </c>
      <c r="K13" s="103"/>
      <c r="L13" s="104"/>
      <c r="M13" s="104"/>
      <c r="N13" s="138"/>
    </row>
    <row r="14" spans="1:14">
      <c r="A14" s="106" t="s">
        <v>209</v>
      </c>
      <c r="B14" s="107" t="s">
        <v>218</v>
      </c>
      <c r="C14" s="108"/>
      <c r="D14" s="109"/>
      <c r="E14" s="109" t="s">
        <v>35</v>
      </c>
      <c r="F14" s="110"/>
      <c r="I14" s="106" t="s">
        <v>209</v>
      </c>
      <c r="J14" s="107" t="s">
        <v>218</v>
      </c>
      <c r="K14" s="108"/>
      <c r="L14" s="109"/>
      <c r="M14" s="109" t="s">
        <v>35</v>
      </c>
      <c r="N14" s="139"/>
    </row>
    <row r="15" spans="1:14">
      <c r="A15" s="106"/>
      <c r="B15" s="169" t="s">
        <v>219</v>
      </c>
      <c r="C15" s="169"/>
      <c r="D15" s="99">
        <f>D14</f>
        <v>0</v>
      </c>
      <c r="E15" s="109"/>
      <c r="F15" s="113">
        <f>D15</f>
        <v>0</v>
      </c>
      <c r="I15" s="115"/>
      <c r="J15" s="169" t="s">
        <v>219</v>
      </c>
      <c r="K15" s="169"/>
      <c r="L15" s="99">
        <f>L14</f>
        <v>0</v>
      </c>
      <c r="M15" s="109"/>
      <c r="N15" s="140">
        <f>L15</f>
        <v>0</v>
      </c>
    </row>
    <row r="16" spans="1:14">
      <c r="A16" s="101" t="s">
        <v>220</v>
      </c>
      <c r="B16" s="114" t="s">
        <v>221</v>
      </c>
      <c r="C16" s="103"/>
      <c r="D16" s="104"/>
      <c r="E16" s="104"/>
      <c r="F16" s="105"/>
      <c r="I16" s="137" t="s">
        <v>220</v>
      </c>
      <c r="J16" s="114" t="s">
        <v>221</v>
      </c>
      <c r="K16" s="103"/>
      <c r="L16" s="104"/>
      <c r="M16" s="104"/>
      <c r="N16" s="138"/>
    </row>
    <row r="17" spans="1:14">
      <c r="A17" s="106"/>
      <c r="B17" s="107"/>
      <c r="C17" s="108"/>
      <c r="D17" s="109"/>
      <c r="E17" s="109"/>
      <c r="F17" s="110"/>
      <c r="I17" s="115"/>
      <c r="J17" s="107"/>
      <c r="K17" s="108"/>
      <c r="L17" s="109"/>
      <c r="M17" s="109"/>
      <c r="N17" s="139"/>
    </row>
    <row r="18" spans="1:14" ht="15" customHeight="1">
      <c r="A18" s="106" t="s">
        <v>209</v>
      </c>
      <c r="B18" s="171" t="s">
        <v>222</v>
      </c>
      <c r="C18" s="171"/>
      <c r="D18" s="109"/>
      <c r="E18" s="109" t="s">
        <v>35</v>
      </c>
      <c r="F18" s="110"/>
      <c r="I18" s="106" t="s">
        <v>209</v>
      </c>
      <c r="J18" s="171" t="s">
        <v>222</v>
      </c>
      <c r="K18" s="171"/>
      <c r="L18" s="109"/>
      <c r="M18" s="109" t="s">
        <v>35</v>
      </c>
      <c r="N18" s="139"/>
    </row>
    <row r="19" spans="1:14">
      <c r="A19" s="106" t="s">
        <v>211</v>
      </c>
      <c r="B19" s="107" t="s">
        <v>223</v>
      </c>
      <c r="C19" s="109"/>
      <c r="D19" s="109"/>
      <c r="E19" s="109" t="s">
        <v>35</v>
      </c>
      <c r="F19" s="110"/>
      <c r="I19" s="106" t="s">
        <v>211</v>
      </c>
      <c r="J19" s="107" t="s">
        <v>223</v>
      </c>
      <c r="K19" s="109"/>
      <c r="L19" s="109"/>
      <c r="M19" s="109" t="s">
        <v>35</v>
      </c>
      <c r="N19" s="139"/>
    </row>
    <row r="20" spans="1:14">
      <c r="A20" s="106" t="s">
        <v>213</v>
      </c>
      <c r="B20" s="107" t="s">
        <v>224</v>
      </c>
      <c r="C20" s="109"/>
      <c r="D20" s="109"/>
      <c r="E20" s="109" t="s">
        <v>35</v>
      </c>
      <c r="F20" s="110"/>
      <c r="I20" s="106" t="s">
        <v>213</v>
      </c>
      <c r="J20" s="107" t="s">
        <v>224</v>
      </c>
      <c r="K20" s="109"/>
      <c r="L20" s="109"/>
      <c r="M20" s="109" t="s">
        <v>35</v>
      </c>
      <c r="N20" s="139"/>
    </row>
    <row r="21" spans="1:14">
      <c r="A21" s="106" t="s">
        <v>225</v>
      </c>
      <c r="B21" s="107" t="s">
        <v>226</v>
      </c>
      <c r="C21" s="109"/>
      <c r="D21" s="109"/>
      <c r="E21" s="109" t="s">
        <v>35</v>
      </c>
      <c r="F21" s="110"/>
      <c r="I21" s="106"/>
      <c r="J21" s="107"/>
      <c r="K21" s="109"/>
      <c r="L21" s="109"/>
      <c r="M21" s="109"/>
      <c r="N21" s="139"/>
    </row>
    <row r="22" spans="1:14">
      <c r="A22" s="106"/>
      <c r="B22" s="169" t="s">
        <v>227</v>
      </c>
      <c r="C22" s="169"/>
      <c r="D22" s="99">
        <f>SUM(D18:D21)</f>
        <v>0</v>
      </c>
      <c r="E22" s="109"/>
      <c r="F22" s="113">
        <f>D22</f>
        <v>0</v>
      </c>
      <c r="I22" s="115"/>
      <c r="J22" s="169" t="s">
        <v>227</v>
      </c>
      <c r="K22" s="169"/>
      <c r="L22" s="99">
        <f>SUM(L18:L21)</f>
        <v>0</v>
      </c>
      <c r="M22" s="109"/>
      <c r="N22" s="140">
        <f>L22</f>
        <v>0</v>
      </c>
    </row>
    <row r="23" spans="1:14">
      <c r="A23" s="106"/>
      <c r="B23" s="107"/>
      <c r="C23" s="108"/>
      <c r="D23" s="109"/>
      <c r="E23" s="109"/>
      <c r="F23" s="110"/>
      <c r="I23" s="115"/>
      <c r="J23" s="107"/>
      <c r="K23" s="108"/>
      <c r="L23" s="109"/>
      <c r="M23" s="109"/>
      <c r="N23" s="139"/>
    </row>
    <row r="24" spans="1:14" ht="15" customHeight="1">
      <c r="A24" s="101" t="s">
        <v>228</v>
      </c>
      <c r="B24" s="172" t="s">
        <v>229</v>
      </c>
      <c r="C24" s="172"/>
      <c r="D24" s="104"/>
      <c r="E24" s="104"/>
      <c r="F24" s="105"/>
      <c r="I24" s="137" t="s">
        <v>228</v>
      </c>
      <c r="J24" s="172" t="s">
        <v>229</v>
      </c>
      <c r="K24" s="172"/>
      <c r="L24" s="104"/>
      <c r="M24" s="104"/>
      <c r="N24" s="138"/>
    </row>
    <row r="25" spans="1:14">
      <c r="A25" s="106" t="s">
        <v>209</v>
      </c>
      <c r="B25" s="107" t="s">
        <v>230</v>
      </c>
      <c r="C25" s="108"/>
      <c r="D25" s="109">
        <v>0</v>
      </c>
      <c r="E25" s="109" t="s">
        <v>35</v>
      </c>
      <c r="F25" s="110"/>
      <c r="I25" s="115" t="s">
        <v>209</v>
      </c>
      <c r="J25" s="107" t="s">
        <v>230</v>
      </c>
      <c r="K25" s="108"/>
      <c r="L25" s="109"/>
      <c r="M25" s="109" t="s">
        <v>35</v>
      </c>
      <c r="N25" s="139"/>
    </row>
    <row r="26" spans="1:14">
      <c r="A26" s="106"/>
      <c r="B26" s="169" t="s">
        <v>232</v>
      </c>
      <c r="C26" s="169"/>
      <c r="D26" s="99">
        <f>D25</f>
        <v>0</v>
      </c>
      <c r="E26" s="109"/>
      <c r="F26" s="113">
        <f>D26</f>
        <v>0</v>
      </c>
      <c r="I26" s="115"/>
      <c r="J26" s="169" t="s">
        <v>232</v>
      </c>
      <c r="K26" s="169"/>
      <c r="L26" s="99">
        <f>L25</f>
        <v>0</v>
      </c>
      <c r="M26" s="109"/>
      <c r="N26" s="140">
        <f>L26</f>
        <v>0</v>
      </c>
    </row>
    <row r="27" spans="1:14">
      <c r="A27" s="106"/>
      <c r="B27" s="112"/>
      <c r="C27" s="112"/>
      <c r="D27" s="99"/>
      <c r="E27" s="109"/>
      <c r="F27" s="113"/>
      <c r="I27" s="115"/>
      <c r="J27" s="112"/>
      <c r="K27" s="112"/>
      <c r="L27" s="99"/>
      <c r="M27" s="109"/>
      <c r="N27" s="140"/>
    </row>
    <row r="28" spans="1:14">
      <c r="A28" s="174" t="s">
        <v>188</v>
      </c>
      <c r="B28" s="175"/>
      <c r="C28" s="175"/>
      <c r="D28" s="109"/>
      <c r="E28" s="109"/>
      <c r="F28" s="176">
        <f>ROUND((((1+F12)*(1+F15)*(1+F26)/(1-F22))-1),4)</f>
        <v>0</v>
      </c>
      <c r="I28" s="183" t="s">
        <v>188</v>
      </c>
      <c r="J28" s="175"/>
      <c r="K28" s="175"/>
      <c r="L28" s="109"/>
      <c r="M28" s="109"/>
      <c r="N28" s="184">
        <f>ROUND((((1+N12)*(1+N15)*(1+N26)/(1-N22))-1),4)</f>
        <v>0</v>
      </c>
    </row>
    <row r="29" spans="1:14">
      <c r="A29" s="174"/>
      <c r="B29" s="119"/>
      <c r="C29" s="119"/>
      <c r="D29" s="109"/>
      <c r="E29" s="109"/>
      <c r="F29" s="176"/>
      <c r="I29" s="183"/>
      <c r="J29" s="119"/>
      <c r="K29" s="119"/>
      <c r="L29" s="109"/>
      <c r="M29" s="109"/>
      <c r="N29" s="184"/>
    </row>
    <row r="30" spans="1:14">
      <c r="A30" s="174"/>
      <c r="B30" s="119"/>
      <c r="C30" s="119"/>
      <c r="D30" s="109"/>
      <c r="E30" s="109"/>
      <c r="F30" s="176"/>
      <c r="I30" s="183"/>
      <c r="J30" s="119"/>
      <c r="K30" s="119"/>
      <c r="L30" s="109"/>
      <c r="M30" s="109"/>
      <c r="N30" s="184"/>
    </row>
    <row r="31" spans="1:14">
      <c r="A31" s="174"/>
      <c r="B31" s="119"/>
      <c r="C31" s="119"/>
      <c r="D31" s="109"/>
      <c r="E31" s="109"/>
      <c r="F31" s="176"/>
      <c r="I31" s="183"/>
      <c r="J31" s="119"/>
      <c r="K31" s="119"/>
      <c r="L31" s="109"/>
      <c r="M31" s="109"/>
      <c r="N31" s="184"/>
    </row>
    <row r="32" spans="1:14">
      <c r="A32" s="174"/>
      <c r="B32" s="119"/>
      <c r="C32" s="119"/>
      <c r="D32" s="109"/>
      <c r="E32" s="109"/>
      <c r="F32" s="176"/>
      <c r="I32" s="183"/>
      <c r="J32" s="119"/>
      <c r="K32" s="119"/>
      <c r="L32" s="109"/>
      <c r="M32" s="109"/>
      <c r="N32" s="184"/>
    </row>
    <row r="33" spans="1:14">
      <c r="A33" s="174"/>
      <c r="B33" s="119"/>
      <c r="C33" s="119"/>
      <c r="D33" s="109"/>
      <c r="E33" s="109"/>
      <c r="F33" s="176"/>
      <c r="I33" s="183"/>
      <c r="J33" s="119"/>
      <c r="K33" s="119"/>
      <c r="L33" s="109"/>
      <c r="M33" s="109"/>
      <c r="N33" s="184"/>
    </row>
    <row r="34" spans="1:14">
      <c r="A34" s="174"/>
      <c r="B34" s="119"/>
      <c r="C34" s="119"/>
      <c r="D34" s="109"/>
      <c r="E34" s="109"/>
      <c r="F34" s="176"/>
      <c r="I34" s="183"/>
      <c r="J34" s="119"/>
      <c r="K34" s="119"/>
      <c r="L34" s="109"/>
      <c r="M34" s="109"/>
      <c r="N34" s="184"/>
    </row>
    <row r="35" spans="1:14" ht="15.75">
      <c r="A35" s="122"/>
      <c r="B35" s="123"/>
      <c r="C35" s="123"/>
      <c r="D35" s="124"/>
      <c r="E35" s="124"/>
      <c r="F35" s="125"/>
      <c r="I35" s="141"/>
      <c r="J35" s="123"/>
      <c r="K35" s="123"/>
      <c r="L35" s="124"/>
      <c r="M35" s="124"/>
      <c r="N35" s="142"/>
    </row>
    <row r="36" spans="1:14">
      <c r="A36" s="177" t="s">
        <v>233</v>
      </c>
      <c r="B36" s="177"/>
      <c r="C36" s="177"/>
      <c r="D36" s="177"/>
      <c r="E36" s="177"/>
      <c r="F36" s="177"/>
      <c r="I36" s="185" t="s">
        <v>233</v>
      </c>
      <c r="J36" s="185"/>
      <c r="K36" s="185"/>
      <c r="L36" s="185"/>
      <c r="M36" s="185"/>
      <c r="N36" s="185"/>
    </row>
  </sheetData>
  <mergeCells count="32">
    <mergeCell ref="N28:N34"/>
    <mergeCell ref="A36:F36"/>
    <mergeCell ref="I36:N36"/>
    <mergeCell ref="A28:A34"/>
    <mergeCell ref="B28:C28"/>
    <mergeCell ref="F28:F34"/>
    <mergeCell ref="I28:I34"/>
    <mergeCell ref="J28:K28"/>
    <mergeCell ref="B22:C22"/>
    <mergeCell ref="J22:K22"/>
    <mergeCell ref="B24:C24"/>
    <mergeCell ref="J24:K24"/>
    <mergeCell ref="B26:C26"/>
    <mergeCell ref="J26:K26"/>
    <mergeCell ref="B12:C12"/>
    <mergeCell ref="J12:K12"/>
    <mergeCell ref="B15:C15"/>
    <mergeCell ref="J15:K15"/>
    <mergeCell ref="B18:C18"/>
    <mergeCell ref="J18:K18"/>
    <mergeCell ref="A5:F5"/>
    <mergeCell ref="I5:N5"/>
    <mergeCell ref="A6:F6"/>
    <mergeCell ref="I6:N6"/>
    <mergeCell ref="B7:C7"/>
    <mergeCell ref="J7:K7"/>
    <mergeCell ref="A1:F1"/>
    <mergeCell ref="I1:N1"/>
    <mergeCell ref="A2:F2"/>
    <mergeCell ref="I2:N2"/>
    <mergeCell ref="A3:E3"/>
    <mergeCell ref="I3:M3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Resumo</vt:lpstr>
      <vt:lpstr>Cronograma</vt:lpstr>
      <vt:lpstr>Orç Sintético </vt:lpstr>
      <vt:lpstr>Orç Equip. Sintético</vt:lpstr>
      <vt:lpstr>BDI Obra</vt:lpstr>
      <vt:lpstr>BDI Equip.</vt:lpstr>
      <vt:lpstr>'BDI Equip.'!Area_de_impressao</vt:lpstr>
      <vt:lpstr>'BDI Obra'!Area_de_impressao</vt:lpstr>
      <vt:lpstr>Cronograma!Area_de_impressao</vt:lpstr>
      <vt:lpstr>'Orç Sintético '!Area_de_impressao</vt:lpstr>
      <vt:lpstr>Resumo!Area_de_impressao</vt:lpstr>
      <vt:lpstr>'Orç Sintético '!Print_Titles_0</vt:lpstr>
      <vt:lpstr>'Orç Sintético '!Print_Titles_0_0</vt:lpstr>
      <vt:lpstr>'Orç Sintético '!Print_Titles_0_0_0</vt:lpstr>
      <vt:lpstr>'Orç Sintético 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1400128</dc:creator>
  <cp:lastModifiedBy>Leonardo Monteiro Lopes</cp:lastModifiedBy>
  <cp:revision>7</cp:revision>
  <cp:lastPrinted>2019-01-29T16:45:53Z</cp:lastPrinted>
  <dcterms:created xsi:type="dcterms:W3CDTF">2019-10-30T20:00:30Z</dcterms:created>
  <dcterms:modified xsi:type="dcterms:W3CDTF">2019-10-30T20:00:30Z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