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6380" windowHeight="8190" tabRatio="500"/>
  </bookViews>
  <sheets>
    <sheet name="Capa - Resumo" sheetId="1" r:id="rId1"/>
    <sheet name="BDI" sheetId="2" r:id="rId2"/>
    <sheet name="Cronograma" sheetId="3" r:id="rId3"/>
    <sheet name="Orçamento Sintético" sheetId="4" r:id="rId4"/>
    <sheet name="Orçamento Equipamentos" sheetId="5" r:id="rId5"/>
  </sheets>
  <externalReferences>
    <externalReference r:id="rId6"/>
  </externalReferences>
  <definedNames>
    <definedName name="_xlnm.Print_Area" localSheetId="1">BDI!$A$1:$M$35</definedName>
    <definedName name="_xlnm.Print_Area" localSheetId="0">'Capa - Resumo'!$A$1:$E$41</definedName>
    <definedName name="_xlnm.Print_Area" localSheetId="2">Cronograma!$A$1:$W$55</definedName>
    <definedName name="_xlnm.Print_Area" localSheetId="4">'Orçamento Equipamentos'!$A$1:$F$41</definedName>
    <definedName name="_xlnm.Print_Area" localSheetId="3">'Orçamento Sintético'!$A$1:$G$630</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625" i="4" l="1"/>
  <c r="G626" i="4"/>
  <c r="G624" i="4"/>
  <c r="G619" i="4"/>
  <c r="F620" i="4" s="1"/>
  <c r="G620" i="4" s="1"/>
  <c r="G616" i="4"/>
  <c r="G613" i="4"/>
  <c r="F614" i="4" s="1"/>
  <c r="G614" i="4" s="1"/>
  <c r="G608" i="4"/>
  <c r="G607" i="4"/>
  <c r="G603" i="4"/>
  <c r="G604" i="4"/>
  <c r="G602" i="4"/>
  <c r="G598" i="4"/>
  <c r="F600" i="4" s="1"/>
  <c r="G600" i="4" s="1"/>
  <c r="G599" i="4"/>
  <c r="G597" i="4"/>
  <c r="G589" i="4"/>
  <c r="F595" i="4" s="1"/>
  <c r="G595" i="4" s="1"/>
  <c r="G590" i="4"/>
  <c r="G591" i="4"/>
  <c r="G592" i="4"/>
  <c r="G593" i="4"/>
  <c r="G594" i="4"/>
  <c r="G588" i="4"/>
  <c r="G583" i="4"/>
  <c r="G582" i="4"/>
  <c r="F584" i="4" s="1"/>
  <c r="G584" i="4" s="1"/>
  <c r="G576" i="4"/>
  <c r="G577" i="4"/>
  <c r="G578" i="4"/>
  <c r="G579" i="4"/>
  <c r="G575" i="4"/>
  <c r="G561" i="4"/>
  <c r="G562" i="4"/>
  <c r="F572" i="4" s="1"/>
  <c r="G572" i="4" s="1"/>
  <c r="G563" i="4"/>
  <c r="G564" i="4"/>
  <c r="G565" i="4"/>
  <c r="G566" i="4"/>
  <c r="G567" i="4"/>
  <c r="G568" i="4"/>
  <c r="G569" i="4"/>
  <c r="G570" i="4"/>
  <c r="G571" i="4"/>
  <c r="G560" i="4"/>
  <c r="G557" i="4"/>
  <c r="F558" i="4" s="1"/>
  <c r="G558" i="4" s="1"/>
  <c r="G556" i="4"/>
  <c r="G552" i="4"/>
  <c r="G553" i="4"/>
  <c r="F554" i="4" s="1"/>
  <c r="G554" i="4" s="1"/>
  <c r="G551" i="4"/>
  <c r="G548" i="4"/>
  <c r="G547" i="4"/>
  <c r="F549" i="4" s="1"/>
  <c r="G549" i="4" s="1"/>
  <c r="G542" i="4"/>
  <c r="G543" i="4"/>
  <c r="G544" i="4"/>
  <c r="G541" i="4"/>
  <c r="F545" i="4" s="1"/>
  <c r="G545" i="4" s="1"/>
  <c r="G534" i="4"/>
  <c r="G535" i="4"/>
  <c r="G536" i="4"/>
  <c r="G537" i="4"/>
  <c r="G538" i="4"/>
  <c r="G533" i="4"/>
  <c r="G528" i="4"/>
  <c r="G524" i="4"/>
  <c r="G525" i="4"/>
  <c r="F526" i="4" s="1"/>
  <c r="G526" i="4" s="1"/>
  <c r="G523" i="4"/>
  <c r="G515" i="4"/>
  <c r="G516" i="4"/>
  <c r="F521" i="4" s="1"/>
  <c r="G521" i="4" s="1"/>
  <c r="G517" i="4"/>
  <c r="G518" i="4"/>
  <c r="G519" i="4"/>
  <c r="G520" i="4"/>
  <c r="G514" i="4"/>
  <c r="G510" i="4"/>
  <c r="G511" i="4"/>
  <c r="G509" i="4"/>
  <c r="F512" i="4" s="1"/>
  <c r="G512" i="4" s="1"/>
  <c r="G500" i="4"/>
  <c r="G501" i="4"/>
  <c r="G502" i="4"/>
  <c r="G503" i="4"/>
  <c r="G504" i="4"/>
  <c r="G505" i="4"/>
  <c r="G506" i="4"/>
  <c r="G499" i="4"/>
  <c r="G494" i="4"/>
  <c r="G491" i="4"/>
  <c r="G490" i="4"/>
  <c r="G481" i="4"/>
  <c r="G482" i="4"/>
  <c r="F488" i="4" s="1"/>
  <c r="G488" i="4" s="1"/>
  <c r="G483" i="4"/>
  <c r="G484" i="4"/>
  <c r="G485" i="4"/>
  <c r="G486" i="4"/>
  <c r="G487" i="4"/>
  <c r="G480" i="4"/>
  <c r="G470" i="4"/>
  <c r="G471" i="4"/>
  <c r="F478" i="4" s="1"/>
  <c r="G478" i="4" s="1"/>
  <c r="G472" i="4"/>
  <c r="G473" i="4"/>
  <c r="G474" i="4"/>
  <c r="G475" i="4"/>
  <c r="G476" i="4"/>
  <c r="G477" i="4"/>
  <c r="G469" i="4"/>
  <c r="G460" i="4"/>
  <c r="F467" i="4" s="1"/>
  <c r="G467" i="4" s="1"/>
  <c r="G461" i="4"/>
  <c r="G462" i="4"/>
  <c r="G463" i="4"/>
  <c r="G464" i="4"/>
  <c r="G465" i="4"/>
  <c r="G466" i="4"/>
  <c r="G459" i="4"/>
  <c r="G447" i="4"/>
  <c r="G448" i="4"/>
  <c r="G449" i="4"/>
  <c r="G450" i="4"/>
  <c r="G451" i="4"/>
  <c r="G452" i="4"/>
  <c r="G453" i="4"/>
  <c r="G454" i="4"/>
  <c r="G455" i="4"/>
  <c r="G456" i="4"/>
  <c r="G446" i="4"/>
  <c r="G434" i="4"/>
  <c r="G435" i="4"/>
  <c r="G436" i="4"/>
  <c r="G437" i="4"/>
  <c r="G438" i="4"/>
  <c r="G439" i="4"/>
  <c r="G440" i="4"/>
  <c r="G441" i="4"/>
  <c r="G442" i="4"/>
  <c r="G443" i="4"/>
  <c r="G433" i="4"/>
  <c r="F444" i="4" s="1"/>
  <c r="G444" i="4" s="1"/>
  <c r="G394" i="4"/>
  <c r="G395" i="4"/>
  <c r="G396" i="4"/>
  <c r="G397" i="4"/>
  <c r="G398" i="4"/>
  <c r="G399"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393" i="4"/>
  <c r="G390" i="4"/>
  <c r="G389" i="4"/>
  <c r="G383" i="4"/>
  <c r="G384" i="4"/>
  <c r="G385" i="4"/>
  <c r="G382" i="4"/>
  <c r="G377" i="4"/>
  <c r="G378" i="4"/>
  <c r="G379" i="4"/>
  <c r="G376" i="4"/>
  <c r="F380" i="4" s="1"/>
  <c r="G380" i="4" s="1"/>
  <c r="G373" i="4"/>
  <c r="F374" i="4" s="1"/>
  <c r="G374" i="4" s="1"/>
  <c r="G372" i="4"/>
  <c r="G362" i="4"/>
  <c r="G363" i="4"/>
  <c r="G364" i="4"/>
  <c r="G365" i="4"/>
  <c r="G366" i="4"/>
  <c r="G367" i="4"/>
  <c r="G361" i="4"/>
  <c r="F368" i="4" s="1"/>
  <c r="G368" i="4" s="1"/>
  <c r="G355" i="4"/>
  <c r="G356" i="4"/>
  <c r="G357" i="4"/>
  <c r="G358" i="4"/>
  <c r="G354" i="4"/>
  <c r="F359" i="4" s="1"/>
  <c r="G359" i="4" s="1"/>
  <c r="G344" i="4"/>
  <c r="G345" i="4"/>
  <c r="G346" i="4"/>
  <c r="G347" i="4"/>
  <c r="G348" i="4"/>
  <c r="G349" i="4"/>
  <c r="G350" i="4"/>
  <c r="G343" i="4"/>
  <c r="F351" i="4" s="1"/>
  <c r="G351" i="4" s="1"/>
  <c r="G335" i="4"/>
  <c r="G336" i="4"/>
  <c r="F340" i="4" s="1"/>
  <c r="G340" i="4" s="1"/>
  <c r="G337" i="4"/>
  <c r="G338" i="4"/>
  <c r="G339" i="4"/>
  <c r="G334" i="4"/>
  <c r="G329" i="4"/>
  <c r="G330" i="4"/>
  <c r="F332" i="4" s="1"/>
  <c r="G332" i="4" s="1"/>
  <c r="G331" i="4"/>
  <c r="G328" i="4"/>
  <c r="G323" i="4"/>
  <c r="F324" i="4" s="1"/>
  <c r="G324" i="4" s="1"/>
  <c r="G316" i="4"/>
  <c r="G317" i="4"/>
  <c r="G318" i="4"/>
  <c r="G319" i="4"/>
  <c r="G320" i="4"/>
  <c r="G315" i="4"/>
  <c r="G284" i="4"/>
  <c r="G285" i="4"/>
  <c r="G286" i="4"/>
  <c r="G287" i="4"/>
  <c r="G288" i="4"/>
  <c r="G289" i="4"/>
  <c r="G290" i="4"/>
  <c r="G291" i="4"/>
  <c r="G292" i="4"/>
  <c r="G293" i="4"/>
  <c r="G294" i="4"/>
  <c r="G295" i="4"/>
  <c r="G296" i="4"/>
  <c r="G297" i="4"/>
  <c r="G298" i="4"/>
  <c r="G299" i="4"/>
  <c r="G300" i="4"/>
  <c r="G301" i="4"/>
  <c r="G302" i="4"/>
  <c r="G303" i="4"/>
  <c r="G304" i="4"/>
  <c r="G305" i="4"/>
  <c r="G306" i="4"/>
  <c r="G307" i="4"/>
  <c r="G308" i="4"/>
  <c r="G309" i="4"/>
  <c r="G310" i="4"/>
  <c r="G311" i="4"/>
  <c r="G312" i="4"/>
  <c r="G283" i="4"/>
  <c r="F313" i="4" s="1"/>
  <c r="G313" i="4" s="1"/>
  <c r="G280" i="4"/>
  <c r="F281" i="4" s="1"/>
  <c r="G281" i="4" s="1"/>
  <c r="G275" i="4"/>
  <c r="G276" i="4"/>
  <c r="G277" i="4"/>
  <c r="G274" i="4"/>
  <c r="G265" i="4"/>
  <c r="G266" i="4"/>
  <c r="G267" i="4"/>
  <c r="G264" i="4"/>
  <c r="F268" i="4" s="1"/>
  <c r="G268" i="4" s="1"/>
  <c r="G261" i="4"/>
  <c r="G260" i="4"/>
  <c r="G254" i="4"/>
  <c r="G255" i="4"/>
  <c r="G256" i="4"/>
  <c r="G257" i="4"/>
  <c r="G253" i="4"/>
  <c r="G250" i="4"/>
  <c r="F251" i="4" s="1"/>
  <c r="G251" i="4" s="1"/>
  <c r="G245" i="4"/>
  <c r="G242" i="4"/>
  <c r="G239" i="4"/>
  <c r="F240" i="4" s="1"/>
  <c r="G238" i="4"/>
  <c r="G235" i="4"/>
  <c r="F236" i="4" s="1"/>
  <c r="G236" i="4" s="1"/>
  <c r="G232" i="4"/>
  <c r="G229" i="4"/>
  <c r="G228" i="4"/>
  <c r="G223" i="4"/>
  <c r="G224" i="4"/>
  <c r="G225" i="4"/>
  <c r="G222" i="4"/>
  <c r="G219" i="4"/>
  <c r="F220" i="4" s="1"/>
  <c r="G220" i="4" s="1"/>
  <c r="G218" i="4"/>
  <c r="G214" i="4"/>
  <c r="G215" i="4"/>
  <c r="F216" i="4" s="1"/>
  <c r="G216" i="4" s="1"/>
  <c r="G213" i="4"/>
  <c r="G210" i="4"/>
  <c r="G209" i="4"/>
  <c r="F211" i="4" s="1"/>
  <c r="G211" i="4" s="1"/>
  <c r="G198" i="4"/>
  <c r="G199" i="4"/>
  <c r="G200" i="4"/>
  <c r="G201" i="4"/>
  <c r="G202" i="4"/>
  <c r="F207" i="4" s="1"/>
  <c r="G207" i="4" s="1"/>
  <c r="G203" i="4"/>
  <c r="G204" i="4"/>
  <c r="G205" i="4"/>
  <c r="G206" i="4"/>
  <c r="G197" i="4"/>
  <c r="G194" i="4"/>
  <c r="G191" i="4"/>
  <c r="G190" i="4"/>
  <c r="G180" i="4"/>
  <c r="G181" i="4"/>
  <c r="F188" i="4" s="1"/>
  <c r="G188" i="4" s="1"/>
  <c r="G182" i="4"/>
  <c r="G183" i="4"/>
  <c r="G184" i="4"/>
  <c r="G185" i="4"/>
  <c r="G186" i="4"/>
  <c r="G187" i="4"/>
  <c r="G179" i="4"/>
  <c r="G176" i="4"/>
  <c r="G172" i="4"/>
  <c r="G171" i="4"/>
  <c r="G168" i="4"/>
  <c r="F169" i="4" s="1"/>
  <c r="G154" i="4"/>
  <c r="G155" i="4"/>
  <c r="G156" i="4"/>
  <c r="G157" i="4"/>
  <c r="G158" i="4"/>
  <c r="G159" i="4"/>
  <c r="G160" i="4"/>
  <c r="G153" i="4"/>
  <c r="G144" i="4"/>
  <c r="G145" i="4"/>
  <c r="F151" i="4" s="1"/>
  <c r="G151" i="4" s="1"/>
  <c r="G146" i="4"/>
  <c r="G147" i="4"/>
  <c r="G148" i="4"/>
  <c r="G149" i="4"/>
  <c r="G150" i="4"/>
  <c r="G143" i="4"/>
  <c r="G134" i="4"/>
  <c r="G135" i="4"/>
  <c r="G136" i="4"/>
  <c r="G137" i="4"/>
  <c r="G138" i="4"/>
  <c r="G139" i="4"/>
  <c r="G140" i="4"/>
  <c r="G133" i="4"/>
  <c r="G124" i="4"/>
  <c r="G125" i="4"/>
  <c r="G126" i="4"/>
  <c r="G127" i="4"/>
  <c r="G128" i="4"/>
  <c r="G129" i="4"/>
  <c r="G130" i="4"/>
  <c r="G123" i="4"/>
  <c r="G114" i="4"/>
  <c r="F121" i="4" s="1"/>
  <c r="G121" i="4" s="1"/>
  <c r="G115" i="4"/>
  <c r="G116" i="4"/>
  <c r="G117" i="4"/>
  <c r="G118" i="4"/>
  <c r="G119" i="4"/>
  <c r="G120" i="4"/>
  <c r="G113" i="4"/>
  <c r="G106" i="4"/>
  <c r="G107" i="4"/>
  <c r="G108" i="4"/>
  <c r="G109" i="4"/>
  <c r="G110" i="4"/>
  <c r="G105" i="4"/>
  <c r="G99" i="4"/>
  <c r="G100" i="4"/>
  <c r="G101" i="4"/>
  <c r="G102" i="4"/>
  <c r="G98" i="4"/>
  <c r="G93" i="4"/>
  <c r="G94" i="4"/>
  <c r="G95" i="4"/>
  <c r="G92" i="4"/>
  <c r="G82" i="4"/>
  <c r="G83" i="4"/>
  <c r="G84" i="4"/>
  <c r="G85" i="4"/>
  <c r="G86" i="4"/>
  <c r="G87" i="4"/>
  <c r="F90" i="4" s="1"/>
  <c r="G90" i="4" s="1"/>
  <c r="G88" i="4"/>
  <c r="G89" i="4"/>
  <c r="G81" i="4"/>
  <c r="G74" i="4"/>
  <c r="G75" i="4"/>
  <c r="G76" i="4"/>
  <c r="G77" i="4"/>
  <c r="G73" i="4"/>
  <c r="F78" i="4" s="1"/>
  <c r="G78" i="4" s="1"/>
  <c r="G70" i="4"/>
  <c r="G57" i="4"/>
  <c r="G58" i="4"/>
  <c r="G59" i="4"/>
  <c r="G60" i="4"/>
  <c r="G61" i="4"/>
  <c r="G62" i="4"/>
  <c r="G63" i="4"/>
  <c r="G64" i="4"/>
  <c r="G56" i="4"/>
  <c r="G48" i="4"/>
  <c r="G49" i="4"/>
  <c r="G50" i="4"/>
  <c r="G51" i="4"/>
  <c r="G47" i="4"/>
  <c r="G44" i="4"/>
  <c r="F45" i="4" s="1"/>
  <c r="G45" i="4" s="1"/>
  <c r="G41" i="4"/>
  <c r="G40" i="4"/>
  <c r="F42" i="4" s="1"/>
  <c r="G42" i="4" s="1"/>
  <c r="G39" i="4"/>
  <c r="G36" i="4"/>
  <c r="G35" i="4"/>
  <c r="F37" i="4" s="1"/>
  <c r="F34" i="4" s="1"/>
  <c r="G34" i="4" s="1"/>
  <c r="G30" i="4"/>
  <c r="G29" i="4"/>
  <c r="G28" i="4"/>
  <c r="F31" i="4" s="1"/>
  <c r="G31" i="4" s="1"/>
  <c r="G27" i="4"/>
  <c r="G26" i="4"/>
  <c r="G23" i="4"/>
  <c r="G20" i="4"/>
  <c r="G17" i="4"/>
  <c r="G12" i="4"/>
  <c r="G13" i="4"/>
  <c r="G14" i="4"/>
  <c r="G15" i="4"/>
  <c r="F391" i="4"/>
  <c r="G391" i="4" s="1"/>
  <c r="F507" i="4"/>
  <c r="G507" i="4" s="1"/>
  <c r="F580" i="4"/>
  <c r="G580" i="4" s="1"/>
  <c r="F605" i="4"/>
  <c r="G605" i="4" s="1"/>
  <c r="F492" i="4"/>
  <c r="G492" i="4" s="1"/>
  <c r="G11" i="4"/>
  <c r="G6" i="4"/>
  <c r="F7" i="4" s="1"/>
  <c r="F39" i="5"/>
  <c r="F38" i="5"/>
  <c r="F37" i="5"/>
  <c r="F36" i="5"/>
  <c r="F35" i="5"/>
  <c r="F34" i="5"/>
  <c r="F33" i="5"/>
  <c r="F32" i="5"/>
  <c r="F28" i="5"/>
  <c r="F26" i="5"/>
  <c r="F24" i="5"/>
  <c r="F23" i="5"/>
  <c r="F22" i="5"/>
  <c r="F21" i="5"/>
  <c r="F20" i="5"/>
  <c r="F19" i="5"/>
  <c r="F18" i="5"/>
  <c r="F16" i="5"/>
  <c r="F14" i="5"/>
  <c r="F12" i="5"/>
  <c r="F11" i="5"/>
  <c r="F10" i="5"/>
  <c r="F9" i="5"/>
  <c r="E627" i="4"/>
  <c r="G627" i="4" s="1"/>
  <c r="F617" i="4"/>
  <c r="G617" i="4" s="1"/>
  <c r="F529" i="4"/>
  <c r="G529" i="4" s="1"/>
  <c r="F495" i="4"/>
  <c r="G495" i="4" s="1"/>
  <c r="F386" i="4"/>
  <c r="G386" i="4" s="1"/>
  <c r="D363" i="4"/>
  <c r="F278" i="4"/>
  <c r="G278" i="4" s="1"/>
  <c r="F262" i="4"/>
  <c r="G262" i="4" s="1"/>
  <c r="F246" i="4"/>
  <c r="G246" i="4" s="1"/>
  <c r="F243" i="4"/>
  <c r="G243" i="4" s="1"/>
  <c r="F233" i="4"/>
  <c r="G233" i="4" s="1"/>
  <c r="F230" i="4"/>
  <c r="G230" i="4" s="1"/>
  <c r="F195" i="4"/>
  <c r="G195" i="4" s="1"/>
  <c r="F192" i="4"/>
  <c r="G192" i="4" s="1"/>
  <c r="F177" i="4"/>
  <c r="G177" i="4" s="1"/>
  <c r="E173" i="4"/>
  <c r="G173" i="4" s="1"/>
  <c r="F174" i="4" s="1"/>
  <c r="G174" i="4" s="1"/>
  <c r="E172" i="4"/>
  <c r="D100" i="4"/>
  <c r="F71" i="4"/>
  <c r="G71" i="4" s="1"/>
  <c r="F52" i="4"/>
  <c r="G52" i="4" s="1"/>
  <c r="D40" i="4"/>
  <c r="F24" i="4"/>
  <c r="G24" i="4" s="1"/>
  <c r="F21" i="4"/>
  <c r="G21" i="4" s="1"/>
  <c r="F16" i="4"/>
  <c r="G16" i="4" s="1"/>
  <c r="R50" i="3"/>
  <c r="Q50" i="3"/>
  <c r="P50" i="3"/>
  <c r="O50" i="3"/>
  <c r="N50" i="3"/>
  <c r="M50" i="3"/>
  <c r="L50" i="3"/>
  <c r="K50" i="3"/>
  <c r="J50" i="3"/>
  <c r="I50" i="3"/>
  <c r="H50" i="3"/>
  <c r="G50" i="3"/>
  <c r="F50" i="3"/>
  <c r="E50" i="3"/>
  <c r="W40" i="3"/>
  <c r="W37" i="3"/>
  <c r="B34" i="3"/>
  <c r="W31" i="3"/>
  <c r="B31" i="3"/>
  <c r="W28" i="3"/>
  <c r="B28" i="3"/>
  <c r="W25" i="3"/>
  <c r="B25" i="3"/>
  <c r="W22" i="3"/>
  <c r="B22" i="3"/>
  <c r="W19" i="3"/>
  <c r="B19" i="3"/>
  <c r="W16" i="3"/>
  <c r="B16" i="3"/>
  <c r="W13" i="3"/>
  <c r="E10" i="3"/>
  <c r="W10" i="3" s="1"/>
  <c r="E9" i="3"/>
  <c r="F9" i="3" s="1"/>
  <c r="G9" i="3" s="1"/>
  <c r="H9" i="3" s="1"/>
  <c r="I9" i="3" s="1"/>
  <c r="J9" i="3" s="1"/>
  <c r="K9" i="3" s="1"/>
  <c r="L9" i="3" s="1"/>
  <c r="M9" i="3" s="1"/>
  <c r="N9" i="3" s="1"/>
  <c r="O9" i="3" s="1"/>
  <c r="P9" i="3" s="1"/>
  <c r="Q9" i="3" s="1"/>
  <c r="R9" i="3" s="1"/>
  <c r="S9" i="3" s="1"/>
  <c r="T9" i="3" s="1"/>
  <c r="U9" i="3" s="1"/>
  <c r="V9" i="3" s="1"/>
  <c r="K25" i="2"/>
  <c r="M25" i="2" s="1"/>
  <c r="F25" i="2"/>
  <c r="D25" i="2"/>
  <c r="K21" i="2"/>
  <c r="M21" i="2" s="1"/>
  <c r="F21" i="2"/>
  <c r="D21" i="2"/>
  <c r="K14" i="2"/>
  <c r="M14" i="2" s="1"/>
  <c r="F14" i="2"/>
  <c r="D14" i="2"/>
  <c r="K11" i="2"/>
  <c r="M11" i="2" s="1"/>
  <c r="D11" i="2"/>
  <c r="F11" i="2" s="1"/>
  <c r="F27" i="2" s="1"/>
  <c r="F3" i="2" s="1"/>
  <c r="B33" i="1"/>
  <c r="B40" i="3" s="1"/>
  <c r="B31" i="1"/>
  <c r="B37" i="3" s="1"/>
  <c r="B9" i="1"/>
  <c r="B13" i="3" s="1"/>
  <c r="B7" i="1"/>
  <c r="B10" i="3" s="1"/>
  <c r="F457" i="4" l="1"/>
  <c r="G457" i="4" s="1"/>
  <c r="F539" i="4"/>
  <c r="G539" i="4" s="1"/>
  <c r="F111" i="4"/>
  <c r="G111" i="4" s="1"/>
  <c r="F131" i="4"/>
  <c r="G131" i="4" s="1"/>
  <c r="F161" i="4"/>
  <c r="G161" i="4" s="1"/>
  <c r="F428" i="4"/>
  <c r="G428" i="4" s="1"/>
  <c r="F103" i="4"/>
  <c r="G103" i="4" s="1"/>
  <c r="F321" i="4"/>
  <c r="G321" i="4" s="1"/>
  <c r="F65" i="4"/>
  <c r="G65" i="4" s="1"/>
  <c r="F141" i="4"/>
  <c r="G141" i="4" s="1"/>
  <c r="F29" i="5"/>
  <c r="D32" i="1" s="1"/>
  <c r="F40" i="5"/>
  <c r="D34" i="1" s="1"/>
  <c r="D40" i="3" s="1"/>
  <c r="F258" i="4"/>
  <c r="G258" i="4" s="1"/>
  <c r="F269" i="4" s="1"/>
  <c r="G269" i="4" s="1"/>
  <c r="F609" i="4"/>
  <c r="G609" i="4" s="1"/>
  <c r="F226" i="4"/>
  <c r="G226" i="4" s="1"/>
  <c r="F167" i="4"/>
  <c r="G167" i="4" s="1"/>
  <c r="G169" i="4"/>
  <c r="F96" i="4"/>
  <c r="G96" i="4" s="1"/>
  <c r="F22" i="4"/>
  <c r="G22" i="4" s="1"/>
  <c r="F237" i="4"/>
  <c r="G237" i="4" s="1"/>
  <c r="G240" i="4"/>
  <c r="F279" i="4"/>
  <c r="G279" i="4" s="1"/>
  <c r="F322" i="4"/>
  <c r="G322" i="4" s="1"/>
  <c r="G37" i="4"/>
  <c r="F53" i="4" s="1"/>
  <c r="G53" i="4" s="1"/>
  <c r="F581" i="4"/>
  <c r="G581" i="4" s="1"/>
  <c r="F25" i="4"/>
  <c r="G25" i="4" s="1"/>
  <c r="F69" i="4"/>
  <c r="G69" i="4" s="1"/>
  <c r="F189" i="4"/>
  <c r="G189" i="4" s="1"/>
  <c r="F208" i="4"/>
  <c r="G208" i="4" s="1"/>
  <c r="F227" i="4"/>
  <c r="G227" i="4" s="1"/>
  <c r="F249" i="4"/>
  <c r="G249" i="4" s="1"/>
  <c r="G7" i="4"/>
  <c r="F5" i="4"/>
  <c r="G5" i="4" s="1"/>
  <c r="D8" i="1" s="1"/>
  <c r="F10" i="4"/>
  <c r="G10" i="4" s="1"/>
  <c r="F18" i="4"/>
  <c r="G18" i="4" s="1"/>
  <c r="F217" i="4"/>
  <c r="G217" i="4" s="1"/>
  <c r="F263" i="4"/>
  <c r="G263" i="4" s="1"/>
  <c r="F273" i="4"/>
  <c r="G273" i="4" s="1"/>
  <c r="F369" i="4"/>
  <c r="G369" i="4" s="1"/>
  <c r="F353" i="4"/>
  <c r="G353" i="4" s="1"/>
  <c r="F360" i="4"/>
  <c r="G360" i="4" s="1"/>
  <c r="F392" i="4"/>
  <c r="G392" i="4" s="1"/>
  <c r="F618" i="4"/>
  <c r="G618" i="4" s="1"/>
  <c r="F41" i="5"/>
  <c r="F46" i="4"/>
  <c r="G46" i="4" s="1"/>
  <c r="F196" i="4"/>
  <c r="G196" i="4" s="1"/>
  <c r="F244" i="4"/>
  <c r="G244" i="4" s="1"/>
  <c r="F282" i="4"/>
  <c r="G282" i="4" s="1"/>
  <c r="F314" i="4"/>
  <c r="G314" i="4" s="1"/>
  <c r="F342" i="4"/>
  <c r="G342" i="4" s="1"/>
  <c r="F388" i="4"/>
  <c r="G388" i="4" s="1"/>
  <c r="F527" i="4"/>
  <c r="G527" i="4" s="1"/>
  <c r="F555" i="4"/>
  <c r="G555" i="4" s="1"/>
  <c r="F615" i="4"/>
  <c r="G615" i="4" s="1"/>
  <c r="F38" i="4"/>
  <c r="G38" i="4" s="1"/>
  <c r="F80" i="4"/>
  <c r="G80" i="4" s="1"/>
  <c r="F91" i="4"/>
  <c r="G91" i="4" s="1"/>
  <c r="F97" i="4"/>
  <c r="G97" i="4" s="1"/>
  <c r="F112" i="4"/>
  <c r="G112" i="4" s="1"/>
  <c r="F132" i="4"/>
  <c r="G132" i="4" s="1"/>
  <c r="F142" i="4"/>
  <c r="G142" i="4" s="1"/>
  <c r="F178" i="4"/>
  <c r="G178" i="4" s="1"/>
  <c r="F221" i="4"/>
  <c r="G221" i="4" s="1"/>
  <c r="F234" i="4"/>
  <c r="G234" i="4" s="1"/>
  <c r="F259" i="4"/>
  <c r="G259" i="4" s="1"/>
  <c r="F375" i="4"/>
  <c r="G375" i="4" s="1"/>
  <c r="F381" i="4"/>
  <c r="G381" i="4" s="1"/>
  <c r="F479" i="4"/>
  <c r="G479" i="4" s="1"/>
  <c r="F489" i="4"/>
  <c r="G489" i="4" s="1"/>
  <c r="F498" i="4"/>
  <c r="G498" i="4" s="1"/>
  <c r="F508" i="4"/>
  <c r="G508" i="4" s="1"/>
  <c r="F522" i="4"/>
  <c r="G522" i="4" s="1"/>
  <c r="F532" i="4"/>
  <c r="G532" i="4" s="1"/>
  <c r="F540" i="4"/>
  <c r="G540" i="4" s="1"/>
  <c r="F546" i="4"/>
  <c r="G546" i="4" s="1"/>
  <c r="F550" i="4"/>
  <c r="G550" i="4" s="1"/>
  <c r="F587" i="4"/>
  <c r="G587" i="4" s="1"/>
  <c r="F601" i="4"/>
  <c r="G601" i="4" s="1"/>
  <c r="M27" i="2"/>
  <c r="M3" i="2" s="1"/>
  <c r="F621" i="4"/>
  <c r="G621" i="4" s="1"/>
  <c r="F628" i="4"/>
  <c r="G628" i="4" s="1"/>
  <c r="D48" i="3"/>
  <c r="D27" i="1"/>
  <c r="F72" i="4"/>
  <c r="G72" i="4" s="1"/>
  <c r="F170" i="4"/>
  <c r="G170" i="4" s="1"/>
  <c r="F212" i="4"/>
  <c r="G212" i="4" s="1"/>
  <c r="F327" i="4"/>
  <c r="G327" i="4" s="1"/>
  <c r="F333" i="4"/>
  <c r="G333" i="4" s="1"/>
  <c r="F371" i="4"/>
  <c r="G371" i="4" s="1"/>
  <c r="F432" i="4"/>
  <c r="G432" i="4" s="1"/>
  <c r="F458" i="4"/>
  <c r="G458" i="4" s="1"/>
  <c r="F468" i="4"/>
  <c r="G468" i="4" s="1"/>
  <c r="F513" i="4"/>
  <c r="G513" i="4" s="1"/>
  <c r="F559" i="4"/>
  <c r="G559" i="4" s="1"/>
  <c r="F574" i="4"/>
  <c r="G574" i="4" s="1"/>
  <c r="F596" i="4"/>
  <c r="G596" i="4" s="1"/>
  <c r="F19" i="4"/>
  <c r="G19" i="4" s="1"/>
  <c r="F43" i="4"/>
  <c r="G43" i="4" s="1"/>
  <c r="F175" i="4"/>
  <c r="G175" i="4" s="1"/>
  <c r="F193" i="4"/>
  <c r="G193" i="4" s="1"/>
  <c r="F231" i="4"/>
  <c r="G231" i="4" s="1"/>
  <c r="F241" i="4"/>
  <c r="G241" i="4" s="1"/>
  <c r="F493" i="4"/>
  <c r="G493" i="4" s="1"/>
  <c r="F612" i="4"/>
  <c r="G612" i="4" s="1"/>
  <c r="F122" i="4" l="1"/>
  <c r="G122" i="4" s="1"/>
  <c r="F252" i="4"/>
  <c r="G252" i="4" s="1"/>
  <c r="F104" i="4"/>
  <c r="G104" i="4" s="1"/>
  <c r="F55" i="4"/>
  <c r="G55" i="4" s="1"/>
  <c r="F445" i="4"/>
  <c r="G445" i="4" s="1"/>
  <c r="F152" i="4"/>
  <c r="G152" i="4" s="1"/>
  <c r="F606" i="4"/>
  <c r="G606" i="4" s="1"/>
  <c r="F247" i="4"/>
  <c r="G247" i="4" s="1"/>
  <c r="F33" i="4"/>
  <c r="G33" i="4" s="1"/>
  <c r="F54" i="4"/>
  <c r="G54" i="4" s="1"/>
  <c r="F352" i="4"/>
  <c r="G352" i="4" s="1"/>
  <c r="D37" i="1"/>
  <c r="E37" i="1" s="1"/>
  <c r="E38" i="1" s="1"/>
  <c r="E34" i="1" s="1"/>
  <c r="D52" i="3"/>
  <c r="E36" i="1"/>
  <c r="E32" i="1"/>
  <c r="D37" i="3"/>
  <c r="D10" i="3"/>
  <c r="F610" i="4"/>
  <c r="G610" i="4" s="1"/>
  <c r="F162" i="4"/>
  <c r="G162" i="4" s="1"/>
  <c r="F341" i="4"/>
  <c r="G341" i="4" s="1"/>
  <c r="F573" i="4"/>
  <c r="G573" i="4" s="1"/>
  <c r="F629" i="4"/>
  <c r="G629" i="4" s="1"/>
  <c r="F623" i="4"/>
  <c r="G623" i="4" s="1"/>
  <c r="S41" i="3"/>
  <c r="T41" i="3"/>
  <c r="U41" i="3"/>
  <c r="V41" i="3"/>
  <c r="F496" i="4"/>
  <c r="G496" i="4" s="1"/>
  <c r="F387" i="4"/>
  <c r="G387" i="4" s="1"/>
  <c r="F530" i="4"/>
  <c r="G530" i="4" s="1"/>
  <c r="F325" i="4"/>
  <c r="G325" i="4" s="1"/>
  <c r="F611" i="4"/>
  <c r="G611" i="4" s="1"/>
  <c r="F248" i="4"/>
  <c r="G248" i="4" s="1"/>
  <c r="F9" i="4"/>
  <c r="G9" i="4" s="1"/>
  <c r="F166" i="4" l="1"/>
  <c r="G166" i="4" s="1"/>
  <c r="D22" i="1"/>
  <c r="D31" i="3" s="1"/>
  <c r="F431" i="4"/>
  <c r="G431" i="4" s="1"/>
  <c r="F32" i="4"/>
  <c r="G32" i="4" s="1"/>
  <c r="F586" i="4"/>
  <c r="G586" i="4" s="1"/>
  <c r="F270" i="4"/>
  <c r="G270" i="4" s="1"/>
  <c r="F497" i="4"/>
  <c r="G497" i="4" s="1"/>
  <c r="F531" i="4"/>
  <c r="G531" i="4" s="1"/>
  <c r="F272" i="4"/>
  <c r="G272" i="4" s="1"/>
  <c r="F622" i="4"/>
  <c r="G622" i="4" s="1"/>
  <c r="F370" i="4"/>
  <c r="G370" i="4" s="1"/>
  <c r="F163" i="4"/>
  <c r="G163" i="4" s="1"/>
  <c r="F79" i="4"/>
  <c r="G79" i="4" s="1"/>
  <c r="F66" i="4"/>
  <c r="G66" i="4" s="1"/>
  <c r="T38" i="3"/>
  <c r="T50" i="3" s="1"/>
  <c r="T52" i="3" s="1"/>
  <c r="U38" i="3"/>
  <c r="U50" i="3" s="1"/>
  <c r="U52" i="3" s="1"/>
  <c r="V38" i="3"/>
  <c r="V50" i="3" s="1"/>
  <c r="V52" i="3" s="1"/>
  <c r="S38" i="3"/>
  <c r="W41" i="3"/>
  <c r="F326" i="4"/>
  <c r="G326" i="4" s="1"/>
  <c r="E11" i="3"/>
  <c r="R52" i="3"/>
  <c r="I52" i="3"/>
  <c r="O52" i="3"/>
  <c r="N52" i="3"/>
  <c r="E52" i="3"/>
  <c r="P52" i="3"/>
  <c r="G52" i="3"/>
  <c r="H52" i="3"/>
  <c r="K52" i="3"/>
  <c r="J52" i="3"/>
  <c r="Q52" i="3"/>
  <c r="L52" i="3"/>
  <c r="F52" i="3"/>
  <c r="M52" i="3"/>
  <c r="D20" i="1" l="1"/>
  <c r="D28" i="3" s="1"/>
  <c r="D24" i="1"/>
  <c r="D34" i="3" s="1"/>
  <c r="S50" i="3"/>
  <c r="S52" i="3" s="1"/>
  <c r="W38" i="3"/>
  <c r="W50" i="3" s="1"/>
  <c r="W52" i="3" s="1"/>
  <c r="F585" i="4"/>
  <c r="G585" i="4" s="1"/>
  <c r="F68" i="4"/>
  <c r="G68" i="4" s="1"/>
  <c r="F164" i="4"/>
  <c r="G164" i="4" s="1"/>
  <c r="F165" i="4"/>
  <c r="G165" i="4" s="1"/>
  <c r="V32" i="3"/>
  <c r="J32" i="3"/>
  <c r="F32" i="3"/>
  <c r="K32" i="3"/>
  <c r="G32" i="3"/>
  <c r="L32" i="3"/>
  <c r="H32" i="3"/>
  <c r="U32" i="3"/>
  <c r="I32" i="3"/>
  <c r="E32" i="3"/>
  <c r="W11" i="3"/>
  <c r="F8" i="4"/>
  <c r="G8" i="4" s="1"/>
  <c r="D10" i="1" s="1"/>
  <c r="F429" i="4"/>
  <c r="G429" i="4" s="1"/>
  <c r="D14" i="1" l="1"/>
  <c r="D19" i="3" s="1"/>
  <c r="D13" i="3"/>
  <c r="W32" i="3"/>
  <c r="F67" i="4"/>
  <c r="G67" i="4" s="1"/>
  <c r="F430" i="4"/>
  <c r="G430" i="4" s="1"/>
  <c r="F630" i="4"/>
  <c r="G630" i="4" s="1"/>
  <c r="F271" i="4"/>
  <c r="G271" i="4" s="1"/>
  <c r="U29" i="3"/>
  <c r="Q29" i="3"/>
  <c r="M29" i="3"/>
  <c r="V29" i="3"/>
  <c r="R29" i="3"/>
  <c r="N29" i="3"/>
  <c r="J29" i="3"/>
  <c r="S29" i="3"/>
  <c r="O29" i="3"/>
  <c r="K29" i="3"/>
  <c r="T29" i="3"/>
  <c r="P29" i="3"/>
  <c r="L29" i="3"/>
  <c r="D18" i="1" l="1"/>
  <c r="D25" i="3" s="1"/>
  <c r="D12" i="1"/>
  <c r="W29" i="3"/>
  <c r="F4" i="4"/>
  <c r="G4" i="4" s="1"/>
  <c r="F14" i="3"/>
  <c r="G14" i="3"/>
  <c r="E14" i="3"/>
  <c r="S20" i="3"/>
  <c r="O20" i="3"/>
  <c r="K20" i="3"/>
  <c r="T20" i="3"/>
  <c r="P20" i="3"/>
  <c r="L20" i="3"/>
  <c r="U20" i="3"/>
  <c r="Q20" i="3"/>
  <c r="M20" i="3"/>
  <c r="V20" i="3"/>
  <c r="R20" i="3"/>
  <c r="N20" i="3"/>
  <c r="D16" i="1"/>
  <c r="E26" i="1" l="1"/>
  <c r="E27" i="1" s="1"/>
  <c r="E28" i="1" s="1"/>
  <c r="E41" i="1" s="1"/>
  <c r="D16" i="3"/>
  <c r="J17" i="3" s="1"/>
  <c r="D22" i="3"/>
  <c r="V46" i="3" s="1"/>
  <c r="V34" i="3" s="1"/>
  <c r="V35" i="3" s="1"/>
  <c r="V43" i="3" s="1"/>
  <c r="N26" i="3"/>
  <c r="O26" i="3"/>
  <c r="K26" i="3"/>
  <c r="P26" i="3"/>
  <c r="L26" i="3"/>
  <c r="Q26" i="3"/>
  <c r="M26" i="3"/>
  <c r="U46" i="3"/>
  <c r="U34" i="3" s="1"/>
  <c r="U35" i="3" s="1"/>
  <c r="U43" i="3" s="1"/>
  <c r="W20" i="3"/>
  <c r="W14" i="3"/>
  <c r="I17" i="3" l="1"/>
  <c r="H17" i="3"/>
  <c r="H46" i="3" s="1"/>
  <c r="H34" i="3" s="1"/>
  <c r="H35" i="3" s="1"/>
  <c r="H43" i="3" s="1"/>
  <c r="K17" i="3"/>
  <c r="E14" i="1"/>
  <c r="E10" i="1"/>
  <c r="E8" i="1"/>
  <c r="E18" i="1"/>
  <c r="E22" i="1"/>
  <c r="E12" i="1"/>
  <c r="E16" i="1"/>
  <c r="E20" i="1"/>
  <c r="E40" i="1"/>
  <c r="E24" i="1"/>
  <c r="E17" i="3"/>
  <c r="F17" i="3"/>
  <c r="F46" i="3" s="1"/>
  <c r="F34" i="3" s="1"/>
  <c r="F35" i="3" s="1"/>
  <c r="F43" i="3" s="1"/>
  <c r="G17" i="3"/>
  <c r="G46" i="3" s="1"/>
  <c r="G34" i="3" s="1"/>
  <c r="G35" i="3" s="1"/>
  <c r="G43" i="3" s="1"/>
  <c r="L17" i="3"/>
  <c r="U48" i="3"/>
  <c r="U54" i="3" s="1"/>
  <c r="E46" i="3"/>
  <c r="J46" i="3"/>
  <c r="J34" i="3" s="1"/>
  <c r="J35" i="3" s="1"/>
  <c r="J43" i="3" s="1"/>
  <c r="W26" i="3"/>
  <c r="N23" i="3"/>
  <c r="N46" i="3" s="1"/>
  <c r="N34" i="3" s="1"/>
  <c r="N35" i="3" s="1"/>
  <c r="O23" i="3"/>
  <c r="K23" i="3"/>
  <c r="K46" i="3" s="1"/>
  <c r="K34" i="3" s="1"/>
  <c r="K35" i="3" s="1"/>
  <c r="P23" i="3"/>
  <c r="P46" i="3" s="1"/>
  <c r="P34" i="3" s="1"/>
  <c r="P35" i="3" s="1"/>
  <c r="L23" i="3"/>
  <c r="Q23" i="3"/>
  <c r="Q46" i="3" s="1"/>
  <c r="Q34" i="3" s="1"/>
  <c r="Q35" i="3" s="1"/>
  <c r="M23" i="3"/>
  <c r="M46" i="3" s="1"/>
  <c r="M34" i="3" s="1"/>
  <c r="M35" i="3" s="1"/>
  <c r="S46" i="3"/>
  <c r="S34" i="3" s="1"/>
  <c r="S35" i="3" s="1"/>
  <c r="S43" i="3" s="1"/>
  <c r="R46" i="3"/>
  <c r="R34" i="3" s="1"/>
  <c r="R35" i="3" s="1"/>
  <c r="R43" i="3" s="1"/>
  <c r="T46" i="3"/>
  <c r="T34" i="3" s="1"/>
  <c r="T35" i="3" s="1"/>
  <c r="T43" i="3" s="1"/>
  <c r="D43" i="3"/>
  <c r="C22" i="3" s="1"/>
  <c r="V48" i="3"/>
  <c r="V54" i="3" s="1"/>
  <c r="I46" i="3"/>
  <c r="I34" i="3" s="1"/>
  <c r="I35" i="3" s="1"/>
  <c r="I43" i="3" s="1"/>
  <c r="L46" i="3" l="1"/>
  <c r="L34" i="3" s="1"/>
  <c r="L35" i="3" s="1"/>
  <c r="L43" i="3" s="1"/>
  <c r="L48" i="3" s="1"/>
  <c r="L54" i="3" s="1"/>
  <c r="W17" i="3"/>
  <c r="J48" i="3"/>
  <c r="J54" i="3" s="1"/>
  <c r="I48" i="3"/>
  <c r="I54" i="3" s="1"/>
  <c r="G48" i="3"/>
  <c r="G54" i="3" s="1"/>
  <c r="R48" i="3"/>
  <c r="R54" i="3" s="1"/>
  <c r="T48" i="3"/>
  <c r="T54" i="3" s="1"/>
  <c r="H48" i="3"/>
  <c r="H54" i="3" s="1"/>
  <c r="C40" i="3"/>
  <c r="C10" i="3"/>
  <c r="C43" i="3" s="1"/>
  <c r="C37" i="3"/>
  <c r="C31" i="3"/>
  <c r="C34" i="3"/>
  <c r="C28" i="3"/>
  <c r="C13" i="3"/>
  <c r="C19" i="3"/>
  <c r="C16" i="3"/>
  <c r="C25" i="3"/>
  <c r="W23" i="3"/>
  <c r="M43" i="3"/>
  <c r="P43" i="3"/>
  <c r="O46" i="3"/>
  <c r="O34" i="3" s="1"/>
  <c r="O35" i="3" s="1"/>
  <c r="O43" i="3" s="1"/>
  <c r="F48" i="3"/>
  <c r="F54" i="3" s="1"/>
  <c r="S48" i="3"/>
  <c r="S54" i="3" s="1"/>
  <c r="E34" i="3"/>
  <c r="W46" i="3"/>
  <c r="Q43" i="3"/>
  <c r="K43" i="3"/>
  <c r="N43" i="3"/>
  <c r="O48" i="3" l="1"/>
  <c r="O54" i="3" s="1"/>
  <c r="K48" i="3"/>
  <c r="K54" i="3" s="1"/>
  <c r="W34" i="3"/>
  <c r="E35" i="3"/>
  <c r="M48" i="3"/>
  <c r="M54" i="3" s="1"/>
  <c r="N48" i="3"/>
  <c r="N54" i="3" s="1"/>
  <c r="Q48" i="3"/>
  <c r="Q54" i="3" s="1"/>
  <c r="P48" i="3"/>
  <c r="P54" i="3" s="1"/>
  <c r="W35" i="3" l="1"/>
  <c r="W43" i="3" s="1"/>
  <c r="W48" i="3" s="1"/>
  <c r="W54" i="3" s="1"/>
  <c r="E43" i="3"/>
  <c r="W44" i="3" l="1"/>
  <c r="E48" i="3"/>
  <c r="E54" i="3" s="1"/>
  <c r="E44" i="3"/>
  <c r="F44" i="3"/>
  <c r="G44" i="3" s="1"/>
  <c r="H44" i="3" s="1"/>
  <c r="I44" i="3" s="1"/>
  <c r="J44" i="3" s="1"/>
  <c r="K44" i="3" s="1"/>
  <c r="L44" i="3" s="1"/>
  <c r="M44" i="3" s="1"/>
  <c r="N44" i="3" s="1"/>
  <c r="O44" i="3" s="1"/>
  <c r="P44" i="3" s="1"/>
  <c r="Q44" i="3" s="1"/>
  <c r="R44" i="3" s="1"/>
  <c r="S44" i="3" s="1"/>
  <c r="T44" i="3" s="1"/>
  <c r="U44" i="3" s="1"/>
  <c r="V44" i="3" s="1"/>
</calcChain>
</file>

<file path=xl/sharedStrings.xml><?xml version="1.0" encoding="utf-8"?>
<sst xmlns="http://schemas.openxmlformats.org/spreadsheetml/2006/main" count="2369" uniqueCount="1076">
  <si>
    <t>CORPO DE BOMBEIROS MILITAR DO DISTRITO FEDERAL</t>
  </si>
  <si>
    <t>Data: 23/09/2019</t>
  </si>
  <si>
    <t>Capa/Resumo</t>
  </si>
  <si>
    <t>OBRA : REFORMA DO 1º GBM</t>
  </si>
  <si>
    <t>SINAPI - DESONERADO Brasília-DF (MES: agosto/19)</t>
  </si>
  <si>
    <t>PLANILHA ORÇAMENTÁRIA SINTÉTICA – DESONERADA</t>
  </si>
  <si>
    <t>Duração da Obra: 540 Dias</t>
  </si>
  <si>
    <t>CÓDIGO</t>
  </si>
  <si>
    <t>DESCRIÇÃO</t>
  </si>
  <si>
    <t xml:space="preserve">01.00.000 </t>
  </si>
  <si>
    <t>TOTAL Etapa:</t>
  </si>
  <si>
    <t xml:space="preserve">02.00.000 </t>
  </si>
  <si>
    <t xml:space="preserve">03.00.000 </t>
  </si>
  <si>
    <t>FUNDAÇÃO E ESTRUTURA</t>
  </si>
  <si>
    <t xml:space="preserve">04.00.000 </t>
  </si>
  <si>
    <t>ARQUITETURA E ELEMENTOS DE URBANISMO</t>
  </si>
  <si>
    <t xml:space="preserve">05.00.000 </t>
  </si>
  <si>
    <t>INSTALAÇÕES HIDRÁULICAS, SANITÁRIAS E MECÂNICAS</t>
  </si>
  <si>
    <t xml:space="preserve">06.00.000 </t>
  </si>
  <si>
    <t>INSTALAÇÕES ELETRICAS E ELETRÔNICAS</t>
  </si>
  <si>
    <t xml:space="preserve">07.00.000 </t>
  </si>
  <si>
    <t>INSTALAÇÃO DE PREVENÇÃO DE COMBATE A INCENDIO</t>
  </si>
  <si>
    <t xml:space="preserve">08.00.000 </t>
  </si>
  <si>
    <t>SERVIÇOS COMPLEMENTARES</t>
  </si>
  <si>
    <t xml:space="preserve">09.00.000 </t>
  </si>
  <si>
    <t>SERVIÇOS AUXILIARES E ADMINISTRATIVOS</t>
  </si>
  <si>
    <t xml:space="preserve">TOTAL GERAL OBRA: </t>
  </si>
  <si>
    <t>BDI:</t>
  </si>
  <si>
    <t>TOTAL COM BDI:</t>
  </si>
  <si>
    <t>EQUIPAMENTOS</t>
  </si>
  <si>
    <t xml:space="preserve">10.00.000 </t>
  </si>
  <si>
    <t xml:space="preserve">11.00.000 </t>
  </si>
  <si>
    <t xml:space="preserve">TOTAL GERAL EQUIPAMENTOS: </t>
  </si>
  <si>
    <t>RESUMO GERAL</t>
  </si>
  <si>
    <t xml:space="preserve">TOTAL GERAL SEM BDI: </t>
  </si>
  <si>
    <t xml:space="preserve">TOTAL GERAL COM BDI: </t>
  </si>
  <si>
    <t>BDI DESONERADO</t>
  </si>
  <si>
    <t>DESONERADO</t>
  </si>
  <si>
    <t>MEMÓRIA DE CÁLCULO DO BDI - OBRA (SINAPI DESONERADO)</t>
  </si>
  <si>
    <t>MEMÓRIA DE CÁLCULO DO BDI - EQUIPAMENTOS</t>
  </si>
  <si>
    <t>BDI ESTABELECIDO PARA ESTE PROJETO</t>
  </si>
  <si>
    <t>BDI  ESTABELECIDO PARA ESTE PROJETO</t>
  </si>
  <si>
    <t>BDI APLICADO AO PROJETO - BASEADO NOS ÍNDICES NOVACAP, NAS DIRETRIZES DA NOTA TÉCNICA Nº 3/2009 – SCI ATUALIZADA EM 18/03/2010 - STF E RELATÓRIO DO ACORDÃO Nº 2.622/2013 - TCU/Plenário</t>
  </si>
  <si>
    <t>ITEM</t>
  </si>
  <si>
    <t>DISCRIMINAÇÃO</t>
  </si>
  <si>
    <t xml:space="preserve">TAXA % </t>
  </si>
  <si>
    <t>%</t>
  </si>
  <si>
    <t>TOTAL ACUMULADO</t>
  </si>
  <si>
    <t>DA</t>
  </si>
  <si>
    <t>DESPESA ADMINISTRATIVA -  (DA)</t>
  </si>
  <si>
    <t>01</t>
  </si>
  <si>
    <t>Seguro e Garantia</t>
  </si>
  <si>
    <t>AC (Taxa de rateio da administração central)</t>
  </si>
  <si>
    <t>02</t>
  </si>
  <si>
    <t>Risco</t>
  </si>
  <si>
    <t>R (Riscos e imprevistos)</t>
  </si>
  <si>
    <t>03</t>
  </si>
  <si>
    <t>Administração Central (Empresa Pequeno Porte)</t>
  </si>
  <si>
    <t>S (Taxa representativa de seguros)</t>
  </si>
  <si>
    <t>SUBTOTAL - (DA)</t>
  </si>
  <si>
    <t>DF</t>
  </si>
  <si>
    <t>DESPESA FINANCEIRA -  (DF)</t>
  </si>
  <si>
    <t>Despesas Financeiras (Média anual da taxa SELIC)</t>
  </si>
  <si>
    <t>SUBTOTAL - (DF)</t>
  </si>
  <si>
    <t>T</t>
  </si>
  <si>
    <t>TRIBUTOS ( T )</t>
  </si>
  <si>
    <t>COFINS - Contribuição para o Financiamento da Seguridade Social</t>
  </si>
  <si>
    <t>PIS - Programa de Integração Social</t>
  </si>
  <si>
    <t>ISS - Imposto Sobre Serviço de Qualquer Natureza</t>
  </si>
  <si>
    <t>04</t>
  </si>
  <si>
    <t>Contribuição previdenciária Sobre Receita Bruta</t>
  </si>
  <si>
    <t>SUBTOTAL  - (T)</t>
  </si>
  <si>
    <t>LB</t>
  </si>
  <si>
    <t>BONIFICAÇÃO - LUCRO BRUTO -  (LB)</t>
  </si>
  <si>
    <t>Lucro</t>
  </si>
  <si>
    <t>SUBTOTAL - (LB)</t>
  </si>
  <si>
    <t>SUBOTAL - (LB)</t>
  </si>
  <si>
    <t>BDI</t>
  </si>
  <si>
    <t>NOTA: O BDI MÁXIMO ESTABELECIDO NO ACÓRDÃO 2622/2013 DO TCU É DE 25,00%</t>
  </si>
  <si>
    <t xml:space="preserve">OBRA : REFORMA DO GRUPAMENTO DE BOMBEIRO MILITAR </t>
  </si>
  <si>
    <t xml:space="preserve">CRONOGRAMA FÍSICO-FINANCEIRO </t>
  </si>
  <si>
    <t>REFORMA DO 1º GRUPAMENTO DE BOMBEIRO MILITAR</t>
  </si>
  <si>
    <t>Valor Total</t>
  </si>
  <si>
    <t>DIAS</t>
  </si>
  <si>
    <t>ACUMULADO</t>
  </si>
  <si>
    <t>01.00.000</t>
  </si>
  <si>
    <t>02.00.000</t>
  </si>
  <si>
    <t>03.00.000</t>
  </si>
  <si>
    <t>04.00.000</t>
  </si>
  <si>
    <t>05.00.000</t>
  </si>
  <si>
    <t>06.00.000</t>
  </si>
  <si>
    <t>07.00.000</t>
  </si>
  <si>
    <t>08.00.000</t>
  </si>
  <si>
    <t>09.00.000</t>
  </si>
  <si>
    <t>10.00.000</t>
  </si>
  <si>
    <t>11.00.000</t>
  </si>
  <si>
    <t>ACUMULADO =</t>
  </si>
  <si>
    <t>PERCENTUAL DA OBRA EXECUTADO</t>
  </si>
  <si>
    <t>TOTAL COM BDI OBRA</t>
  </si>
  <si>
    <t>TOTAL EQUIPAMENTOS</t>
  </si>
  <si>
    <t>EQUIPAMENTOS COM BDI</t>
  </si>
  <si>
    <t>TOTAL COM BDI (OBRA+EQUIPAMENTOS)</t>
  </si>
  <si>
    <t>Obra:</t>
  </si>
  <si>
    <t>23_08_2019_REFORMA 1 GBM</t>
  </si>
  <si>
    <t>Orçamento – Desonerado – Data Base Sinapi: agosto/2019</t>
  </si>
  <si>
    <t>% C.I.</t>
  </si>
  <si>
    <t>Código</t>
  </si>
  <si>
    <t>Tipo</t>
  </si>
  <si>
    <t>Ud</t>
  </si>
  <si>
    <t>Resumo</t>
  </si>
  <si>
    <t>Quantidade</t>
  </si>
  <si>
    <t>Preço (R$)</t>
  </si>
  <si>
    <t>Valor (R$)</t>
  </si>
  <si>
    <t>22_12_2017_REFORMA 1 GBM</t>
  </si>
  <si>
    <t>Capítulo</t>
  </si>
  <si>
    <t>SERVIÇOS TÉCNICOS-PROFISSIONAIS</t>
  </si>
  <si>
    <t>1.000.002CC</t>
  </si>
  <si>
    <t>Composição</t>
  </si>
  <si>
    <t>UN</t>
  </si>
  <si>
    <t>EMISSAO DE ART - EXECUÇÃO DA OBRA</t>
  </si>
  <si>
    <t>SERVIÇOS PRELIMINARES</t>
  </si>
  <si>
    <t>02.01.000</t>
  </si>
  <si>
    <t>CANTEIRO DE OBRAS</t>
  </si>
  <si>
    <t>02.01.100</t>
  </si>
  <si>
    <t>BARRACAO DE OBRA</t>
  </si>
  <si>
    <t>93214U</t>
  </si>
  <si>
    <t>93212U</t>
  </si>
  <si>
    <t>M2</t>
  </si>
  <si>
    <t>93210U</t>
  </si>
  <si>
    <t>93208U</t>
  </si>
  <si>
    <t>93207U</t>
  </si>
  <si>
    <t>74220/1U</t>
  </si>
  <si>
    <t>02.02.000</t>
  </si>
  <si>
    <t>LOCAÇÃO DA OBRA</t>
  </si>
  <si>
    <t>73992/1U</t>
  </si>
  <si>
    <t>LOCACAO CONVENCIONAL DE OBRA, ATRAVÉS DE GABARITO DE TABUAS CORRIDAS PONTALETADAS A CADA 1,50M, SEM REAPROVEITAMENTO</t>
  </si>
  <si>
    <t>02.03.000</t>
  </si>
  <si>
    <t>PROTEÇÃO E SINALIZAÇÃO</t>
  </si>
  <si>
    <t>74209/1U</t>
  </si>
  <si>
    <t>02.04.000</t>
  </si>
  <si>
    <t>MOVIMENTAÇÃO DE TERRA</t>
  </si>
  <si>
    <t>73859/1U</t>
  </si>
  <si>
    <t>41722U</t>
  </si>
  <si>
    <t>M3</t>
  </si>
  <si>
    <t>74151/1U</t>
  </si>
  <si>
    <t>95878U</t>
  </si>
  <si>
    <t>TXKM</t>
  </si>
  <si>
    <t>78472U</t>
  </si>
  <si>
    <t>02.05.000</t>
  </si>
  <si>
    <t>PAVIMENTAÇÃO</t>
  </si>
  <si>
    <t>02.05.100</t>
  </si>
  <si>
    <t>PAVIMENTAÇÃO ASFÁLTICA</t>
  </si>
  <si>
    <t>02.05.101</t>
  </si>
  <si>
    <t>REGULARIZAÇÃO</t>
  </si>
  <si>
    <t>72961U</t>
  </si>
  <si>
    <t>74021/3U</t>
  </si>
  <si>
    <t>ENSAIOS DE REGULARIZACAO DO SUBLEITO</t>
  </si>
  <si>
    <t>02.05.102</t>
  </si>
  <si>
    <t>SUB-BASE</t>
  </si>
  <si>
    <t>72911U</t>
  </si>
  <si>
    <t>BASE DE SOLO ESTABILIZADO SEM MISTURA, COMPACTACAO 100% PROCTOR NORMAL, EXCLUSIVE ESCAVACAO, CARGA E TRANSPORTE DO SOLO</t>
  </si>
  <si>
    <t>4743</t>
  </si>
  <si>
    <t>74021/6U</t>
  </si>
  <si>
    <t>ENSAIOS DE BASE ESTABILIZADA GRANULOMETRICAMENTE</t>
  </si>
  <si>
    <t>02.05.103</t>
  </si>
  <si>
    <t>BASE</t>
  </si>
  <si>
    <t>73710U</t>
  </si>
  <si>
    <t>BASE PARA PAVIMENTACAO COM BRITA GRADUADA, INCLUSIVE COMPACTACAO</t>
  </si>
  <si>
    <t>02.05.104</t>
  </si>
  <si>
    <t>REVESTIMENTO</t>
  </si>
  <si>
    <t>96401U</t>
  </si>
  <si>
    <t>95996U</t>
  </si>
  <si>
    <t>72942U</t>
  </si>
  <si>
    <t>95303U</t>
  </si>
  <si>
    <t>M3XKM</t>
  </si>
  <si>
    <t>72947U</t>
  </si>
  <si>
    <t>02.06.000</t>
  </si>
  <si>
    <t>DEMOLIÇÃO</t>
  </si>
  <si>
    <t>97622U</t>
  </si>
  <si>
    <t>97647U</t>
  </si>
  <si>
    <t>97644U</t>
  </si>
  <si>
    <t>97631U</t>
  </si>
  <si>
    <t>97634U</t>
  </si>
  <si>
    <t>DEMOLICAO DE PISO DE ALTA RESISTENCIA</t>
  </si>
  <si>
    <t>97627_mod</t>
  </si>
  <si>
    <t>DEMOLICAO DE CAMADA DE ASSENTAMENTO/CONTRAPISO</t>
  </si>
  <si>
    <t>72898U</t>
  </si>
  <si>
    <t>CARGA E DESCARGA MECANIZADAS DE ENTULHO EM CAMINHAO BASCULANTE 6 M3</t>
  </si>
  <si>
    <t>TRANSPORTE COM CAMINHÃO BASCULANTE DE 10 M3, EM VIA URBANA PAVIMENTADA, DMT ATÉ 30 KM (UNIDADE: TONXKM). AF_12/2016</t>
  </si>
  <si>
    <t>03.01.000</t>
  </si>
  <si>
    <t>FUNDAÇÕES E ESTRUTURA</t>
  </si>
  <si>
    <t>03.01.100</t>
  </si>
  <si>
    <t>ESTACAS</t>
  </si>
  <si>
    <t>CC.0153</t>
  </si>
  <si>
    <t>M</t>
  </si>
  <si>
    <t>ESTACA HÉLICE CONTÍNUA, DIÂMETRO DE 35 CM, COMPRIMENTO TOTAL ATÉ 20 M, PERFURATRIZ COM TORQUE DE 170 KN.M. AF_02/2015</t>
  </si>
  <si>
    <t>03.01.200</t>
  </si>
  <si>
    <t>BLOCOS DE COROAMENTO</t>
  </si>
  <si>
    <t>73964/6U</t>
  </si>
  <si>
    <t>REATERRO DE VALA COM COMPACTAÇÃO MANUAL</t>
  </si>
  <si>
    <t>73965/10U</t>
  </si>
  <si>
    <t>ESCAVACAO MANUAL DE VALA EM  MATERIAL DE 1A CATEGORIA ATE 1,5M EXCLUINDO ESGOTAMENTO / ESCORAMENTO</t>
  </si>
  <si>
    <t>73972/1U_mod</t>
  </si>
  <si>
    <t>CONCRETO FCK=25MPA, INCLUSIVE COLOCAÇÃO, ESPALHAMENTO E ACABAMENTO</t>
  </si>
  <si>
    <t>92423U</t>
  </si>
  <si>
    <t>MONTAGEM E DESMONTAGEM DE FÔRMA DE PILARES RETANGULARES E ESTRUTURAS SIMILARES COM ÁREA MÉDIA DAS SEÇÕES MAIOR QUE 0,25 M², PÉ-DIREITO SIMPLES, EM CHAPA DE MADEIRA COMPENSADA RESINADA, 6 UTILIZAÇÕES. AF_12/2015</t>
  </si>
  <si>
    <t>74164/4U</t>
  </si>
  <si>
    <t>LASTRO DE BRITA</t>
  </si>
  <si>
    <t>03.01.300</t>
  </si>
  <si>
    <t>ESTRUTURA DE CONCRETO</t>
  </si>
  <si>
    <t>03.01.309</t>
  </si>
  <si>
    <t>CAIXA D`ÁGUA (CISTERNA)</t>
  </si>
  <si>
    <t>83338U</t>
  </si>
  <si>
    <t>ESCAVACAO MECANICA, A CEU ABERTO, EM MATERIAL DE 1A CATEGORIA, COM ESCAVADEIRA HIDRAULICA, CAPACIDADE DE 0,78 M3</t>
  </si>
  <si>
    <t>72844U</t>
  </si>
  <si>
    <t>CARGA, MANOBRAS E DESCARGA DE AREIA, BRITA, PEDRA DE MAO E SOLOS COM CAMINHAO BASCULANTE 6 M3 (DESCARGA LIVRE)</t>
  </si>
  <si>
    <t>93381U</t>
  </si>
  <si>
    <t>REATERRO MECANIZADO DE VALA COM RETROESCAVADEIRA (CAPACIDADE DA CAÇAMBA DA RETRO: 0,26 M³ / POTÊNCIA: 88 HP), LARGURA DE 0,8 A 1,5 M, PROFUNDIDADE DE 1,5 A 3,0 M, COM SOLO (SEM SUBSTITUIÇÃO) DE 1ª CATEGORIA EM LOCAIS COM BAIXO NÍVEL DE INTERFERÊNCIA. AF_04/2016</t>
  </si>
  <si>
    <t>93379U</t>
  </si>
  <si>
    <t>REATERRO MECANIZADO DE VALA COM RETROESCAVADEIRA (CAPACIDADE DA CAÇAMBA DA RETRO: 0,26 M³ / POTÊNCIA: 88 HP), LARGURA DE 0,8 A 1,5 M, PROFUNDIDADE ATÉ 1,5 M, COM SOLO (SEM SUBSTITUIÇÃO) DE 1ª CATEGORIA EM LOCAIS COM BAIXO NÍVEL DE INTERFERÊNCIA. AF_04/2016</t>
  </si>
  <si>
    <t>92917U</t>
  </si>
  <si>
    <t>KG</t>
  </si>
  <si>
    <t>ARMAÇÃO DE ESTRUTURAS DE CONCRETO ARMADO, EXCETO VIGAS, PILARES, LAJES E FUNDAÇÕES, UTILIZANDO AÇO CA-50 DE 8,0 MM - MONTAGEM. AF_12/2015</t>
  </si>
  <si>
    <t>92510U</t>
  </si>
  <si>
    <t>MONTAGEM E DESMONTAGEM DE FÔRMA DE LAJE MACIÇA COM ÁREA MÉDIA MAIOR QUE 20 M², PÉ-DIREITO SIMPLES, EM CHAPA DE MADEIRA COMPENSADA RESINADA, 2 UTILIZAÇÕES. AF_12/2015</t>
  </si>
  <si>
    <t>03.01.310</t>
  </si>
  <si>
    <t>ESCADAS</t>
  </si>
  <si>
    <t>92479U</t>
  </si>
  <si>
    <t>MONTAGEM E DESMONTAGEM DE FÔRMA DE VIGA, ESCORAMENTO COM GARFO DE MADEIRA, PÉ-DIREITO SIMPLES, EM CHAPA DE MADEIRA PLASTIFICADA, 18 UTILIZAÇÕES. AF_12/2015</t>
  </si>
  <si>
    <t>92915U</t>
  </si>
  <si>
    <t>ARMAÇÃO DE ESTRUTURAS DE CONCRETO ARMADO, EXCETO VIGAS, PILARES, LAJES E FUNDAÇÕES, UTILIZANDO AÇO CA-60 DE 5,0 MM - MONTAGEM. AF_12/2015</t>
  </si>
  <si>
    <t>03.01.311</t>
  </si>
  <si>
    <t>IMPERMEABILIZAÇÃO</t>
  </si>
  <si>
    <t>72075U</t>
  </si>
  <si>
    <t>IMPERMEABILIZACAO DE SUPERFICIE COM REVESTIMENTO BICOMPONENTE SEMI FLEXIVEL.</t>
  </si>
  <si>
    <t>73929/4U_mod</t>
  </si>
  <si>
    <t>IMPERMEABILIZACAO DE ESTRUTURAS ENTERRADAS COM CIMENTO CRISTALIZANTE E ADESIVO LIQUIDO, ATE 7M DE PROFUNDIDADE.</t>
  </si>
  <si>
    <t>98546U</t>
  </si>
  <si>
    <t>83749U</t>
  </si>
  <si>
    <t>PROTECAO MECANICA DE SUPERFICIE COM ARGAMASSA DE CIMENTO E AREIA, TRACO 1:3, E=2,5 CM</t>
  </si>
  <si>
    <t>74106/1U</t>
  </si>
  <si>
    <t>IMPERMEABILIZACAO DE ESTRUTURAS ENTERRADAS, COM TINTA ASFALTICA, DUAS DEMAOS.</t>
  </si>
  <si>
    <t>03.01.312</t>
  </si>
  <si>
    <t>PISO 0 - FUNDAÇÃO</t>
  </si>
  <si>
    <t>92768U</t>
  </si>
  <si>
    <t>ARMAÇÃO DE LAJE DE UMA ESTRUTURA CONVENCIONAL DE CONCRETO ARMADO EM UM EDIFÍCIO DE MÚLTIPLOS PAVIMENTOS UTILIZANDO AÇO CA-60 DE 5,0 MM - MONTAGEM. AF_12/2015</t>
  </si>
  <si>
    <t>92882U</t>
  </si>
  <si>
    <t>ARMAÇÃO UTILIZANDO AÇO CA-25 DE 6,3 MM - MONTAGEM. AF_12/2015</t>
  </si>
  <si>
    <t>92883U</t>
  </si>
  <si>
    <t>ARMAÇÃO UTILIZANDO AÇO CA-25 DE 8,0 MM - MONTAGEM. AF_12/2015</t>
  </si>
  <si>
    <t>92884U</t>
  </si>
  <si>
    <t>ARMAÇÃO UTILIZANDO AÇO CA-25 DE 10,0 MM - MONTAGEM. AF_12/2015</t>
  </si>
  <si>
    <t>03.01.313</t>
  </si>
  <si>
    <t>PISO 1 - TERREO</t>
  </si>
  <si>
    <t>92885U</t>
  </si>
  <si>
    <t>ARMAÇÃO UTILIZANDO AÇO CA-25 DE 12,5 MM - MONTAGEM. AF_12/2015</t>
  </si>
  <si>
    <t>92886U</t>
  </si>
  <si>
    <t>ARMAÇÃO UTILIZANDO AÇO CA-25 DE 16,0 MM - MONTAGEM. AF_12/2015</t>
  </si>
  <si>
    <t>03.01.314</t>
  </si>
  <si>
    <t>PISO 2 - 1o. PAV</t>
  </si>
  <si>
    <t>03.01.315</t>
  </si>
  <si>
    <t>PISO 3 - 1o. PAV AMPLIAÇÃO</t>
  </si>
  <si>
    <t>03.01.316</t>
  </si>
  <si>
    <t>PISO 4 - 2o. PAV</t>
  </si>
  <si>
    <t>03.01.317</t>
  </si>
  <si>
    <t>PISO 5 - COBERTURA</t>
  </si>
  <si>
    <t>04.01.000</t>
  </si>
  <si>
    <t>ARQUITETURA</t>
  </si>
  <si>
    <t>04.01.001</t>
  </si>
  <si>
    <t>PAREDE DE ALVENARIA DE BLOCOS CERAMICOS</t>
  </si>
  <si>
    <t>87495U</t>
  </si>
  <si>
    <t>ALVENARIA DE VEDAÇÃO DE BLOCOS CERÂMICOS FURADOS NA HORIZONTAL DE 9X19X19CM (ESPESSURA 9CM) DE PAREDES COM ÁREA LÍQUIDA MENOR QUE 6M² SEM VÃOS E ARGAMASSA DE ASSENTAMENTO COM PREPARO EM BETONEIRA. AF_06/2014</t>
  </si>
  <si>
    <t>04.01.003</t>
  </si>
  <si>
    <t>BANCADAS</t>
  </si>
  <si>
    <t>86889U_mod</t>
  </si>
  <si>
    <t>BANCADA EM GRANITO POLIDO, PRETO SAO GABRIEL, ESPESSURA 2 CM, ARREMATE COM REJUNTE</t>
  </si>
  <si>
    <t>98685U_mod</t>
  </si>
  <si>
    <t>RODABANCADA EM GRANITO POLIDO DE 10CM, PRETO SAO GABRIEL, ESPESSURA 2 CM, ARREMATE COM REJUNTE PRETO</t>
  </si>
  <si>
    <t>98685U_mod2</t>
  </si>
  <si>
    <t>RODAPIA EM GRANITO POLIDO DE 15CM, PRETO SAO GABRIEL, ESPESSURA 2 CM, ARREMATE COM REJUNTE PRETO</t>
  </si>
  <si>
    <t>04.01.004</t>
  </si>
  <si>
    <t>PAREDE DE DIVISORIA DE GRANITO</t>
  </si>
  <si>
    <t>79627U</t>
  </si>
  <si>
    <t>DIVISORIA EM GRANITO POLIDO NAS DUAS FACES PRETO SAO GABRIEL, ESPESSURA 3 CM, ASSENTADO COM ARGAMASSA TRACO 1:3 (CIMENTO E AREIA), ARREMATE COM CIMENTO BRANCO, EXCLUSIVE FERRAGENS</t>
  </si>
  <si>
    <t>04.01.005</t>
  </si>
  <si>
    <t>ESQUADRIAS</t>
  </si>
  <si>
    <t>85010U</t>
  </si>
  <si>
    <t>ESQUADRIA DE ALUMINIO ANODIZADO COM VIDRO ENCAIXILHADO LAMINADO E ACABAMENTO EM PINTURAELETROSTATICA COR BRANCA, FORNECIMENTO E INSTALAÇÃO</t>
  </si>
  <si>
    <t>90843U_mod</t>
  </si>
  <si>
    <t>PORTA DE MADEIRA COMPENSADA LISA REVESTIDA EM LAMINADO MELAMINICO, 0,80X2,10M, INCLUSO ADUELA 2A, ALIZAR 2A E DOBRADICA , FECHADURA E MAÇANETA</t>
  </si>
  <si>
    <t>90844U_mod</t>
  </si>
  <si>
    <t>PORTA DE MADEIRA COMPENSADA LISA REVESTIDA DE LAMINADO MELAMINICO, 0,90X2,10M, INCLUSO ADUELA 2A, ALIZAR 2A , DOBRADICA,  FECHADURA E MAÇANETA</t>
  </si>
  <si>
    <t>90843U_mod1</t>
  </si>
  <si>
    <t>PORTA DE MADEIRA COMPENSADA LISA PARA PINTURA, 1,50X2,10M, 2 FOLHAS, INCLUSO ADUELA 2A, ALIZAR 2A E DOBRADICA, FECHADURA E MAÇANETA</t>
  </si>
  <si>
    <t>73933/2U</t>
  </si>
  <si>
    <t>PORTA DE FERRO, DE ABRIR, TIPO CHAPA LISA, COM GUARNICOES</t>
  </si>
  <si>
    <t>74139/1U</t>
  </si>
  <si>
    <t>PORTA DE MADEIRA PARA BANHEIRO, EM CHAPA DE MADEIRA COMPENSADA, REVESTIDA COM LAMINADO TEXTURIZADO, 80X160CM, INCLUSO MARCO E DOBRADICAS</t>
  </si>
  <si>
    <t>74139/1U_mod</t>
  </si>
  <si>
    <t>PORTA DE MADEIRA PARA BANHEIRO, EM CHAPA DE MADEIRA COMPENSADA, REVESTIDA COM LAMINADO TEXTURIZADO, 90X160CM, INCLUSO MARCO E DOBRADICAS</t>
  </si>
  <si>
    <t>CC.0007</t>
  </si>
  <si>
    <t>PORTA DE VIDRO TEMPERADO DE CORRER, 4,00X2,10M, ESPESSURA 10MM, COM PUXADOR</t>
  </si>
  <si>
    <t>84886U_mod</t>
  </si>
  <si>
    <t>MOLA FECHA PORTA P/ PORTA C/ LARGURA ATE 90CM INSTALADA EM TODAS AS PORTAS DOS BANHEIROS</t>
  </si>
  <si>
    <t>04.01.006</t>
  </si>
  <si>
    <t>VIDRO</t>
  </si>
  <si>
    <t>72120U</t>
  </si>
  <si>
    <t>VIDRO TEMPERADO INCOLOR, ESPESSURA 10MM, FORNECIMENTO E INSTALACAO, INCLUSIVE MASSA PARA VEDACAO</t>
  </si>
  <si>
    <t>85005U</t>
  </si>
  <si>
    <t>ESPELHO CRISTAL, ESPESSURA 4MM, COM PARAFUSOS DE FIXACAO, SEM MOLDURA</t>
  </si>
  <si>
    <t>04.01.007</t>
  </si>
  <si>
    <t>COBERTURA E FECHAMENTO LATERAL</t>
  </si>
  <si>
    <t>94213U</t>
  </si>
  <si>
    <t>TELHAMENTO COM TELHA DE AÇO/ALUMÍNIO E = 0,5 MM, COM ATÉ 2 ÁGUAS, INCLUSO IÇAMENTO. AF_06/2016</t>
  </si>
  <si>
    <t>04.01.008</t>
  </si>
  <si>
    <t>PISOS, CONTRAPISOS E REGULARIZAÇÃO DE BASE</t>
  </si>
  <si>
    <t>72136U_Mod</t>
  </si>
  <si>
    <t>PISO INDUSTRIAL MONOLÍTICO DE ALTA RESISTENCIA, ESPESSURA 8MM</t>
  </si>
  <si>
    <t>73872/1U</t>
  </si>
  <si>
    <t>IMPERMEABILIZACAO COM PINTURA A BASE DE RESINA EPOXI ALCATRAO, UMA DEMAO.</t>
  </si>
  <si>
    <t>87630U</t>
  </si>
  <si>
    <t>CONTRAPISO EM ARGAMASSA TRAÇO 1:4 (CIMENTO E AREIA), PREPARO MECÂNICO COM BETONEIRA 400 L, APLICADO EM ÁREAS SECAS SOBRE LAJE, ADERIDO, ESPESSURA 3CM. AF_06/2014</t>
  </si>
  <si>
    <t>87263U</t>
  </si>
  <si>
    <t>PISO EM PORCELANATO RETIFICADO DE DIMENSÕES 60X60 CM</t>
  </si>
  <si>
    <t>73850/1U_mod</t>
  </si>
  <si>
    <t>RODAPE EM GRANILITE, ALTURA 15CM</t>
  </si>
  <si>
    <t>09285.8.5.1CC</t>
  </si>
  <si>
    <t>FAIXA  ANTIDERRAPANTE PARA TODAS AS ESCADAS</t>
  </si>
  <si>
    <t>84191U_mod</t>
  </si>
  <si>
    <t>PISO EM GRANILITE CINZA, INCLUSO JUNTAS DE DILATACAO PLASTICAS E POLIMENTO MECANIZADO</t>
  </si>
  <si>
    <t>PISO EM GRANILITE PRETA BORDAS, INCLUSO JUNTAS DE DILATACAO PLASTICAS E POLIMENTO MECANIZADO</t>
  </si>
  <si>
    <t>84186U</t>
  </si>
  <si>
    <t>PISO DE BORRACHA CANELADA, ESPESSURA 3,5MM, FIXADO COM COLA</t>
  </si>
  <si>
    <t>72183U_mod</t>
  </si>
  <si>
    <t>PISO EM CONCRETO ESTAMPADO 20MPA PREPARO MECANICO, ESPESSURA 7 CM, COM ARMACAO EM TELA SOLDADA</t>
  </si>
  <si>
    <t>04.01.009</t>
  </si>
  <si>
    <t>SOLEIRAS E PEITORIS</t>
  </si>
  <si>
    <t>84161U_mod</t>
  </si>
  <si>
    <t>SOLEIRA DE GRANITO PRETO SAO GABRIEL, LARGURA 15CM, ESPESSURA 2CM, ASSENTADA COM ARGAMASSA COLANTE</t>
  </si>
  <si>
    <t>84161U_mod1</t>
  </si>
  <si>
    <t>PEITORIL/ PARAPEITO DE GRANITO PRETO SAO GABRIEL, ESPESSURA 2CM, ASSENTADA COM ARGAMASSA COLANTE</t>
  </si>
  <si>
    <t>04.01.010</t>
  </si>
  <si>
    <t>REVESTIMENTO DE PAREDE</t>
  </si>
  <si>
    <t>87263U_mod1</t>
  </si>
  <si>
    <t>REVESTIMENTO COM PLACAS TIPO PORCELANATO DE DIMENSÕES 30X60 CM</t>
  </si>
  <si>
    <t>73397U</t>
  </si>
  <si>
    <t>EMBOCO CIMENTO AREIA 1:4 ESP=1,5CM INCL CHAPISCO 1:3 E=9MM</t>
  </si>
  <si>
    <t>CC.0011</t>
  </si>
  <si>
    <t>PAINÉIS EM ALUMÍNIO COMPOSTO – ACM, EM PLACAS DE ESPESSURA 4MM, COR VERMELHA (RED 201). FABRICAÇÃO ALUCOBOND BRASIL, OU BELMETAL, OU ALUCOMAXX, OU EQUIVALENTE TÉCNICO (Fornecimento e instalação)</t>
  </si>
  <si>
    <t>04.01.011</t>
  </si>
  <si>
    <t>REVESTIMENTOS DE FORRO</t>
  </si>
  <si>
    <t>CC.0012</t>
  </si>
  <si>
    <t>FORRO ACÚSTICO DE FIBRA MINERAL removível, modulação 625 x 625 mm, apoiados em perfis metálicos tipo "T" suspensos por perfis rígidos, e=15 mm</t>
  </si>
  <si>
    <t>96113U</t>
  </si>
  <si>
    <t>FORRO DE GESSO ACARTONADO FIXO, MONOLÍTICO, ESPESSURA 1,2CM, INCLUSIVE FIXACAO COM ARAME</t>
  </si>
  <si>
    <t>04.01.012</t>
  </si>
  <si>
    <t>PINTURAS</t>
  </si>
  <si>
    <t>88489U</t>
  </si>
  <si>
    <t>APLICAÇÃO MANUAL DE PINTURA COM TINTA LÁTEX ACRÍLICA, DUAS DEMÃOS. AF_06/2014</t>
  </si>
  <si>
    <t>88497U</t>
  </si>
  <si>
    <t>APLICAÇÃO E LIXAMENTO DE MASSA LÁTEX ACRÍLICA , DUAS DEMÃOS. AF_06/2014</t>
  </si>
  <si>
    <t>88487U</t>
  </si>
  <si>
    <t>APLICAÇÃO MANUAL DE PINTURA COM TINTA LÁTEX PVA , DUAS DEMÃOS. AF_06/2014</t>
  </si>
  <si>
    <t>APLICAÇÃO E LIXAMENTO DE MASSA LÁTEX PVA, DUAS DEMÃOS. AF_06/2014</t>
  </si>
  <si>
    <t>04.01.013</t>
  </si>
  <si>
    <t>RUFOS CALHAS</t>
  </si>
  <si>
    <t>71623U</t>
  </si>
  <si>
    <t>CHAPIM DE CONCRETO APARENTE COM ACABAMENTO DESEMPENADO, FORMA DE COMPENSADO PLASTIFICADO (MADEIRIT) DE 14 X 10 CM, FUNDIDO NO LOCAL.</t>
  </si>
  <si>
    <t>94231U</t>
  </si>
  <si>
    <t>RUFO EM CHAPA DE AÇO GALVANIZADO NÚMERO 24, CORTE DE 25 CM, INCLUSO TRANSPORTE VERTICAL. AF_06/2016</t>
  </si>
  <si>
    <t>04.01.015</t>
  </si>
  <si>
    <t>GUARDA CORPO RAMPA E ESCADA FRONTAL + RAMPA E ESCADA FUNDO</t>
  </si>
  <si>
    <t>74072/3U_mod1</t>
  </si>
  <si>
    <t>CORRIMAO EM TUBO ACO INOX DE  1 3/4" COM BRACADEIRA E MONTANTES INSTALADO</t>
  </si>
  <si>
    <t>04.01.017</t>
  </si>
  <si>
    <t>GUARDA CORPO PROTEÇÃO RAMPA FUNDO</t>
  </si>
  <si>
    <t>04.01.018</t>
  </si>
  <si>
    <t>ESCADA TIPO MARINHEIRO</t>
  </si>
  <si>
    <t>73924/1U</t>
  </si>
  <si>
    <t>PINTURA ESMALTE ALTO BRILHO, DUAS DEMAOS, SOBRE SUPERFICIE METALICA</t>
  </si>
  <si>
    <t>74194/1U</t>
  </si>
  <si>
    <t>ESCADA TIPO MARINHEIRO EM TUBO ACO GALVANIZADO 1 1/2" 5 DEGRAUS</t>
  </si>
  <si>
    <t>04.01.020</t>
  </si>
  <si>
    <t>ARMARIOS EM MDF</t>
  </si>
  <si>
    <t>14.1.1CC</t>
  </si>
  <si>
    <t>ARMARIO MDF 15 MM EM LAMINADO MELAMINICO EM TODAS AS COPAS</t>
  </si>
  <si>
    <t>04.01.021</t>
  </si>
  <si>
    <t>LETREIRO E BRASÃO</t>
  </si>
  <si>
    <t>CC.0005</t>
  </si>
  <si>
    <t>LETREIRO E BRASÃO EM CHAPA METÁLICA MSG 26 - 46MM COM ACABAMENTO EM AÇO ESCOVADO - FORNECIMENTO E INSTALAÇÃO</t>
  </si>
  <si>
    <t>04.02.000</t>
  </si>
  <si>
    <t>PAISAGISMO</t>
  </si>
  <si>
    <t>04.02.100</t>
  </si>
  <si>
    <t>EQUIPAMENTOS E ACESSORIOS</t>
  </si>
  <si>
    <t>CC.0142</t>
  </si>
  <si>
    <t>LIXEIRA PARA COLETA SELETIVA INSTALADA</t>
  </si>
  <si>
    <t>04.02.200</t>
  </si>
  <si>
    <t>ARVORES</t>
  </si>
  <si>
    <t>04.04.301.1CC</t>
  </si>
  <si>
    <t>PLANTIO DE LÍRIO DA PAZ BRANCO</t>
  </si>
  <si>
    <t>04.04.301.2</t>
  </si>
  <si>
    <t>PLANTIO DE BROMÉLIA-VRIÉSIA</t>
  </si>
  <si>
    <t>04.04.301.3</t>
  </si>
  <si>
    <t>PLANTIO DE ASPLÊNIO</t>
  </si>
  <si>
    <t>04.04.301.4</t>
  </si>
  <si>
    <t>PLANTIO DE AGAVE DRAGÃO</t>
  </si>
  <si>
    <t>73967/002CC</t>
  </si>
  <si>
    <t>PLANTIO DE IPÊ BRANCO</t>
  </si>
  <si>
    <t>04.02.300</t>
  </si>
  <si>
    <t>ERVAS E GRAMAS</t>
  </si>
  <si>
    <t>98504U</t>
  </si>
  <si>
    <t>PLANTIO DE GRAMA BATATAIS EM PLACAS</t>
  </si>
  <si>
    <t>85180U</t>
  </si>
  <si>
    <t>PLANTIO DE GRAMA ESMERALDA EM ROLO</t>
  </si>
  <si>
    <t>04.02.400</t>
  </si>
  <si>
    <t>DIVERSOS</t>
  </si>
  <si>
    <t>04.04.500.001CC</t>
  </si>
  <si>
    <t>CASCA DE PINUS</t>
  </si>
  <si>
    <t>04.04.500.002</t>
  </si>
  <si>
    <t>LIMITADOR DE GRAMA</t>
  </si>
  <si>
    <t>05.03.400.001CC</t>
  </si>
  <si>
    <t>SEIXO ROLADO BRANCO COLOCADO</t>
  </si>
  <si>
    <t>30.009.000005.SERCC</t>
  </si>
  <si>
    <t>Mastro para bandeiras engastado com 6.3m e 5.8m</t>
  </si>
  <si>
    <t>05.01.000</t>
  </si>
  <si>
    <t>ÁGUA FRIA</t>
  </si>
  <si>
    <t>05.01.100</t>
  </si>
  <si>
    <t>TUBULACOES E CONEXOES DE PVC RIGIDO-AGUA FRIA</t>
  </si>
  <si>
    <t>91785U</t>
  </si>
  <si>
    <t>(COMPOSIÇÃO REPRESENTATIVA) DO SERVIÇO DE INSTALAÇÃO DE TUBOS DE PVC, SOLDÁVEL, ÁGUA FRIA, DN 25 MM (INSTALADO EM RAMAL, SUB-RAMAL, RAMAL DE DISTRIBUIÇÃO OU PRUMADA), INCLUSIVE CONEXÕES, CORTES E FIXAÇÕES, PARA PRÉDIOS. AF_10/2015</t>
  </si>
  <si>
    <t>91786U</t>
  </si>
  <si>
    <t>(COMPOSIÇÃO REPRESENTATIVA) DO SERVIÇO DE INSTALAÇÃO TUBOS DE PVC, SOLDÁVEL, ÁGUA FRIA, DN 32 MM (INSTALADO EM RAMAL, SUB-RAMAL, RAMAL DE DISTRIBUIÇÃO OU PRUMADA), INCLUSIVE CONEXÕES, CORTES E FIXAÇÕES, PARA PRÉDIOS. AF_10/2015</t>
  </si>
  <si>
    <t>91787U</t>
  </si>
  <si>
    <t>(COMPOSIÇÃO REPRESENTATIVA) DO SERVIÇO DE INSTALAÇÃO DE TUBOS DE PVC, SOLDÁVEL, ÁGUA FRIA, DN 40 MM (INSTALADO EM PRUMADA), INCLUSIVE CONEXÕES, CORTES E FIXAÇÕES, PARA PRÉDIOS. AF_10/2015</t>
  </si>
  <si>
    <t>91788U</t>
  </si>
  <si>
    <t>(COMPOSIÇÃO REPRESENTATIVA) DO SERVIÇO DE INSTALAÇÃO DE TUBOS DE PVC, SOLDÁVEL, ÁGUA FRIA, DN 50 MM (INSTALADO EM PRUMADA), INCLUSIVE CONEXÕES, CORTES E FIXAÇÕES, PARA PRÉDIOS. AF_10/2015</t>
  </si>
  <si>
    <t>05.01.200</t>
  </si>
  <si>
    <t>RESERVATÓRIOS</t>
  </si>
  <si>
    <t>88504U_mod</t>
  </si>
  <si>
    <t>CAIXA D´ÁGUA EM POLIETILENO, 750 LITROS, COM ACESSÓRIOS</t>
  </si>
  <si>
    <t>05.01.300</t>
  </si>
  <si>
    <t>APARELHOS E ACESSORIOS SANITARIOS</t>
  </si>
  <si>
    <t>9535U_mod1</t>
  </si>
  <si>
    <t>DUCHA HIGIENICA COM REGISTRO ACOPLADO - FORNECIMENTO E INSTALACAO</t>
  </si>
  <si>
    <t>9535U_mod</t>
  </si>
  <si>
    <t>CHUVEIRO COM TUBO DE PAREDE ASPEN 1967, FORNECIMENTO E INSTALACAO</t>
  </si>
  <si>
    <t>86913U_mod3</t>
  </si>
  <si>
    <t>TORNEIRA CROMADA COM FECHAMENTO AUTOMATICO (LAVATORIO) - FORNECIMENTO E INSTALACAO</t>
  </si>
  <si>
    <t>86913U_mod2</t>
  </si>
  <si>
    <t>TORNEIRA CROMADA 1/2" OU 3/4" , JARDIM - FORNECIMENTO E INSTALAÇÃO. AF_12/2013</t>
  </si>
  <si>
    <t>86913U_mod1</t>
  </si>
  <si>
    <t>TORNEIRA CROMADA 1/2" OU 3/4" PARA TANQUE, COM AREJADOR - FORNECIMENTO E INSTALAÇÃO. AF_12/2013</t>
  </si>
  <si>
    <t>86913U_mod</t>
  </si>
  <si>
    <t>TORNEIRA CROMADA 1/2" OU 3/4" PARA COZINHA , COM AREJADOR - FORNECIMENTO E INSTALAÇÃO. AF_12/2013</t>
  </si>
  <si>
    <t>86938U</t>
  </si>
  <si>
    <t>CUBA DE EMBUTIR CIRCULAR EM LOUÇA BRANCA, INCLUSO VÁLVULA E SIFÃO TIPO GARRAFA EM METAL CROMADO - FORNECIMENTO E INSTALAÇÃO. AF_12/2013</t>
  </si>
  <si>
    <t>74234/1U_mod</t>
  </si>
  <si>
    <t>MICTORIO SIFONADO DE LOUCA BRANCA COM PERTENCES, COM CANOPLA CROMADA ACABAMENTO SIMPLES E CONJUNTO PARA FIXACAO - SEM ENGATE FLEXÍVEL - FORNECIMENTO E INSTALACAO</t>
  </si>
  <si>
    <t>40729U_mod1</t>
  </si>
  <si>
    <t>VALVULA PARA MICTORIO (REF. PRESSMATIC CROMADO) - FORNECIMENTO E INSTALACAO</t>
  </si>
  <si>
    <t>40729U_mod2</t>
  </si>
  <si>
    <t>VALVULA DESCARGA PNE, ACABAMENTO EM METAL CROMADO - FORNECIMENTO E INSTALACAO</t>
  </si>
  <si>
    <t>86888U</t>
  </si>
  <si>
    <t>VASO SANITÁRIO SIFONADO COM CAIXA ACOPLADA LOUÇA BRANCA - FORNECIMENTO E INSTALAÇÃO. AF_12/2013</t>
  </si>
  <si>
    <t>6022_mod</t>
  </si>
  <si>
    <t>ASSENTO PARA SANITÁRIO - FORNECIMENTO E INSTALACAO</t>
  </si>
  <si>
    <t>6021U_mod1</t>
  </si>
  <si>
    <t>VASO SANITARIO SIFONADO LOUÇA BRANCA PNE, COM CONJUNTO PARA FIXAÇAO PARA VASO SANITÁRIO COM PARAFUSO, ARRUELA E BUCHA - FORNECIMENTO E INSTALACAO</t>
  </si>
  <si>
    <t>6022_mod1</t>
  </si>
  <si>
    <t>ASSENTO PARA SANITÁRIO PNE - FORNECIMENTO E INSTALACAO</t>
  </si>
  <si>
    <t>CC.0118</t>
  </si>
  <si>
    <t>BARRA DE APOIO para deficientes em aço inox l=80cm, ø=1 1/2"</t>
  </si>
  <si>
    <t>86936U</t>
  </si>
  <si>
    <t>CUBA DE EMBUTIR DE AÇO INOXIDÁVEL 50x40CM, INCLUSO VÁLVULA TIPO AMERICANA E SIFÃO TIPO GARRAFA EM METAL CROMADO - FORNECIMENTO E INSTALAÇÃO. AF_12/2013</t>
  </si>
  <si>
    <t>CUBA DE EMBUTIR DE AÇO INOXIDÁVEL 40x34CM, INCLUSO VÁLVULA TIPO AMERICANA E SIFÃO TIPO GARRAFA EM METAL CROMADO - FORNECIMENTO E INSTALAÇÃO. AF_12/2013</t>
  </si>
  <si>
    <t>88571U_mod</t>
  </si>
  <si>
    <t>SABONETEIRA TIPO CONCHA, EM VIDRO TEMPERADO 10mm - FORNECIMENTO E INSTALACAO</t>
  </si>
  <si>
    <t>88571U_Mod1</t>
  </si>
  <si>
    <t>PAPELEIRA EM METAL CROMADO - FORNECIMENTO E INSTALACAO</t>
  </si>
  <si>
    <t>88571U_Mod2</t>
  </si>
  <si>
    <t>CABIDE EM METAL CROMADO - FORNECIMENTO E INSTALACAO</t>
  </si>
  <si>
    <t>88571U_Mod3</t>
  </si>
  <si>
    <t>PRATELEIRA EM VIDRO TEMPERADO 10mm - FORNECIMENTO E INSTALACAO</t>
  </si>
  <si>
    <t>88571U_mod4</t>
  </si>
  <si>
    <t>SABONETEIRA DE SOBREPOR (FIXADA NA PAREDE), TIPO REFIL - FORNECIMENTO E INSTALACAO</t>
  </si>
  <si>
    <t>88571U_mod5</t>
  </si>
  <si>
    <t>TOALHEIRO INTERFOLHADO - FORNECIMENTO E INSTALACAO</t>
  </si>
  <si>
    <t>12476/ORSE</t>
  </si>
  <si>
    <t>BOX PARA BANHEIRO DE VIDRO TEMPERADO E=8MM, ALTURA 1,90M - FORNECIMENTO E INSTALAÇÃO</t>
  </si>
  <si>
    <t>94792U</t>
  </si>
  <si>
    <t>REGISTRO DE GAVETA BRUTO, LATÃO, ROSCÁVEL, 1?, COM ACABAMENTO E CANOPLA CROMADOS, INSTALADO EM RESERVAÇÃO DE ÁGUA DE EDIFICAÇÃO QUE POSSUA RESERVATÓRIO DE FIBRA/FIBROCIMENTO ? FORNECIMENTO E INSTALAÇÃO. AF_06/2016</t>
  </si>
  <si>
    <t>89987U</t>
  </si>
  <si>
    <t>REGISTRO DE GAVETA BRUTO, LATÃO, ROSCÁVEL, 3/4", COM ACABAMENTO E CANOPLA CROMADOS. FORNECIDO E INSTALADO EM RAMAL DE ÁGUA. AF_12/2014</t>
  </si>
  <si>
    <t>94497U</t>
  </si>
  <si>
    <t>REGISTRO DE GAVETA BRUTO, LATÃO, ROSCÁVEL, 1 1/2?, INSTALADO EM RESERVAÇÃO DE ÁGUA DE EDIFICAÇÃO QUE POSSUA RESERVATÓRIO DE FIBRA/FIBROCIMENTO ? FORNECIMENTO E INSTALAÇÃO. AF_06/2016</t>
  </si>
  <si>
    <t>94496U</t>
  </si>
  <si>
    <t>REGISTRO DE GAVETA BRUTO, LATÃO, ROSCÁVEL, 1 1/4?, INSTALADO EM RESERVAÇÃO DE ÁGUA DE EDIFICAÇÃO QUE POSSUA RESERVATÓRIO DE FIBRA/FIBROCIMENTO ? FORNECIMENTO E INSTALAÇÃO. AF_06/2016</t>
  </si>
  <si>
    <t>94495U</t>
  </si>
  <si>
    <t>REGISTRO DE GAVETA BRUTO, LATÃO, ROSCÁVEL, 1?, INSTALADO EM RESERVAÇÃO DE ÁGUA DE EDIFICAÇÃO QUE POSSUA RESERVATÓRIO DE FIBRA/FIBROCIMENTO ? FORNECIMENTO E INSTALAÇÃO. AF_06/2016</t>
  </si>
  <si>
    <t>89353U</t>
  </si>
  <si>
    <t>REGISTRO DE GAVETA BRUTO, LATÃO, ROSCÁVEL, 3/4", FORNECIDO E INSTALADO EM RAMAL DE ÁGUA. AF_12/2014</t>
  </si>
  <si>
    <t>05.01.400</t>
  </si>
  <si>
    <t>CONJUNTO ELEVATÓRIO E MEDIDOR</t>
  </si>
  <si>
    <t>83486U</t>
  </si>
  <si>
    <t>BOMBA CENTRIFUGA C/ MOTOR ELETRICO TRIFASICO 1CV</t>
  </si>
  <si>
    <t>83648U</t>
  </si>
  <si>
    <t>BOMBA RECALQUE D'AGUA TRIFASICA 0,5 HP</t>
  </si>
  <si>
    <t>73795/1U</t>
  </si>
  <si>
    <t>VÁLVULA DE RETENÇÃO VERTICAL Ø 20MM (3/4") - FORNECIMENTO E INSTALAÇÃO</t>
  </si>
  <si>
    <t>73795/2U</t>
  </si>
  <si>
    <t>VÁLVULA DE RETENÇÃO VERTICAL Ø 25MM (1") - FORNECIMENTO E INSTALAÇÃO</t>
  </si>
  <si>
    <t>94796U</t>
  </si>
  <si>
    <t>TORNEIRA DE BÓIA REAL, ROSCÁVEL, 3/4", FORNECIDA E INSTALADA EM RESERVAÇÃO DE ÁGUA. AF_06/2016</t>
  </si>
  <si>
    <t>85195U</t>
  </si>
  <si>
    <t>CHAVE DE BOIA AUTOMÁTICA</t>
  </si>
  <si>
    <t>05.01.500</t>
  </si>
  <si>
    <t>SINALIZAÇÃO</t>
  </si>
  <si>
    <t>73916/1U_mod</t>
  </si>
  <si>
    <t>SINALIZAÇÃO DE ÁGUA NÃO POTÁVEL, 18X25CM</t>
  </si>
  <si>
    <t>05.02.000</t>
  </si>
  <si>
    <t>ÁGUA QUENTE</t>
  </si>
  <si>
    <t>05.02.100</t>
  </si>
  <si>
    <t>TUBOS E CONEXÕES</t>
  </si>
  <si>
    <t>92275U_mod</t>
  </si>
  <si>
    <t>TUBO EM COBRE RÍGIDO, DN 22 CLASSE E, COM ISOLAMENTO, INSTALADO EM PRUMADA - FORNECIMENTO E INSTALAÇÃO. AF_12/2015</t>
  </si>
  <si>
    <t>92276U_mod</t>
  </si>
  <si>
    <t>TUBO EM COBRE RÍGIDO, DN 28 CLASSE E, COM ISOLAMENTO, INSTALADO EM PRUMADA - FORNECIMENTO E INSTALAÇÃO. AF_12/2015</t>
  </si>
  <si>
    <t>92277U_mod</t>
  </si>
  <si>
    <t>TUBO EM COBRE RÍGIDO, DN 35 CLASSE E, COM ISOLAMENTO, INSTALADO EM PRUMADA - FORNECIMENTO E INSTALAÇÃO. AF_12/2015</t>
  </si>
  <si>
    <t>92278_mod</t>
  </si>
  <si>
    <t>TUBO EM COBRE RÍGIDO, DN 42 CLASSE E, COM ISOLAMENTO, INSTALADO EM PRUMADA - FORNECIMENTO E INSTALAÇÃO. AF_12/2015</t>
  </si>
  <si>
    <t>05.02.200</t>
  </si>
  <si>
    <t>REGISTROS E VÁLVULAS</t>
  </si>
  <si>
    <t>REGISTRO DE GAVETA BRUTO, LATÃO, ROSCÁVEL, 1 1/2", FORNECIDO E INSTALADO EM RAMAL DE ÁGUA. AF_12/2014</t>
  </si>
  <si>
    <t>REGISTRO DE GAVETA BRUTO, LATÃO, ROSCÁVEL, 1 1/4", FORNECIDO E INSTALADO EM RAMAL DE ÁGUA. AF_12/2014</t>
  </si>
  <si>
    <t>99621U</t>
  </si>
  <si>
    <t>VÁLVULA DE RETENÇÃO HORIZONTAL Ø 32MM (1.1/4") - FORNECIMENTO E INSTALAÇÃO</t>
  </si>
  <si>
    <t>05.03.000</t>
  </si>
  <si>
    <t>REDE DE ÁGUAS PLUVIAIS</t>
  </si>
  <si>
    <t>90697U</t>
  </si>
  <si>
    <t>TUBO DE PVC PARA REDE COLETORA DE ESGOTO DE PAREDE MACIÇA, DN 250 MM, JUNTA ELÁSTICA, INSTALADO EM LOCAL COM NÍVEL BAIXO DE INTERFERÊNCIAS - FORNECIMENTO E ASSENTAMENTO. AF_06/2015</t>
  </si>
  <si>
    <t>89590U_mod3</t>
  </si>
  <si>
    <t>CONJ FLUTUANTE DE SUCÇÃO 2" (FORNECIMENTO E INSTALAÇAO)</t>
  </si>
  <si>
    <t>89590U_mod2</t>
  </si>
  <si>
    <t>FILTRO VF 6 (FORNECIMENTO E INSTALAÇAO)</t>
  </si>
  <si>
    <t>89590U_mod1</t>
  </si>
  <si>
    <t>FREIO D´AGUA (FORNECIMENTO E INSTALAÇAO)</t>
  </si>
  <si>
    <t>89590U_mod</t>
  </si>
  <si>
    <t>SIFÃO LADRÃO 250MM (FORNECIMENTO E INSTALAÇÃO)</t>
  </si>
  <si>
    <t>90696U</t>
  </si>
  <si>
    <t>TUBO DE PVC PARA REDE COLETORA DE ESGOTO DE PAREDE MACIÇA, DN 200 MM, JUNTA ELÁSTICA, INSTALADO EM LOCAL COM NÍVEL BAIXO DE INTERFERÊNCIAS - FORNECIMENTO E ASSENTAMENTO. AF_06/2015</t>
  </si>
  <si>
    <t>05.04.528</t>
  </si>
  <si>
    <t>DOSADOR DE CLORO FLUTUANTE PARA CAIXA D'AGUA DE REUSO</t>
  </si>
  <si>
    <t>05.04.000</t>
  </si>
  <si>
    <t>ESGOTOS SANITÁRIOS</t>
  </si>
  <si>
    <t>05.04.100</t>
  </si>
  <si>
    <t>TUBULAÇÕES E CONEXÕES EM PVC</t>
  </si>
  <si>
    <t>91796U</t>
  </si>
  <si>
    <t>(COMPOSIÇÃO REPRESENTATIVA) DO SERVIÇO DE INSTALAÇÃO DE TUBO DE PVC, SÉRIE NORMAL, ESGOTO PREDIAL, DN 150 MM (INSTALADO EM SUB-COLETOR AÉREO), INCLUSIVE CONEXÕES, CORTES E FIXAÇÕES, PARA PRÉDIOS. AF_10/2015</t>
  </si>
  <si>
    <t>91795U</t>
  </si>
  <si>
    <t>(COMPOSIÇÃO REPRESENTATIVA) DO SERVIÇO DE INST. TUBO PVC, SÉRIE N, ESGOTO PREDIAL, 100 MM (INST. RAMAL DESCARGA, RAMAL DE ESG. SANIT., PRUMADA ESG. SANIT., VENTILAÇÃO OU SUB-COLETOR AÉREO), INCL. CONEXÕES E CORTES, FIXAÇÕES, P/ PRÉDIOS. AF_10/2015</t>
  </si>
  <si>
    <t>91794U</t>
  </si>
  <si>
    <t>(COMPOSIÇÃO REPRESENTATIVA) DO SERVIÇO DE INST. TUBO PVC, SÉRIE N, ESGOTO PREDIAL, DN 75 MM, (INST. EM RAMAL DE DESCARGA, RAMAL DE ESG. SANITÁRIO, PRUMADA DE ESG. SANITÁRIO OU VENTILAÇÃO), INCL. CONEXÕES, CORTES E FIXAÇÕES, P/ PRÉDIOS. AF_10/2015</t>
  </si>
  <si>
    <t>91793U</t>
  </si>
  <si>
    <t>(COMPOSIÇÃO REPRESENTATIVA) DO SERVIÇO DE INSTALAÇÃO DE TUBO DE PVC, SÉRIE NORMAL, ESGOTO PREDIAL, DN 50 MM (INSTALADO EM RAMAL DE DESCARGA OU RAMAL DE ESGOTO SANITÁRIO), INCLUSIVE CONEXÕES, CORTES E FIXAÇÕES PARA, PRÉDIOS. AF_10/2015</t>
  </si>
  <si>
    <t>91792U</t>
  </si>
  <si>
    <t>(COMPOSIÇÃO REPRESENTATIVA) DO SERVIÇO DE INSTALAÇÃO DE TUBO DE PVC, SÉRIE NORMAL, ESGOTO PREDIAL, DN 40 MM (INSTALADO EM RAMAL DE DESCARGA OU RAMAL DE ESGOTO SANITÁRIO), INCLUSIVE CONEXÕES, CORTES E FIXAÇÕES, PARA PRÉDIOS. AF_10/2015</t>
  </si>
  <si>
    <t>05.04.200</t>
  </si>
  <si>
    <t>ACESSÓRIOS</t>
  </si>
  <si>
    <t>89709U</t>
  </si>
  <si>
    <t>RALO SIFONADO, PVC, DN 100 X 40 MM, JUNTA SOLDÁVEL, FORNECIDO E INSTALADO EM RAMAL DE DESCARGA OU EM RAMAL DE ESGOTO SANITÁRIO. AF_12/2014</t>
  </si>
  <si>
    <t>89708U_mod</t>
  </si>
  <si>
    <t>CAIXA SIFONADA, PVC, DN 150 X 150 X 50 MM, COM GRELHA EM AÇO INOX, FORNECIDA E INSTALADA</t>
  </si>
  <si>
    <t>98103U</t>
  </si>
  <si>
    <t>CAIXA DE SABÃO 60X60CM</t>
  </si>
  <si>
    <t>89710U</t>
  </si>
  <si>
    <t>RALO SECO, PVC, DN 100 X 40 MM, JUNTA SOLDÁVEL, FORNECIDO E INSTALADO EM RAMAL DE DESCARGA OU EM RAMAL DE ESGOTO SANITÁRIO. AF_12/2014</t>
  </si>
  <si>
    <t>89707U</t>
  </si>
  <si>
    <t>CAIXA SIFONADA, PVC, DN 100 X 100 X 50 MM, JUNTA ELÁSTICA, FORNECIDA E INSTALADA EM RAMAL DE DESCARGA OU EM RAMAL DE ESGOTO SANITÁRIO. AF_12/2014</t>
  </si>
  <si>
    <t>97906U</t>
  </si>
  <si>
    <t>CAIXA DE INSPEÇÃO EM ALVENARIA DE TIJOLO MACIÇO 60X60X60CM, REVESTIDA INTERNAMENTO COM BARRA LISA (CIMENTO E AREIA, TRAÇO 1:4) E=2,0CM, COM TAMPA PRÉ-MOLDADA DE CONCRETO E FUNDO DE CONCRETO 15MPA TIPO C - ESCAVAÇÃO E CONFECÇÃO</t>
  </si>
  <si>
    <t>05.06.000</t>
  </si>
  <si>
    <t>ESTRUTURA PARA  AR CONDICIONADO</t>
  </si>
  <si>
    <t>05.06.100</t>
  </si>
  <si>
    <t>SUBSOLO</t>
  </si>
  <si>
    <t>97331U</t>
  </si>
  <si>
    <t>TUBO DE COBRE FLEXIVEL, D = 1/4 ", E = 0,79 MM, PARA AR-CONDICIONADO/ INSTALACOES GAS RESIDENCIAIS E COMERCIAIS COM ISOLAMENTO</t>
  </si>
  <si>
    <t>97329U</t>
  </si>
  <si>
    <t>TUBO DE COBRE FLEXIVEL, D = 1/2 ", E = 0,79 MM, PARA AR-CONDICIONADO/ INSTALACOES GAS RESIDENCIAIS E COMERCIAIS COM ISOLAMENTO</t>
  </si>
  <si>
    <t>05.06.200</t>
  </si>
  <si>
    <t>TÉRREO</t>
  </si>
  <si>
    <t>97332U</t>
  </si>
  <si>
    <t>TUBO DE COBRE FLEXIVEL, D = 3/8 ", E = 0,79 MM, PARA AR-CONDICIONADO/ INSTALACOES GAS RESIDENCIAIS E COMERCIAIS COM ISOLAMENTO</t>
  </si>
  <si>
    <t>97330U</t>
  </si>
  <si>
    <t xml:space="preserve">	TUBO DE COBRE FLEXIVEL, D = 5/8 ", E = 0,79 MM, PARA AR-CONDICIONADO/ INSTALACOES GAS RESIDENCIAIS E COMERCIAIS COM ISOLAMENTO</t>
  </si>
  <si>
    <t>05.06.300</t>
  </si>
  <si>
    <t>1o. PAVIMENTO</t>
  </si>
  <si>
    <t>05.07.000</t>
  </si>
  <si>
    <t>EQUIPAMENTOS E ACESSÓRIOS</t>
  </si>
  <si>
    <t>CC.0129</t>
  </si>
  <si>
    <t>COLETOR SOLAR (PLACA) COM INSTALAÇÃO, DIMENSAO 2,00 x 1,00 M, FABRICADO EM CAIXA DE ALUMINIO MONOBLOCO, SERPENTINA INTERNA EM COBRE, ENTRADA DE 3/4", SEM PARTES EM PLASTICO</t>
  </si>
  <si>
    <t>CC.0130</t>
  </si>
  <si>
    <t>AQUECEDOR de acumulação (boiler), elétrico, volume 400 litros – com instalação</t>
  </si>
  <si>
    <t>05.08.000</t>
  </si>
  <si>
    <t>SISTEMA DE DRENAGEM PLUVIAL</t>
  </si>
  <si>
    <t>05.03.501CC</t>
  </si>
  <si>
    <t>CAPTADOR 50 MM</t>
  </si>
  <si>
    <t>05.03.502CC</t>
  </si>
  <si>
    <t>CAPTADOR 75 MM</t>
  </si>
  <si>
    <t>05.04.504CC</t>
  </si>
  <si>
    <t>TUBO PONTA E PONTA - TP SMU 75 MM - 3000</t>
  </si>
  <si>
    <t>05.04.505CC</t>
  </si>
  <si>
    <t>TUBO PONTA E PONTA - TP SMU 100MM - 3000</t>
  </si>
  <si>
    <t>05.04.505.1CC</t>
  </si>
  <si>
    <t>TUBO PONTA E PONTA  - TP SMU 125MM - 3000</t>
  </si>
  <si>
    <t>05.04.506CC</t>
  </si>
  <si>
    <t>TUBO PONTA E PONTA - TP SMU 150 MM - 3000</t>
  </si>
  <si>
    <t>05.04.528CC</t>
  </si>
  <si>
    <t>TUBO PONTA E PONTA - TP SMU 200 MM - 3000</t>
  </si>
  <si>
    <t>05.04.507CC</t>
  </si>
  <si>
    <t>REDUÇÃO EXCÊNTRICA - RE SMU 75 PARA 50 MM</t>
  </si>
  <si>
    <t>05.04.529CC</t>
  </si>
  <si>
    <t>REDUÇÃO EXCÊNTRICA - RE SMU 100 PARA 50 MM</t>
  </si>
  <si>
    <t>05.04.509CC</t>
  </si>
  <si>
    <t>REDUÇÃO EXCÊNTRICA - RE SMU 100 PARA 75 MM</t>
  </si>
  <si>
    <t>05.04.508CC</t>
  </si>
  <si>
    <t>REDUÇÃO EXCÊNTRICA - RE SMU 125 PARA 75 MM</t>
  </si>
  <si>
    <t>05.04.510CC</t>
  </si>
  <si>
    <t>REDUÇÃO EXCÊNTRICA - RE SMU 125 PARA 100 MM</t>
  </si>
  <si>
    <t>05.04.511CC</t>
  </si>
  <si>
    <t>REDUÇÃO EXCÊNTRICA - RE SMU 150 PARA 125 MM</t>
  </si>
  <si>
    <t>05.04.515CC</t>
  </si>
  <si>
    <t>JOELHO 45º - J45 SMU 50MM</t>
  </si>
  <si>
    <t>05.04.516CC</t>
  </si>
  <si>
    <t>JOELHO 45º - J45 SMU 75MM</t>
  </si>
  <si>
    <t>05.04.517CC</t>
  </si>
  <si>
    <t>JOELHO 45º - J45 SMU 100MM</t>
  </si>
  <si>
    <t>05.04.518CC</t>
  </si>
  <si>
    <t>JOELHO 45º - J45 SMU 125MM</t>
  </si>
  <si>
    <t>05.04.514CC</t>
  </si>
  <si>
    <t>JOELHO 45º - J45 SMU 150MM</t>
  </si>
  <si>
    <t>05.04.530CC</t>
  </si>
  <si>
    <t>JOELHO 45º - J45 SMU 200MM</t>
  </si>
  <si>
    <t>05.04.512CC</t>
  </si>
  <si>
    <t>JOELHO 88º - J88 SMU 50MM</t>
  </si>
  <si>
    <t>05.04.513CC</t>
  </si>
  <si>
    <t>JOELHO 88º - J88 SMU 75MM</t>
  </si>
  <si>
    <t>05.04.519CC</t>
  </si>
  <si>
    <t>JUNÇÃO 45º - Y SMU 100 - 50 MM</t>
  </si>
  <si>
    <t>05.04.520CC</t>
  </si>
  <si>
    <t>JUNÇÃO 45º - Y  SMU 125 - 100 MM</t>
  </si>
  <si>
    <t>05.04.531CC</t>
  </si>
  <si>
    <t>JUNÇÃO 45º - Y  SMU 125 - 125 MM</t>
  </si>
  <si>
    <t>05.04.532CC</t>
  </si>
  <si>
    <t>JUNÇÃO 45º - Y  SMU 150 - 100 MM</t>
  </si>
  <si>
    <t>05.04.533CC</t>
  </si>
  <si>
    <t>TÊ DE VISITA - TV SMU 150 MM</t>
  </si>
  <si>
    <t>05.04.534CC</t>
  </si>
  <si>
    <t>CONJUNTO DE ANCORAGEM - CA SMU 150 MM</t>
  </si>
  <si>
    <t>05.04.523CC</t>
  </si>
  <si>
    <t>JUNTA RAPID - JR SMU 50 MM</t>
  </si>
  <si>
    <t>05.04.524CC</t>
  </si>
  <si>
    <t>JUNTA RAPID - JR SMU 75 MM</t>
  </si>
  <si>
    <t>05.04.525CC</t>
  </si>
  <si>
    <t>JUNTA RAPID - JR SMU 100 MM</t>
  </si>
  <si>
    <t>05.04.526CC</t>
  </si>
  <si>
    <t>JUNTA RAPID - JR SMU 125 MM</t>
  </si>
  <si>
    <t>05.04.527CC</t>
  </si>
  <si>
    <t>JUNTA RAPID - JR SMU 150 MM</t>
  </si>
  <si>
    <t>05.04.536CC</t>
  </si>
  <si>
    <t>JUNTA RAPID - JR SMU 200 MM</t>
  </si>
  <si>
    <t>05.04.535CC</t>
  </si>
  <si>
    <t>ABRAÇADEIRA DENTADA TRAV.- AD SMU</t>
  </si>
  <si>
    <t>73884/10U_mod</t>
  </si>
  <si>
    <t>INSTALAÇÃO DO SISTEMA</t>
  </si>
  <si>
    <t>06.01.000</t>
  </si>
  <si>
    <t>INSTALAÇÕES ELÉTRICAS</t>
  </si>
  <si>
    <t>06.01.100</t>
  </si>
  <si>
    <t>QUADROS DE FORÇA</t>
  </si>
  <si>
    <t>74131/7U_mod5</t>
  </si>
  <si>
    <t>QM1</t>
  </si>
  <si>
    <t>74131/7U_mod</t>
  </si>
  <si>
    <t>QUADRO GERAL DE DISTRIBUIÇÃO - QGD</t>
  </si>
  <si>
    <t>74131/6U_mod4</t>
  </si>
  <si>
    <t>QUADRO DE DISTRIBUIÇAO PAVIMENTO TERREO - QD1</t>
  </si>
  <si>
    <t>74131/4U_mod</t>
  </si>
  <si>
    <t>QUADRO DE DISTRIBUIÇÃO TERREO AMPLIAÇÃO - QD2</t>
  </si>
  <si>
    <t>74131/4U_mod3</t>
  </si>
  <si>
    <t>QUADRO DE DISTRIBUIÇÃO SUBSOLO - QD3</t>
  </si>
  <si>
    <t>74131/7U_mod1</t>
  </si>
  <si>
    <t>QUADRO DE DISTRIBUIÇÃO QUADRO PAV 1 - QD4</t>
  </si>
  <si>
    <t>74131/5U_mod2</t>
  </si>
  <si>
    <t>QUADRO DE CLIMATIZADORES DE AR- QAC TERREO</t>
  </si>
  <si>
    <t>74131/6U_mod12</t>
  </si>
  <si>
    <t>QUADRO DE CLIMATIZADORES DE AR- QAC 1PAV</t>
  </si>
  <si>
    <t>83463U_mod</t>
  </si>
  <si>
    <t>QUADRO DE DISTRIBUIÇÃO DE BOMBAS CISTERNA - QB1</t>
  </si>
  <si>
    <t>74131/5U_mod11</t>
  </si>
  <si>
    <t>QUADRO DE DISTRIBUIÇÃO SUPERIOR AMPLIAÇÃO - QD5</t>
  </si>
  <si>
    <t>83463U_mod2</t>
  </si>
  <si>
    <t>QUADRO DE DISTRIBUIÇÃO INCÊNDIO - QDI</t>
  </si>
  <si>
    <t>06.01.200</t>
  </si>
  <si>
    <t>ELETRODUTOS</t>
  </si>
  <si>
    <t>91880U</t>
  </si>
  <si>
    <t>LUVA PARA ELETRODUTO, PVC, ROSCÁVEL, DN 32 MM (1"), PARA CIRCUITOS TERMINAIS, INSTALADA EM LAJE - FORNECIMENTO E INSTALAÇÃO. AF_12/2015</t>
  </si>
  <si>
    <t>91878U</t>
  </si>
  <si>
    <t>LUVA PARA ELETRODUTO, PVC, ROSCÁVEL, DN 20 MM (1/2"), PARA CIRCUITOS TERMINAIS, INSTALADA EM LAJE - FORNECIMENTO E INSTALAÇÃO. AF_12/2015</t>
  </si>
  <si>
    <t>91879U</t>
  </si>
  <si>
    <t>LUVA PARA ELETRODUTO, PVC, ROSCÁVEL, DN 25 MM (3/4"), PARA CIRCUITOS TERMINAIS, INSTALADA EM LAJE - FORNECIMENTO E INSTALAÇÃO. AF_12/2015</t>
  </si>
  <si>
    <t>93013U</t>
  </si>
  <si>
    <t>LUVA PARA ELETRODUTO, PVC, ROSCÁVEL, DN 50 MM (1 1/2") - FORNECIMENTO E INSTALAÇÃO. AF_12/2015</t>
  </si>
  <si>
    <t>91881U</t>
  </si>
  <si>
    <t>LUVA PARA ELETRODUTO, PVC, ROSCÁVEL, DN 40 MM (1 1/4"), PARA CIRCUITOS TERMINAIS, INSTALADA EM LAJE - FORNECIMENTO E INSTALAÇÃO. AF_12/2015</t>
  </si>
  <si>
    <t>93016U</t>
  </si>
  <si>
    <t>LUVA PARA ELETRODUTO, PVC, ROSCÁVEL, DN 85 MM (3") - FORNECIMENTO E INSTALAÇÃO. AF_12/2015</t>
  </si>
  <si>
    <t>91836U</t>
  </si>
  <si>
    <t>ELETRODUTO FLEXÍVEL CORRUGADO, PVC, DN 32 MM (1"), PARA CIRCUITOS TERMINAIS, INSTALADO EM FORRO - FORNECIMENTO E INSTALAÇÃO. AF_12/2015</t>
  </si>
  <si>
    <t>91834U</t>
  </si>
  <si>
    <t>ELETRODUTO FLEXÍVEL CORRUGADO, PVC, DN 25 MM (3/4"), PARA CIRCUITOS TERMINAIS, INSTALADO EM FORRO - FORNECIMENTO E INSTALAÇÃO. AF_12/2015</t>
  </si>
  <si>
    <t>97667U</t>
  </si>
  <si>
    <t>ELETRODUTODUTO PEAD FLEXIVEL PAREDE SIMPLES, CORRUGACAO HELICOIDAL, COR PRETA, SEM ROSCA, DE 1 1/2", PARA CABEAMENTO SUBTERRANEO (NBR 15715)</t>
  </si>
  <si>
    <t>97668U</t>
  </si>
  <si>
    <t>ELETRODUTO/DUTO PEAD FLEXIVEL PAREDE SIMPLES, CORRUGACAO HELICOIDAL, COR PRETA, SEM ROSCA, DE 2",  PARA CABEAMENTO SUBTERRANEO (NBR 15715)</t>
  </si>
  <si>
    <t>97669U</t>
  </si>
  <si>
    <t>ELETRODUTO/DUTO PEAD FLEXIVEL PAREDE SIMPLES, CORRUGACAO HELICOIDAL, COR PRETA, SEM ROSCA, DE 3", PARA CABEAMENTO SUBTERRANEO (NBR 15715)</t>
  </si>
  <si>
    <t>06.01.300</t>
  </si>
  <si>
    <t>CABOS E FIOS</t>
  </si>
  <si>
    <t>91933U</t>
  </si>
  <si>
    <t>CABO DE COBRE FLEXÍVEL ISOLADO, 10 MM², ANTI-CHAMA 0,6/1,0 KV, PARA CIRCUITOS TERMINAIS - FORNECIMENTO E INSTALAÇÃO. AF_12/2015</t>
  </si>
  <si>
    <t>92986U</t>
  </si>
  <si>
    <t>CABO DE COBRE FLEXÍVEL ISOLADO, 35 MM², ANTI-CHAMA 0,6/1,0 KV, PARA DISTRIBUIÇÃO - FORNECIMENTO E INSTALAÇÃO. AF_12/2015</t>
  </si>
  <si>
    <t>91931U</t>
  </si>
  <si>
    <t>CABO DE COBRE FLEXÍVEL ISOLADO, 6 MM², ANTI-CHAMA 0,6/1,0 KV, PARA CIRCUITOS TERMINAIS - FORNECIMENTO E INSTALAÇÃO. AF_12/2015</t>
  </si>
  <si>
    <t>92990U</t>
  </si>
  <si>
    <t>CABO DE COBRE FLEXÍVEL ISOLADO, 70 MM², ANTI-CHAMA 0,6/1,0 KV, PARA DISTRIBUIÇÃO - FORNECIMENTO E INSTALAÇÃO. AF_12/2015</t>
  </si>
  <si>
    <t>91924U</t>
  </si>
  <si>
    <t>CABO DE COBRE FLEXÍVEL ISOLADO, 1,5 MM², ANTI-CHAMA 450/750 V, PARA CIRCUITOS TERMINAIS - FORNECIMENTO E INSTALAÇÃO. AF_12/2015</t>
  </si>
  <si>
    <t>91926U</t>
  </si>
  <si>
    <t>CABO DE COBRE FLEXÍVEL ISOLADO, 2,5 MM², ANTI-CHAMA 450/750 V, PARA CIRCUITOS TERMINAIS - FORNECIMENTO E INSTALAÇÃO. AF_12/2015</t>
  </si>
  <si>
    <t>91928U</t>
  </si>
  <si>
    <t>CABO DE COBRE FLEXÍVEL ISOLADO, 4 MM², ANTI-CHAMA 450/750 V, PARA CIRCUITOS TERMINAIS - FORNECIMENTO E INSTALAÇÃO. AF_12/2015</t>
  </si>
  <si>
    <t>72254U</t>
  </si>
  <si>
    <t>CABO DE COBRE NU 50MM2 - FORNECIMENTO E INSTALACAO</t>
  </si>
  <si>
    <t>06.01.400</t>
  </si>
  <si>
    <t>LUMINÁRIAS</t>
  </si>
  <si>
    <t>73953/1U_mod1</t>
  </si>
  <si>
    <t>LUMINARIA DE EMBUTIR CIRCULAR 2X26 COMPACTA,  FORNECIMENTO E INSTALACAO</t>
  </si>
  <si>
    <t>73953/1U_mod2</t>
  </si>
  <si>
    <t>LUMINARIA DE EMBUTIR CIRCULAR 18W COMPLETA, FORNECIMENTO E INSTALACAO</t>
  </si>
  <si>
    <t>73953/1U_mod3</t>
  </si>
  <si>
    <t>LUMINARIA TIPO ARANDELA BLINDADA 25W FORNECIMENTO E INSTALACAO</t>
  </si>
  <si>
    <t>73953/1U_mod5</t>
  </si>
  <si>
    <t>LUMINARIA DE EMBUTIR 2 X 16 COMPLETA, FORNECIMENTO E INSTALACAO</t>
  </si>
  <si>
    <t>73953/1U_mod6</t>
  </si>
  <si>
    <t>LUMINARIA DE EMBUTIR 2 X 32 COMPLETA, FORNECIMENTO E INSTALACAO</t>
  </si>
  <si>
    <t>73953/1U_mod7</t>
  </si>
  <si>
    <t>LUMINARIA DE EMBUTIR 4 X 16 COMPLETA, FORNECIMENTO E INSTALACAO</t>
  </si>
  <si>
    <t>73953/1U_mod8</t>
  </si>
  <si>
    <t>LUMINARIA DE SOBREPOR 2 X16 COMPLETA, FORNECIMENTO E INSTALACAO</t>
  </si>
  <si>
    <t>73953/1U_mod9</t>
  </si>
  <si>
    <t>LUMINÁRIA PENDENTE OU DE SOBREPOR PARA 1 LÂMPADA ELIPSOIDAL MULTIVAPOR METÁLICO DE 250W</t>
  </si>
  <si>
    <t>73953/1U_mod10</t>
  </si>
  <si>
    <t>ANUNCIADORES VISUAIS 4x15W CONFECCIONADO EM CAIXA DE MADEIRA FORMICADA BRANCA</t>
  </si>
  <si>
    <t>06.01.500</t>
  </si>
  <si>
    <t>INTERRUPTORES</t>
  </si>
  <si>
    <t>91953U</t>
  </si>
  <si>
    <t>INTERRUPTOR SIMPLES (1 MÓDULO), 10A/250V, INCLUINDO SUPORTE E PLACA - FORNECIMENTO E INSTALAÇÃO. AF_12/2015</t>
  </si>
  <si>
    <t>91959U</t>
  </si>
  <si>
    <t>INTERRUPTOR SIMPLES (2 MÓDULOS), 10A/250V, INCLUINDO SUPORTE E PLACA - FORNECIMENTO E INSTALAÇÃO. AF_12/2015</t>
  </si>
  <si>
    <t>91967U</t>
  </si>
  <si>
    <t>INTERRUPTOR SIMPLES (3 MÓDULOS), 10A/250V, INCLUINDO SUPORTE E PLACA - FORNECIMENTO E INSTALAÇÃO. AF_12/2015</t>
  </si>
  <si>
    <t>91975U</t>
  </si>
  <si>
    <t>INTERRUPTOR SIMPLES (4 MÓDULOS), 10A/250V, INCLUINDO SUPORTE E PLACA - FORNECIMENTO E INSTALAÇÃO. AF_12/2015</t>
  </si>
  <si>
    <t>91955U</t>
  </si>
  <si>
    <t>INTERRUPTOR PARALELO (1 MÓDULO), 10A/250V, INCLUINDO SUPORTE E PLACA - FORNECIMENTO E INSTALAÇÃO. AF_12/2015</t>
  </si>
  <si>
    <t>91961U</t>
  </si>
  <si>
    <t>INTERRUPTOR PARALELO (2 MÓDULOS), 10A/250V, INCLUINDO SUPORTE E PLACA - FORNECIMENTO E INSTALAÇÃO. AF_12/2015</t>
  </si>
  <si>
    <t>91969U</t>
  </si>
  <si>
    <t>INTERRUPTOR PARALELO (3 MÓDULOS), 10A/250V, INCLUINDO SUPORTE E PLACA - FORNECIMENTO E INSTALAÇÃO. AF_12/2015</t>
  </si>
  <si>
    <t>91975U_mod</t>
  </si>
  <si>
    <t>INTERRUPTOR INTERMEDIÁRIO 4 WAY (4 MÓDULOS), 10A/250V, INCLUINDO SUPORTE E PLACA - FORNECIMENTO E INSTALAÇÃO. AF_12/2015</t>
  </si>
  <si>
    <t>06.01.600</t>
  </si>
  <si>
    <t>TOMADAS</t>
  </si>
  <si>
    <t>91996U</t>
  </si>
  <si>
    <t>TOMADA MÉDIA DE EMBUTIR (1 MÓDULO), 2P+T 10 A, INCLUINDO SUPORTE E PLACA - FORNECIMENTO E INSTALAÇÃO. AF_12/2015</t>
  </si>
  <si>
    <t>91997U</t>
  </si>
  <si>
    <t>TOMADA MÉDIA DE EMBUTIR (1 MÓDULO), 2P+T 20 A, INCLUINDO SUPORTE E PLACA - FORNECIMENTO E INSTALAÇÃO. AF_12/2015</t>
  </si>
  <si>
    <t>06.01.700</t>
  </si>
  <si>
    <t>ELETROCALHA</t>
  </si>
  <si>
    <t>91863U_mod</t>
  </si>
  <si>
    <t>ELETROCALHA  PERFURADA 100X50 (COM TAMPA)</t>
  </si>
  <si>
    <t>06.02.000</t>
  </si>
  <si>
    <t>INSTALAÇÕES ELÉTRICAS EXTERNAS (LOTE)</t>
  </si>
  <si>
    <t>06.02.100</t>
  </si>
  <si>
    <t>CABOS</t>
  </si>
  <si>
    <t>91930U</t>
  </si>
  <si>
    <t>CABO DE COBRE FLEXÍVEL ISOLADO, 6 MM², ANTI-CHAMA 450/750 V, PARA CIRCUITOS TERMINAIS - FORNECIMENTO E INSTALAÇÃO. AF_12/2015</t>
  </si>
  <si>
    <t>91932U</t>
  </si>
  <si>
    <t>CABO DE COBRE FLEXÍVEL ISOLADO, 10 MM², ANTI-CHAMA 450/750 V, PARA CIRCUITOS TERMINAIS - FORNECIMENTO E INSTALAÇÃO. AF_12/2015</t>
  </si>
  <si>
    <t>92983U</t>
  </si>
  <si>
    <t>CABO DE COBRE FLEXÍVEL ISOLADO, 25 MM², ANTI-CHAMA 450/750 V, PARA DISTRIBUIÇÃO - FORNECIMENTO E INSTALAÇÃO. AF_12/2015</t>
  </si>
  <si>
    <t>92987U</t>
  </si>
  <si>
    <t>CABO DE COBRE FLEXÍVEL ISOLADO, 50 MM², ANTI-CHAMA 450/750 V, PARA DISTRIBUIÇÃO - FORNECIMENTO E INSTALAÇÃO. AF_12/2015</t>
  </si>
  <si>
    <t>92991U</t>
  </si>
  <si>
    <t>CABO DE COBRE FLEXÍVEL ISOLADO, 95 MM², ANTI-CHAMA 450/750 V, PARA DISTRIBUIÇÃO - FORNECIMENTO E INSTALAÇÃO. AF_12/2015</t>
  </si>
  <si>
    <t>92995U</t>
  </si>
  <si>
    <t>CABO DE COBRE FLEXÍVEL ISOLADO, 150 MM², ANTI-CHAMA 450/750 V, PARA DISTRIBUIÇÃO - FORNECIMENTO E INSTALAÇÃO. AF_12/2015</t>
  </si>
  <si>
    <t>68069U</t>
  </si>
  <si>
    <t>HASTE COPPERWELD 5/8? X 3,0M COM CONECTOR</t>
  </si>
  <si>
    <t>06.02.300</t>
  </si>
  <si>
    <t>CAIXAS</t>
  </si>
  <si>
    <t>72289U_mod1</t>
  </si>
  <si>
    <t>CAIXA EM ALVENARIA PADRAO CB1 100X100X100(CM) COM TAMPAO T33</t>
  </si>
  <si>
    <t>72289U_mod3</t>
  </si>
  <si>
    <t>CAIXA EM ALVENARIA PADRAO CB2 COM TAMPAO T55</t>
  </si>
  <si>
    <t>91936U_mod</t>
  </si>
  <si>
    <t>Caixa pré-moldada c/tampa (30x30x30cm)</t>
  </si>
  <si>
    <t>06.02.400</t>
  </si>
  <si>
    <t>ELETRODUTO</t>
  </si>
  <si>
    <t>91868U</t>
  </si>
  <si>
    <t>ELETRODUTO RÍGIDO ROSCÁVEL, PVC, DN 32 MM (1") - FORNECIMENTO E INSTALAÇÃO. AF_12/2015</t>
  </si>
  <si>
    <t>91869U</t>
  </si>
  <si>
    <t>ELETRODUTO RÍGIDO ROSCÁVEL, PVC, DN 40 MM (1 1/4") - FORNECIMENTO E INSTALAÇÃO. AF_12/2015</t>
  </si>
  <si>
    <t>93008U</t>
  </si>
  <si>
    <t>ELETRODUTO RÍGIDO ROSCÁVEL, PVC, DN 50 MM (1 1/2") - FORNECIMENTO E INSTALAÇÃO. AF_12/2015</t>
  </si>
  <si>
    <t>93009U</t>
  </si>
  <si>
    <t>ELETRODUTO RÍGIDO ROSCÁVEL, PVC, DN 60 MM (2") - FORNECIMENTO E INSTALAÇÃO. AF_12/2015</t>
  </si>
  <si>
    <t>93010U</t>
  </si>
  <si>
    <t>ELETRODUTO RÍGIDO ROSCÁVEL, PVC, DN 75 MM (2 1/2") - FORNECIMENTO E INSTALAÇÃO. AF_12/2015</t>
  </si>
  <si>
    <t>93011U</t>
  </si>
  <si>
    <t>ELETRODUTO RÍGIDO ROSCÁVEL, PVC, DN 85 MM (3") - FORNECIMENTO E INSTALAÇÃO. AF_12/2015</t>
  </si>
  <si>
    <t>95748U_mod</t>
  </si>
  <si>
    <t>ELETRODUTO DE AÇO GALVANIZADO, DN 85MM (3" ) - FORNECIMENTO E INSTALAÇÃO. AF_11/2016_P</t>
  </si>
  <si>
    <t>06.02.500</t>
  </si>
  <si>
    <t>83475U</t>
  </si>
  <si>
    <t>LUMINARIA FECHADA PARA ILUMINACAO PUBLICA COM REATOR DE PARTIDA RAPIDA COM LAMPADA A VAPOR DE MERCURIO 250W - FORNECIMENTO E INSTALACAO</t>
  </si>
  <si>
    <t>83401U</t>
  </si>
  <si>
    <t>BRACO P/ LUMINARIA PUBLICA 1 X 1,50 M, EM TUBO ACO GALV 3/4?, P/ FIXACAO EM POSTE OU PAREDE - FORNECIMENTO E INSTALACAO</t>
  </si>
  <si>
    <t>73783/11U</t>
  </si>
  <si>
    <t>POSTE CONCRETO SEÇÃO CIRCULAR COMPRIMENTO=14M  CARGA NOMINAL NO TOPO 400KG INCLUSIVE ESCAVACAO EXCLUSIVE TRANSPORTE - FORNECIMENTO E COLOCAÇÃO</t>
  </si>
  <si>
    <t>06.02.600</t>
  </si>
  <si>
    <t>QUADROS</t>
  </si>
  <si>
    <t>74131/5U_mod5</t>
  </si>
  <si>
    <t>QM</t>
  </si>
  <si>
    <t>06.03.000</t>
  </si>
  <si>
    <t>TELEFONIA E CABEAMENTO</t>
  </si>
  <si>
    <t>06.03.100</t>
  </si>
  <si>
    <t>91876U</t>
  </si>
  <si>
    <t>LUVA PARA ELETRODUTO, PVC, ROSCÁVEL, DN 32 MM (1"), PARA CIRCUITOS TERMINAIS, INSTALADA EM FORRO - FORNECIMENTO E INSTALAÇÃO. AF_12/2015</t>
  </si>
  <si>
    <t>91893U</t>
  </si>
  <si>
    <t>CURVA 90 GRAUS PARA ELETRODUTO, PVC, ROSCÁVEL, DN 32 MM (1"), PARA CIRCUITOS TERMINAIS, INSTALADA EM FORRO - FORNECIMENTO E INSTALAÇÃO. AF_12/2015</t>
  </si>
  <si>
    <t>93018U</t>
  </si>
  <si>
    <t>CURVA 90 GRAUS PARA ELETRODUTO, PVC, ROSCÁVEL, DN 50 MM (1 1/2") - FORNECIMENTO E INSTALAÇÃO. AF_12/2015</t>
  </si>
  <si>
    <t>91863U</t>
  </si>
  <si>
    <t>ELETRODUTO RÍGIDO ROSCÁVEL, PVC, DN 25 MM (3/4"), PARA CIRCUITOS TERMINAIS, INSTALADO EM FORRO - FORNECIMENTO E INSTALAÇÃO. AF_12/2015</t>
  </si>
  <si>
    <t>91865U</t>
  </si>
  <si>
    <t>ELETRODUTO RÍGIDO ROSCÁVEL, PVC, DN 40 MM (1 1/4"), PARA CIRCUITOS TERMINAIS, INSTALADO EM FORRO - FORNECIMENTO E INSTALAÇÃO. AF_12/2015</t>
  </si>
  <si>
    <t>06.03.200</t>
  </si>
  <si>
    <t>CAIXA DE PASSAGEM</t>
  </si>
  <si>
    <t>83366U_mod</t>
  </si>
  <si>
    <t>CAIXA DE PASSAGEM 12X12X75MM (SOBREPOR) FORNECIMENTO E INSTALACAO</t>
  </si>
  <si>
    <t>91940U</t>
  </si>
  <si>
    <t>CAIXA RETANGULAR 4" X 2", PVC, INSTALADA EM PAREDE - FORNECIMENTO E INSTALAÇÃO. AF_12/2015</t>
  </si>
  <si>
    <t>95811U</t>
  </si>
  <si>
    <t>CONDULETE PVC 3/4" SEM TAMPA - FORNECIMENTO E INSTALACAO</t>
  </si>
  <si>
    <t>91941U</t>
  </si>
  <si>
    <t>CAIXA DE PASSAGEM PARA PISO</t>
  </si>
  <si>
    <t>06.03.300</t>
  </si>
  <si>
    <t>98307U_mod</t>
  </si>
  <si>
    <t>TOMADA RJ45 DUPLA PIALPLUS - FORNECIMENTO E INSTALACAO</t>
  </si>
  <si>
    <t>98307U</t>
  </si>
  <si>
    <t>TOMADA RJ45 SIMPLES PIALPLUS - FORNECIMENTO E INSTALACAO</t>
  </si>
  <si>
    <t>06.03.400</t>
  </si>
  <si>
    <t>TELEFONIA E CABEAMENTO ESTRUTURADO</t>
  </si>
  <si>
    <t>73768/5U</t>
  </si>
  <si>
    <t>CABO TELEFONICO CI-50 30PARES (USO INTERNO) - FORNECIMENTO E INSTALACAO</t>
  </si>
  <si>
    <t>98297U</t>
  </si>
  <si>
    <t>CABO UTP CAT 6 04 PARES FORNECIMENTO E INSTALACAO</t>
  </si>
  <si>
    <t>83367U</t>
  </si>
  <si>
    <t>CAIXA DE PASSAGEM PARA TELEFONE 80X80X15CM (SOBREPOR) FORNECIMENTO E INSTALACAO</t>
  </si>
  <si>
    <t>06.03.500</t>
  </si>
  <si>
    <t>INFRAESTRUTURA TELEFONIA (LOTE)</t>
  </si>
  <si>
    <t>73749/1U</t>
  </si>
  <si>
    <t>CAIXA ENTERRADA PARA INSTALACOES TELEFONICAS TIPO R1 0,60X0,35X0,50M EM BLOCOS DE CONCRETO ESTRUTURAL</t>
  </si>
  <si>
    <t>06.03.600</t>
  </si>
  <si>
    <t>ELETROCALHAS</t>
  </si>
  <si>
    <t>91863U_mod1</t>
  </si>
  <si>
    <t>ELETROCALHA  PERFURADA 50X50 (COM TAMPA)</t>
  </si>
  <si>
    <t>91863U_mod2</t>
  </si>
  <si>
    <t>REDUÇAO PARA ELETROCALHA 100 PARA 50MM</t>
  </si>
  <si>
    <t>91945U_mod1</t>
  </si>
  <si>
    <t>CURVA HORIZONTAL 45º PARA ELETROCALHA 100X50 (COM TAMPA)</t>
  </si>
  <si>
    <t>91945U_mod2</t>
  </si>
  <si>
    <t>CURVA HORIZONTAL 90º PARA ELETROCALHA 100X50 (COM TAMPA)</t>
  </si>
  <si>
    <t>91945U_mod3</t>
  </si>
  <si>
    <t>CURVA VERTICAL 90º PARA ELETROCALHA 100X50 (COM TAMPA)</t>
  </si>
  <si>
    <t>91945U_mod4</t>
  </si>
  <si>
    <t>TE HORIZONTAL 90º PARA ELETROCALHA 100X50 (COM TAMPA)</t>
  </si>
  <si>
    <t>91945U_mod9</t>
  </si>
  <si>
    <t>TE HORIZONTAL 90º PARA ELETROCALHA 50X50 (COM TAMPA)</t>
  </si>
  <si>
    <t>91945U_mod5</t>
  </si>
  <si>
    <t>TE VERTICAL DESCIDA PARA ELETROCALHA 100X50 (COM TAMPA)</t>
  </si>
  <si>
    <t>91945U_mod6</t>
  </si>
  <si>
    <t>TE VERTICAL SUBIDA PARA ELETROCALHA 100X50 (COM TAMPA)</t>
  </si>
  <si>
    <t>91945U_mod7</t>
  </si>
  <si>
    <t>TERMINAL 100X50</t>
  </si>
  <si>
    <t>91945U_mod8</t>
  </si>
  <si>
    <t>TERMINAL 50X50</t>
  </si>
  <si>
    <t>06.04.000</t>
  </si>
  <si>
    <t>SONORIZAÇÃO</t>
  </si>
  <si>
    <t>91834U_mod2</t>
  </si>
  <si>
    <t>SONOFLETOR DE EMBUTIR FORNECIMENTO E INSTALAÇAO</t>
  </si>
  <si>
    <t>91834U_mod1</t>
  </si>
  <si>
    <t>SONOFLETOR DE SOBREPOR FORNECIMENTO E INSTALAÇAO</t>
  </si>
  <si>
    <t>91834U_mod</t>
  </si>
  <si>
    <t>POTENCIÔMETRO DE AJUSTE DE VOLUME</t>
  </si>
  <si>
    <t>91834U_mod3</t>
  </si>
  <si>
    <t>FIO BIC CRISTAL POMPEIA 2X1,5MM FORNECIMENTO E INSTALACAO</t>
  </si>
  <si>
    <t>06.05.000</t>
  </si>
  <si>
    <t>INFRAESTRUTURA DE COMUNICAÇÃO</t>
  </si>
  <si>
    <t>91834U_mod4</t>
  </si>
  <si>
    <t>ANTENA DE TV FORNECIMENTO E INSTALAÇAO</t>
  </si>
  <si>
    <t>91834U_mod5</t>
  </si>
  <si>
    <t>CABO COAXIAL RG-59-75 OHMS</t>
  </si>
  <si>
    <t>07.01.000</t>
  </si>
  <si>
    <t>SINALIZAÇÃO DE EMERGÊNCIA</t>
  </si>
  <si>
    <t>CC.0048</t>
  </si>
  <si>
    <t>SINALIZACAO DE ORIENTACAO E SALVAMENTO - PORTA DE SAIDA CODIGO 14 DA NBR 13434-2 2004 - DIMENSOES DA PLACA 12 x 24 CM</t>
  </si>
  <si>
    <t>CC.0049</t>
  </si>
  <si>
    <t>PLACA DE SINALIZAÇÃO DOS EXTINTORES - FIGURA 23 NBR 13.434-2/2004 - DIMENSÕES 20cm X 20cm</t>
  </si>
  <si>
    <t>SINALIZACAO DE ALERTA - BASE MINIMA DE 14 CM E MAXIMA DE 18 CM) - COR DE FUNDO AMARELA</t>
  </si>
  <si>
    <t>SINALIZACAO DE PROIBICAO - USO DE ELEVADOR (CODIGO 4 DA NBR 13434-2 2004) - DIMENSAO MINIMA DA BASE 15 CM</t>
  </si>
  <si>
    <t>SINALIZACAO COMPLEMENTAR - CODIGO A1 DO PROJETO EXECUTIVO - NBR 13434-2 2004 CANTONEIRA ZEBRADA EM PVC ANTICHAMA</t>
  </si>
  <si>
    <t>SINALIZACAO DE MAPA DE FUGA DO AMBIENTE</t>
  </si>
  <si>
    <t>08.00.007CC</t>
  </si>
  <si>
    <t>SINALIZACAO DE PISO COM REVESTIMENTO EPOXI (CODIGO E10 DO PROJETO EXECUTIVO) - AREA PINTADA DE VERMELHO: 1,00 x 1,00 M</t>
  </si>
  <si>
    <t>07.02.000</t>
  </si>
  <si>
    <t>EXTINTORES E DETECTOR DE FUMAÇA</t>
  </si>
  <si>
    <t>72287U</t>
  </si>
  <si>
    <t>CAIXA DE INCÊNDIO 45X75X17CM - FORNECIMENTO E INSTALAÇÃO</t>
  </si>
  <si>
    <t>83634U</t>
  </si>
  <si>
    <t>EXTINTOR INCENDIO TP GAS CARBONICO 4KG COMPLETO - FORNECIMENTO E INSTALACAO</t>
  </si>
  <si>
    <t>83635U</t>
  </si>
  <si>
    <t>EXTINTOR INCENDIO TP PO QUIMICO 6KG - FORNECIMENTO E INSTALACAO</t>
  </si>
  <si>
    <t>07.03.000</t>
  </si>
  <si>
    <t>ILUMINAÇÃO DE EMERGÊNCIA</t>
  </si>
  <si>
    <t>73953/9U_mod</t>
  </si>
  <si>
    <t>LUMINARIA DE EMBUTIR PARA ILUMINACAO DE EMERGENCIA TIPO BLOCO AUTONOMO</t>
  </si>
  <si>
    <t>73953/5U_mod</t>
  </si>
  <si>
    <t>LUMINARIA PARA SINALIZACAO E BALIZAMENTO DE EMERGENCIA - UMA FACE</t>
  </si>
  <si>
    <t>73953/6U_mod</t>
  </si>
  <si>
    <t>LUMINARIA PARA SINALIZACAO E BALIZAMENTO DE EMERGENCIA - DUAS FACES</t>
  </si>
  <si>
    <t>07.04.000</t>
  </si>
  <si>
    <t>CENTRAL DE GLP</t>
  </si>
  <si>
    <t>72941U_mod</t>
  </si>
  <si>
    <t>DETECTOR DE VAZAMENTO DE GAS GLP</t>
  </si>
  <si>
    <t>74003/1U_mod</t>
  </si>
  <si>
    <t>CENTRAL DE GLP E INSTALACOES PREDIAIS DE GLP COMPOSTO DE ABRIGO EM ALVENARIA E FERRAGENS, TUBOS, CONEXOES, ACESSORIOS, INCLUINDO OS SERVICOS DE INSTALACAO E TESTE DE ESTANQUEIDADE</t>
  </si>
  <si>
    <t>08.01.000</t>
  </si>
  <si>
    <t>ENSAIOS</t>
  </si>
  <si>
    <t>CC.0159</t>
  </si>
  <si>
    <t>ENSAIO DE RESISTENCIA A COMPRESSAO SIMPLES - CONCRETO</t>
  </si>
  <si>
    <t>08.02.000</t>
  </si>
  <si>
    <t>LIMPEZA FINAL DA OBRA</t>
  </si>
  <si>
    <t>9537U</t>
  </si>
  <si>
    <t>08.03.000</t>
  </si>
  <si>
    <t>PLACA DE INAUGURAÇÃO</t>
  </si>
  <si>
    <t>84122U</t>
  </si>
  <si>
    <t>PLACA INAUGURACAO EM ALUMINIO 0,40X0,60M FORNECIMENTO E COLOCACAO</t>
  </si>
  <si>
    <t>08.04.000</t>
  </si>
  <si>
    <t>09.01.000</t>
  </si>
  <si>
    <t>PESSOAL</t>
  </si>
  <si>
    <t>93563U</t>
  </si>
  <si>
    <t>MES</t>
  </si>
  <si>
    <t>ALMOXARIFE COM ENCARGOS COMPLEMENTARES</t>
  </si>
  <si>
    <t>93567U</t>
  </si>
  <si>
    <t>ENGENHEIRO CIVIL DE OBRA PLENO COM ENCARGOS COMPLEMENTARES</t>
  </si>
  <si>
    <t>94295U</t>
  </si>
  <si>
    <t>MESTRE DE OBRAS COM ENCARGOS COMPLEMENTARES</t>
  </si>
  <si>
    <t>88326U</t>
  </si>
  <si>
    <t>VIGIAS NOTURNO COM ENCARGOS COMPLEMENTARES – 12X36 – 12h x 30d x 18m</t>
  </si>
  <si>
    <t>Orçamento Sintético Global Desonerado</t>
  </si>
  <si>
    <t>OBRA: 1º GBM - ESPLANADA</t>
  </si>
  <si>
    <t>DATA BASE - REGIÃO: SINAPI - Brasília/DF (MES: agosto/19)</t>
  </si>
  <si>
    <t>ORÇAMENTO: 1º GRUPAMENTO DE BOMBEIRO MILITAR - ESPLANADA</t>
  </si>
  <si>
    <t xml:space="preserve">LOCAL: </t>
  </si>
  <si>
    <t>ÁREA : 1796,62m²</t>
  </si>
  <si>
    <t xml:space="preserve">UN </t>
  </si>
  <si>
    <t>QUANT.</t>
  </si>
  <si>
    <t>PREÇO(R$)</t>
  </si>
  <si>
    <t>TOTAL (R$)</t>
  </si>
  <si>
    <t>INSTALAÇÕES ELETRICAS E ELETRONICAS</t>
  </si>
  <si>
    <t>10.01.000</t>
  </si>
  <si>
    <t>CC.0061</t>
  </si>
  <si>
    <t>SWITCH 48P 10/100 + 2GIGA – Fornecimento e Instalação</t>
  </si>
  <si>
    <t>98304U</t>
  </si>
  <si>
    <t>PATCH PANEL 48P CAT 6 – Fornecimento e Instalação</t>
  </si>
  <si>
    <t>CC.0062</t>
  </si>
  <si>
    <t>BLOCO RJ 45/IDC 110 9" - 100 PARES – Fornecimento e Instalação</t>
  </si>
  <si>
    <t>CC.0063</t>
  </si>
  <si>
    <t>RACK DE PISO 28 UPG P570MM COM QUADRO DE VOZ E DADOS E PORTA DE VIDRO, 60 PARAFUSOS M5 E PORCA GAIOLA, 01 KIT COM 04 VENTILADORES PARA RACK 19", 01 REGUA DE 12 TOMADAS 19", 06 ORGANIZADORES DE CABOS 1U HORIZONTAL PARA RACK 19", 96 PACH CORD CAT 06 - 2,5 metros – Fornecimento e Instalação</t>
  </si>
  <si>
    <t>10.02.000</t>
  </si>
  <si>
    <t>CC.0064</t>
  </si>
  <si>
    <t>CENTRAL DE SOM COM AMPLIFICADOR UNIC AC 1400 COM MICROFONE TSI MMF 302 – Fornecimento e Instalação</t>
  </si>
  <si>
    <t>10.03.000</t>
  </si>
  <si>
    <t>06.06.100C</t>
  </si>
  <si>
    <t>TORRE AUTOPORTANTE COMPLETA</t>
  </si>
  <si>
    <t>10.04.000</t>
  </si>
  <si>
    <t>CFTV</t>
  </si>
  <si>
    <t>CC.0065</t>
  </si>
  <si>
    <t>SWITCH 24P 10/100 POE</t>
  </si>
  <si>
    <t>CC.0074</t>
  </si>
  <si>
    <t>GRAVADOR DE VIDEO DIGITAL NVR-2TB - FORNECIMENTO E INSTALAÇAO</t>
  </si>
  <si>
    <t>CC.0075</t>
  </si>
  <si>
    <t>CAMERA IP TIPO BOX FIXA COM CAIXA PROTETORA HDTV FORNECIMENTO E INSTALAÇÃO</t>
  </si>
  <si>
    <t>CC.0076</t>
  </si>
  <si>
    <t>CAMERA IP TIPO DOME FIXA HDTV FORNECIMENTO E INSTALAÇÃO</t>
  </si>
  <si>
    <t>CC.0077</t>
  </si>
  <si>
    <t>COMPUTADOR SERVIDOR DO SISTEMA DE CFTV FORNECIMENTO E INSTALAÇÃO</t>
  </si>
  <si>
    <t>CC.0078</t>
  </si>
  <si>
    <t>MONITOR LCD 22" FULL HD FORNECIMENTO E INSTALAÇÃO</t>
  </si>
  <si>
    <t>CC.0079</t>
  </si>
  <si>
    <t>SOFTWARE DE GERENCIAMENTO DE MONITORAMENTO FORNECIMENTO E INSTALAÇÃO</t>
  </si>
  <si>
    <t>10.05.000</t>
  </si>
  <si>
    <t>SUBESTAÇÃO DE 150 kVA -13800/380VCA</t>
  </si>
  <si>
    <t>73857/4U</t>
  </si>
  <si>
    <t>TRANSFORMADOR DISTRIBUICAO 150 kVA TRIFASICO 60HZ IMERSO EM ÓLEO MINERAL FORNECIMENTO E INSTALACAO</t>
  </si>
  <si>
    <t>10.06.000</t>
  </si>
  <si>
    <t>SISTEMA FOTOVOLTAICO</t>
  </si>
  <si>
    <t>10.06.000CC</t>
  </si>
  <si>
    <t>SISTEMA FOTOVOLTAICO POT 27,60 KWP COM 80 PAINEIS COMPLETO E INSTALADO</t>
  </si>
  <si>
    <t>SUBTOTAL (Etapa):</t>
  </si>
  <si>
    <t>INSTALAÇÕES MECANICAS E DE UTILIDADES</t>
  </si>
  <si>
    <t>11.01.000</t>
  </si>
  <si>
    <t>CLIMATIZAÇÃO DE AMBIENTE</t>
  </si>
  <si>
    <t>CC.0066</t>
  </si>
  <si>
    <t>CLIMATIZADOR 9.000 BTU/h SPLIT HI-WALL INVERTER FORNECIMENTO E INSTALAÇÃO</t>
  </si>
  <si>
    <t>CC.0067</t>
  </si>
  <si>
    <t>CLIMATIZADOR 12.000 BTU/h SPLIT HI-WALL INVERTER FORNECIMENTO E INSTALAÇÃO</t>
  </si>
  <si>
    <t>CC.0068</t>
  </si>
  <si>
    <t>CLIMATIZADOR 18.000 BTU/h SPLIT HI-WALL INVERTER FORNECIMENTO E INSTALAÇÃO</t>
  </si>
  <si>
    <t>CC.0069</t>
  </si>
  <si>
    <t>CLIMATIZADOR 22.000 BTU/h SPLIT HI-WALL INVERTER FORNECIMENTO E INSTALAÇÃO</t>
  </si>
  <si>
    <t>CC.0070</t>
  </si>
  <si>
    <t>CLIMATIZADOR 17.000 BTU/h SPLIT TETO INVERTER FORNECIMENTO E INSTALAÇÃO</t>
  </si>
  <si>
    <t>CC.0071</t>
  </si>
  <si>
    <t>CLIMATIZADOR 24.000 BTU/h SPLIT TETO INVERTER FORNECIMENTO E INSTALAÇÃO</t>
  </si>
  <si>
    <t>CC.0072</t>
  </si>
  <si>
    <t>CLIMATIZADOR 17.000 BTU/h SPLIT CASSETE INVERTER FORNECIMENTO E INSTALAÇÃO</t>
  </si>
  <si>
    <t>CC.0073</t>
  </si>
  <si>
    <t>CLIMATIZADOR 25.000 BTU/h SPLIT CASSETE INVERTER FORNECIMENTO E INSTALAÇÃO</t>
  </si>
  <si>
    <t xml:space="preserve">TOTAL GERAL: </t>
  </si>
  <si>
    <t>EQUIPAMENTOS16.1.13</t>
  </si>
  <si>
    <t>EXECUÇÃO DE RESERVATÓRIO ELEVADO DE ÁGUA (1000 LITROS) EM CANTEIRO DE OBRA, APOIADO EM ESTRUTURA DE MADEIRA. AF_02/2016</t>
  </si>
  <si>
    <t>EXECUÇÃO DE SANITÁRIO E VESTIÁRIO EM CANTEIRO DE OBRA EM CHAPA DE MADEIRA COMPENSADA, NÃO INCLUSO MOBILIÁRIO. AF_02/2016</t>
  </si>
  <si>
    <t>EXECUÇÃO DE REFEITÓRIO EM CANTEIRO DE OBRA EM CHAPA DE MADEIRA COMPENSADA, NÃO INCLUSO MOBILIÁRIO E EQUIPAMENTOS. AF_02/2016</t>
  </si>
  <si>
    <t>EXECUÇÃO DE ALMOXARIFADO EM CANTEIRO DE OBRA EM CHAPA DE MADEIRA COMPENSADA, INCLUSO PRATELEIRAS. AF_02/2016</t>
  </si>
  <si>
    <t>EXECUÇÃO DE ESCRITÓRIO EM CANTEIRO DE OBRA EM CHAPA DE MADEIRA COMPENSADA, NÃO INCLUSO MOBILIÁRIO E EQUIPAMENTOS. AF_02/2016</t>
  </si>
  <si>
    <t>TAPUME DE CHAPA DE MADEIRA COMPENSADA, E= 6MM, COM PINTURA A CAL E REAPROVEITAMENTO DE 2X</t>
  </si>
  <si>
    <t>PLACA DE OBRA EM CHAPA DE ACO GALVANIZADO</t>
  </si>
  <si>
    <t>DESMATAMENTO E LIMPEZA MECANIZADA DE TERRENO COM REMOCAO DE CAMADA VEGETAL, UTILIZANDO TRATOR DE ESTEIRAS</t>
  </si>
  <si>
    <t>COMPACTACAO MECANICA A 100% DO PROCTOR NORMAL - PAVIMENTACAO URBANA</t>
  </si>
  <si>
    <t>ESCAVACAO E CARGA MATERIAL 1A CATEGORIA, UTILIZANDO TRATOR DE ESTEIRAS DE 110 A 160HP COM LAMINA, PESO OPERACIONAL * 13T  E PA CARREGADEIRA COM 170 HP.</t>
  </si>
  <si>
    <t>TRANSPORTE COM CAMINHÃO BASCULANTE DE 10 M3, EM VIA URBANA PAVIMENTADA, DMT ATÉ 30 KM (UNIDADE: TXKM). AF_12/2016</t>
  </si>
  <si>
    <t>SERVICOS TOPOGRAFICOS PARA PAVIMENTACAO, INCLUSIVE NOTA DE SERVICOS, ACOMPANHAMENTO E GREIDE</t>
  </si>
  <si>
    <t>REGULARIZACAO E COMPACTACAO DE SUBLEITO ATE 20 CM DE ESPESSURA</t>
  </si>
  <si>
    <t>EXECUÇÃO DE IMPRIMAÇÃO COM ASFALTO DILUÍDO CM-30. AF_09/2017</t>
  </si>
  <si>
    <t>CONSTRUÇÃO DE PAVIMENTO COM APLICAÇÃO DE CONCRETO BETUMINOSO USINADO A QUENTE (CBUQ), BINDER, COM ESPESSURA DE 5,0 CM - EXCLUSIVE TRANSPORTE. AF_03/2017</t>
  </si>
  <si>
    <t>PINTURA DE LIGACAO COM EMULSAO RR-1C</t>
  </si>
  <si>
    <t>TRANSPORTE COM CAMINHÃO BASCULANTE 10 M3 DE MASSA ASFALTICA PARA PAVIMENTAÇÃO URBANA</t>
  </si>
  <si>
    <t>SINALIZACAO HORIZONTAL COM TINTA RETRORREFLETIVA A BASE DE RESINA ACRILICA COM MICROESFERAS DE VIDRO</t>
  </si>
  <si>
    <t>DEMOLIÇÃO DE ALVENARIA DE BLOCO FURADO, DE FORMA MANUAL, SEM REAPROVEITAMENTO. AF_12/2017</t>
  </si>
  <si>
    <t>REMOÇÃO DE TELHAS, DE FIBROCIMENTO, METÁLICA E CERÂMICA, DE FORMA MANUAL, SEM REAPROVEITAMENTO. AF_12/2017</t>
  </si>
  <si>
    <t>REMOÇÃO DE PORTAS, DE FORMA MANUAL, SEM REAPROVEITAMENTO. AF_12/2017</t>
  </si>
  <si>
    <t>DEMOLIÇÃO DE ARGAMASSAS, DE FORMA MANUAL, SEM REAPROVEITAMENTO. AF_12/2017</t>
  </si>
  <si>
    <t xml:space="preserve">DEMOLIÇÃO DE PILARES, VIGAS E LAJES EM CONCRETO ARMADO, DE FORMA MANUAL, SEM REAPROVEITAMENTO. AF_12/2017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</si>
</sst>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R$ &quot;#,##0_);&quot;(R$ &quot;#,##0\)"/>
    <numFmt numFmtId="165" formatCode="_(* #,##0.00_);_(* \(#,##0.00\);_(* \-??_);_(@_)"/>
    <numFmt numFmtId="166" formatCode="0.000"/>
    <numFmt numFmtId="167" formatCode="_(&quot;R$ &quot;* #,##0.00_);_(&quot;R$ &quot;* \(#,##0.00\);_(&quot;R$ &quot;* \-??_);_(@_)"/>
    <numFmt numFmtId="168" formatCode="[$R$-416]\ #,##0.00;[Red]\-[$R$-416]\ #,##0.00"/>
    <numFmt numFmtId="169" formatCode="0.000%"/>
    <numFmt numFmtId="170" formatCode="_-* #,##0.00_-;\-* #,##0.00_-;_-* \-??_-;_-@_-"/>
  </numFmts>
  <fonts count="34">
    <font>
      <sz val="12"/>
      <color rgb="FF000000"/>
      <name val="Arial"/>
      <charset val="1"/>
    </font>
    <font>
      <b/>
      <sz val="9.9499999999999993"/>
      <color rgb="FF000000"/>
      <name val="A"/>
      <family val="2"/>
      <charset val="1"/>
    </font>
    <font>
      <b/>
      <sz val="16"/>
      <color rgb="FF000000"/>
      <name val="Arial"/>
      <family val="2"/>
      <charset val="1"/>
    </font>
    <font>
      <b/>
      <i/>
      <sz val="10"/>
      <color rgb="FF000000"/>
      <name val="Arial"/>
      <family val="2"/>
      <charset val="1"/>
    </font>
    <font>
      <b/>
      <sz val="10"/>
      <color rgb="FF000000"/>
      <name val="Arial"/>
      <family val="2"/>
      <charset val="1"/>
    </font>
    <font>
      <sz val="8"/>
      <color rgb="FF000000"/>
      <name val="Arial"/>
      <family val="2"/>
      <charset val="1"/>
    </font>
    <font>
      <b/>
      <sz val="8"/>
      <color rgb="FF000000"/>
      <name val="Arial"/>
      <family val="2"/>
      <charset val="1"/>
    </font>
    <font>
      <sz val="12"/>
      <color rgb="FF000000"/>
      <name val="V"/>
      <family val="2"/>
      <charset val="1"/>
    </font>
    <font>
      <b/>
      <sz val="9"/>
      <color rgb="FF000000"/>
      <name val="Arial"/>
      <family val="2"/>
      <charset val="1"/>
    </font>
    <font>
      <b/>
      <sz val="12"/>
      <color rgb="FF000000"/>
      <name val="Arial"/>
      <family val="2"/>
      <charset val="1"/>
    </font>
    <font>
      <b/>
      <sz val="11"/>
      <color rgb="FF000000"/>
      <name val="Arial"/>
      <family val="2"/>
      <charset val="1"/>
    </font>
    <font>
      <b/>
      <sz val="12"/>
      <color rgb="FF000000"/>
      <name val="V"/>
      <charset val="1"/>
    </font>
    <font>
      <b/>
      <sz val="11"/>
      <color rgb="FF000000"/>
      <name val="Lucida Sans Unicode"/>
      <family val="2"/>
      <charset val="1"/>
    </font>
    <font>
      <b/>
      <sz val="12"/>
      <name val="Arial"/>
      <family val="2"/>
      <charset val="1"/>
    </font>
    <font>
      <b/>
      <sz val="10"/>
      <name val="Arial"/>
      <family val="2"/>
      <charset val="1"/>
    </font>
    <font>
      <sz val="10"/>
      <name val="Arial"/>
      <family val="2"/>
      <charset val="1"/>
    </font>
    <font>
      <sz val="11"/>
      <color rgb="FF000000"/>
      <name val="Calibri"/>
      <family val="2"/>
      <charset val="1"/>
    </font>
    <font>
      <b/>
      <sz val="12"/>
      <color rgb="FF000000"/>
      <name val="Arial"/>
      <charset val="1"/>
    </font>
    <font>
      <b/>
      <sz val="11"/>
      <color rgb="FF000000"/>
      <name val="Calibri"/>
      <family val="2"/>
      <charset val="1"/>
    </font>
    <font>
      <sz val="12"/>
      <name val="Arial"/>
      <family val="2"/>
      <charset val="1"/>
    </font>
    <font>
      <b/>
      <sz val="28"/>
      <color rgb="FF000000"/>
      <name val="Arial"/>
      <family val="2"/>
      <charset val="1"/>
    </font>
    <font>
      <b/>
      <sz val="24"/>
      <color rgb="FF000000"/>
      <name val="Arial"/>
      <family val="2"/>
      <charset val="1"/>
    </font>
    <font>
      <b/>
      <sz val="14"/>
      <name val="Verdana"/>
      <family val="2"/>
      <charset val="1"/>
    </font>
    <font>
      <sz val="8"/>
      <name val="Verdana"/>
      <family val="2"/>
      <charset val="1"/>
    </font>
    <font>
      <b/>
      <sz val="8"/>
      <name val="Verdana"/>
      <family val="2"/>
      <charset val="1"/>
    </font>
    <font>
      <b/>
      <sz val="10"/>
      <name val="Verdana"/>
      <family val="2"/>
      <charset val="1"/>
    </font>
    <font>
      <b/>
      <sz val="7"/>
      <name val="Verdana"/>
      <family val="2"/>
      <charset val="1"/>
    </font>
    <font>
      <b/>
      <sz val="12"/>
      <color rgb="FF000000"/>
      <name val="Verdana"/>
      <family val="2"/>
      <charset val="1"/>
    </font>
    <font>
      <sz val="8"/>
      <color rgb="FF000000"/>
      <name val="A"/>
      <family val="2"/>
      <charset val="1"/>
    </font>
    <font>
      <b/>
      <sz val="9"/>
      <color rgb="FF000000"/>
      <name val="A"/>
      <family val="2"/>
      <charset val="1"/>
    </font>
    <font>
      <b/>
      <sz val="8"/>
      <color rgb="FF000000"/>
      <name val="A"/>
      <family val="2"/>
      <charset val="1"/>
    </font>
    <font>
      <sz val="10"/>
      <name val="Courier New"/>
      <charset val="1"/>
    </font>
    <font>
      <sz val="10"/>
      <color rgb="FF000000"/>
      <name val="Arial"/>
      <family val="2"/>
      <charset val="1"/>
    </font>
    <font>
      <b/>
      <sz val="14"/>
      <color rgb="FF000000"/>
      <name val="Arial"/>
      <family val="2"/>
      <charset val="1"/>
    </font>
  </fonts>
  <fills count="18">
    <fill>
      <patternFill patternType="none"/>
    </fill>
    <fill>
      <patternFill patternType="gray125"/>
    </fill>
    <fill>
      <patternFill patternType="solid">
        <fgColor rgb="FFFFFFFF"/>
        <bgColor rgb="FFE6E6E6"/>
      </patternFill>
    </fill>
    <fill>
      <patternFill patternType="solid">
        <fgColor rgb="FFE6E6E6"/>
        <bgColor rgb="FFD9D9D9"/>
      </patternFill>
    </fill>
    <fill>
      <patternFill patternType="solid">
        <fgColor rgb="FF93CDDD"/>
        <bgColor rgb="FF99CCFF"/>
      </patternFill>
    </fill>
    <fill>
      <patternFill patternType="solid">
        <fgColor rgb="FF9BBB59"/>
        <bgColor rgb="FFA6A6A6"/>
      </patternFill>
    </fill>
    <fill>
      <patternFill patternType="solid">
        <fgColor rgb="FF969696"/>
        <bgColor rgb="FFA6A6A6"/>
      </patternFill>
    </fill>
    <fill>
      <patternFill patternType="solid">
        <fgColor rgb="FF558ED5"/>
        <bgColor rgb="FF808080"/>
      </patternFill>
    </fill>
    <fill>
      <patternFill patternType="solid">
        <fgColor rgb="FFA6A6A6"/>
        <bgColor rgb="FF969696"/>
      </patternFill>
    </fill>
    <fill>
      <patternFill patternType="solid">
        <fgColor rgb="FFD9D9D9"/>
        <bgColor rgb="FFE6E6E6"/>
      </patternFill>
    </fill>
    <fill>
      <patternFill patternType="solid">
        <fgColor rgb="FF99CCFF"/>
        <bgColor rgb="FF93CDDD"/>
      </patternFill>
    </fill>
    <fill>
      <patternFill patternType="solid">
        <fgColor rgb="FFDFFFBF"/>
        <bgColor rgb="FFFFFF99"/>
      </patternFill>
    </fill>
    <fill>
      <patternFill patternType="solid">
        <fgColor rgb="FF269900"/>
        <bgColor rgb="FF3FB219"/>
      </patternFill>
    </fill>
    <fill>
      <patternFill patternType="solid">
        <fgColor rgb="FF3FB219"/>
        <bgColor rgb="FF269900"/>
      </patternFill>
    </fill>
    <fill>
      <patternFill patternType="solid">
        <fgColor rgb="FF58CB32"/>
        <bgColor rgb="FF71E44B"/>
      </patternFill>
    </fill>
    <fill>
      <patternFill patternType="solid">
        <fgColor rgb="FF71E44B"/>
        <bgColor rgb="FF8AFD64"/>
      </patternFill>
    </fill>
    <fill>
      <patternFill patternType="solid">
        <fgColor rgb="FF8AFD64"/>
        <bgColor rgb="FF71E44B"/>
      </patternFill>
    </fill>
    <fill>
      <patternFill patternType="solid">
        <fgColor rgb="FF808080"/>
        <bgColor rgb="FF969696"/>
      </patternFill>
    </fill>
  </fills>
  <borders count="66">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bottom style="hair">
        <color auto="1"/>
      </bottom>
      <diagonal/>
    </border>
    <border>
      <left/>
      <right style="thin">
        <color auto="1"/>
      </right>
      <top/>
      <bottom style="hair">
        <color auto="1"/>
      </bottom>
      <diagonal/>
    </border>
    <border>
      <left style="thin">
        <color auto="1"/>
      </left>
      <right style="hair">
        <color auto="1"/>
      </right>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
      <left style="thin">
        <color auto="1"/>
      </left>
      <right/>
      <top style="hair">
        <color auto="1"/>
      </top>
      <bottom/>
      <diagonal/>
    </border>
    <border>
      <left style="thin">
        <color auto="1"/>
      </left>
      <right style="thin">
        <color auto="1"/>
      </right>
      <top style="thin">
        <color auto="1"/>
      </top>
      <bottom style="thin">
        <color auto="1"/>
      </bottom>
      <diagonal/>
    </border>
    <border>
      <left style="hair">
        <color auto="1"/>
      </left>
      <right style="thin">
        <color auto="1"/>
      </right>
      <top/>
      <bottom style="hair">
        <color auto="1"/>
      </bottom>
      <diagonal/>
    </border>
    <border>
      <left/>
      <right/>
      <top style="hair">
        <color auto="1"/>
      </top>
      <bottom style="hair">
        <color auto="1"/>
      </bottom>
      <diagonal/>
    </border>
    <border>
      <left style="thin">
        <color auto="1"/>
      </left>
      <right style="hair">
        <color auto="1"/>
      </right>
      <top style="hair">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right style="medium">
        <color auto="1"/>
      </right>
      <top/>
      <bottom style="medium">
        <color auto="1"/>
      </bottom>
      <diagonal/>
    </border>
    <border>
      <left style="medium">
        <color auto="1"/>
      </left>
      <right/>
      <top/>
      <bottom style="medium">
        <color auto="1"/>
      </bottom>
      <diagonal/>
    </border>
    <border>
      <left/>
      <right/>
      <top/>
      <bottom style="thin">
        <color auto="1"/>
      </bottom>
      <diagonal/>
    </border>
    <border>
      <left/>
      <right/>
      <top style="thin">
        <color auto="1"/>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right style="thin">
        <color auto="1"/>
      </right>
      <top style="thin">
        <color auto="1"/>
      </top>
      <bottom style="thin">
        <color auto="1"/>
      </bottom>
      <diagonal/>
    </border>
    <border>
      <left style="hair">
        <color auto="1"/>
      </left>
      <right style="hair">
        <color auto="1"/>
      </right>
      <top/>
      <bottom style="hair">
        <color auto="1"/>
      </bottom>
      <diagonal/>
    </border>
  </borders>
  <cellStyleXfs count="3">
    <xf numFmtId="0" fontId="0" fillId="0" borderId="0"/>
    <xf numFmtId="9" fontId="7" fillId="0" borderId="0" applyBorder="0" applyProtection="0"/>
    <xf numFmtId="164" fontId="7" fillId="0" borderId="0" applyBorder="0" applyProtection="0"/>
  </cellStyleXfs>
  <cellXfs count="312">
    <xf numFmtId="0" fontId="0" fillId="0" borderId="0" xfId="0"/>
    <xf numFmtId="0" fontId="1" fillId="0" borderId="1" xfId="0" applyFont="1" applyBorder="1" applyAlignment="1">
      <alignment horizontal="right" vertical="top" wrapText="1"/>
    </xf>
    <xf numFmtId="0" fontId="1" fillId="0" borderId="2" xfId="0" applyFont="1" applyBorder="1" applyAlignment="1">
      <alignment vertical="top" wrapText="1"/>
    </xf>
    <xf numFmtId="4" fontId="3" fillId="0" borderId="3" xfId="0" applyNumberFormat="1" applyFont="1" applyBorder="1" applyAlignment="1">
      <alignment horizontal="right"/>
    </xf>
    <xf numFmtId="0" fontId="1" fillId="0" borderId="4" xfId="0" applyFont="1" applyBorder="1" applyAlignment="1">
      <alignment horizontal="right" vertical="top" wrapText="1"/>
    </xf>
    <xf numFmtId="0" fontId="4" fillId="0" borderId="0" xfId="0" applyFont="1" applyBorder="1" applyAlignment="1">
      <alignment horizontal="left" wrapText="1"/>
    </xf>
    <xf numFmtId="0" fontId="1" fillId="0" borderId="0" xfId="0" applyFont="1" applyBorder="1" applyAlignment="1">
      <alignment vertical="top" wrapText="1"/>
    </xf>
    <xf numFmtId="0" fontId="5" fillId="0" borderId="5" xfId="0" applyFont="1" applyBorder="1" applyAlignment="1">
      <alignment horizontal="right" vertical="center"/>
    </xf>
    <xf numFmtId="0" fontId="4" fillId="0" borderId="5" xfId="0" applyFont="1" applyBorder="1" applyAlignment="1">
      <alignment horizontal="right"/>
    </xf>
    <xf numFmtId="0" fontId="4" fillId="2" borderId="6" xfId="0" applyFont="1" applyFill="1" applyBorder="1" applyAlignment="1">
      <alignment horizontal="center" vertical="top" wrapText="1"/>
    </xf>
    <xf numFmtId="0" fontId="4" fillId="0" borderId="8" xfId="0" applyFont="1" applyBorder="1" applyAlignment="1">
      <alignment horizontal="left" vertical="top" wrapText="1"/>
    </xf>
    <xf numFmtId="4" fontId="4" fillId="3" borderId="10" xfId="0" applyNumberFormat="1" applyFont="1" applyFill="1" applyBorder="1" applyAlignment="1">
      <alignment horizontal="right" vertical="top"/>
    </xf>
    <xf numFmtId="10" fontId="4" fillId="3" borderId="11" xfId="1" applyNumberFormat="1" applyFont="1" applyFill="1" applyBorder="1" applyAlignment="1" applyProtection="1">
      <alignment horizontal="right" vertical="top" wrapText="1"/>
    </xf>
    <xf numFmtId="0" fontId="4" fillId="0" borderId="12" xfId="0" applyFont="1" applyBorder="1" applyAlignment="1">
      <alignment horizontal="left" vertical="top" wrapText="1"/>
    </xf>
    <xf numFmtId="4" fontId="4" fillId="3" borderId="11" xfId="0" applyNumberFormat="1" applyFont="1" applyFill="1" applyBorder="1" applyAlignment="1">
      <alignment horizontal="right" vertical="top" wrapText="1"/>
    </xf>
    <xf numFmtId="10" fontId="8" fillId="3" borderId="15" xfId="0" applyNumberFormat="1" applyFont="1" applyFill="1" applyBorder="1" applyAlignment="1">
      <alignment horizontal="center" vertical="center"/>
    </xf>
    <xf numFmtId="4" fontId="8" fillId="3" borderId="11" xfId="0" applyNumberFormat="1" applyFont="1" applyFill="1" applyBorder="1" applyAlignment="1">
      <alignment horizontal="right" vertical="top"/>
    </xf>
    <xf numFmtId="4" fontId="8" fillId="3" borderId="5" xfId="0" applyNumberFormat="1" applyFont="1" applyFill="1" applyBorder="1" applyAlignment="1">
      <alignment horizontal="right" vertical="top"/>
    </xf>
    <xf numFmtId="0" fontId="4" fillId="2" borderId="17" xfId="0" applyFont="1" applyFill="1" applyBorder="1" applyAlignment="1">
      <alignment horizontal="center" vertical="top" wrapText="1"/>
    </xf>
    <xf numFmtId="4" fontId="7" fillId="0" borderId="0" xfId="0" applyNumberFormat="1" applyFont="1" applyAlignment="1">
      <alignment horizontal="left" vertical="center"/>
    </xf>
    <xf numFmtId="0" fontId="4" fillId="3" borderId="14" xfId="0" applyFont="1" applyFill="1" applyBorder="1" applyAlignment="1">
      <alignment horizontal="right" vertical="top"/>
    </xf>
    <xf numFmtId="0" fontId="4" fillId="3" borderId="19" xfId="0" applyFont="1" applyFill="1" applyBorder="1" applyAlignment="1">
      <alignment horizontal="right" vertical="top"/>
    </xf>
    <xf numFmtId="4" fontId="4" fillId="3" borderId="21" xfId="0" applyNumberFormat="1" applyFont="1" applyFill="1" applyBorder="1" applyAlignment="1">
      <alignment horizontal="right" vertical="top" wrapText="1"/>
    </xf>
    <xf numFmtId="10" fontId="7" fillId="0" borderId="17" xfId="1" applyNumberFormat="1" applyFont="1" applyBorder="1" applyAlignment="1" applyProtection="1">
      <alignment horizontal="center"/>
    </xf>
    <xf numFmtId="49" fontId="14" fillId="0" borderId="4" xfId="2" applyNumberFormat="1" applyFont="1" applyBorder="1" applyAlignment="1" applyProtection="1">
      <alignment horizontal="center" vertical="center"/>
    </xf>
    <xf numFmtId="165" fontId="14" fillId="0" borderId="0" xfId="2" applyNumberFormat="1" applyFont="1" applyBorder="1" applyAlignment="1" applyProtection="1">
      <alignment horizontal="center" vertical="center" wrapText="1"/>
    </xf>
    <xf numFmtId="10" fontId="14" fillId="0" borderId="0" xfId="0" applyNumberFormat="1" applyFont="1" applyBorder="1" applyAlignment="1" applyProtection="1">
      <alignment horizontal="center" vertical="center"/>
    </xf>
    <xf numFmtId="10" fontId="14" fillId="0" borderId="5" xfId="0"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xf>
    <xf numFmtId="165" fontId="14" fillId="0" borderId="0" xfId="2" applyNumberFormat="1" applyFont="1" applyBorder="1" applyAlignment="1" applyProtection="1">
      <alignment horizontal="left"/>
    </xf>
    <xf numFmtId="165" fontId="15" fillId="0" borderId="0" xfId="2" applyNumberFormat="1" applyFont="1" applyBorder="1" applyAlignment="1" applyProtection="1">
      <alignment horizontal="center"/>
    </xf>
    <xf numFmtId="10" fontId="15" fillId="0" borderId="0" xfId="0" applyNumberFormat="1" applyFont="1" applyBorder="1" applyAlignment="1" applyProtection="1">
      <alignment horizontal="center"/>
    </xf>
    <xf numFmtId="10" fontId="15" fillId="0" borderId="5" xfId="0" applyNumberFormat="1" applyFont="1" applyBorder="1" applyAlignment="1" applyProtection="1">
      <alignment horizontal="center"/>
    </xf>
    <xf numFmtId="49" fontId="15" fillId="0" borderId="4" xfId="2" applyNumberFormat="1" applyFont="1" applyBorder="1" applyAlignment="1" applyProtection="1">
      <alignment horizontal="center" vertical="center"/>
    </xf>
    <xf numFmtId="165" fontId="15" fillId="0" borderId="0" xfId="2" applyNumberFormat="1" applyFont="1" applyBorder="1" applyAlignment="1" applyProtection="1">
      <alignment vertical="center"/>
    </xf>
    <xf numFmtId="165" fontId="15" fillId="0" borderId="0" xfId="2" applyNumberFormat="1" applyFont="1" applyBorder="1" applyAlignment="1" applyProtection="1">
      <alignment horizontal="center" vertical="center"/>
    </xf>
    <xf numFmtId="10" fontId="15" fillId="0" borderId="0" xfId="0" applyNumberFormat="1" applyFont="1" applyBorder="1" applyAlignment="1" applyProtection="1">
      <alignment horizontal="center" vertical="center"/>
    </xf>
    <xf numFmtId="10" fontId="15" fillId="0" borderId="5" xfId="0" applyNumberFormat="1" applyFont="1" applyBorder="1" applyAlignment="1" applyProtection="1">
      <alignment horizontal="center" vertical="center"/>
    </xf>
    <xf numFmtId="165" fontId="15" fillId="0" borderId="0" xfId="0" applyNumberFormat="1" applyFont="1" applyBorder="1" applyAlignment="1" applyProtection="1">
      <alignment vertical="center"/>
    </xf>
    <xf numFmtId="165" fontId="14" fillId="0" borderId="0" xfId="2" applyNumberFormat="1" applyFont="1" applyBorder="1" applyAlignment="1" applyProtection="1">
      <alignment horizontal="center" vertical="center"/>
    </xf>
    <xf numFmtId="10" fontId="14" fillId="0" borderId="5" xfId="0" applyNumberFormat="1" applyFont="1" applyBorder="1" applyAlignment="1" applyProtection="1">
      <alignment horizontal="center" vertical="center"/>
    </xf>
    <xf numFmtId="165" fontId="14" fillId="0" borderId="0" xfId="2" applyNumberFormat="1" applyFont="1" applyBorder="1" applyAlignment="1" applyProtection="1"/>
    <xf numFmtId="165" fontId="15" fillId="0" borderId="0" xfId="2" applyNumberFormat="1" applyFont="1" applyBorder="1" applyAlignment="1" applyProtection="1">
      <alignment horizontal="left" vertical="center" wrapText="1"/>
    </xf>
    <xf numFmtId="0" fontId="17" fillId="0" borderId="0" xfId="0" applyFont="1" applyAlignment="1">
      <alignment wrapText="1"/>
    </xf>
    <xf numFmtId="0" fontId="0" fillId="0" borderId="0" xfId="0" applyFont="1" applyAlignment="1">
      <alignment wrapText="1"/>
    </xf>
    <xf numFmtId="165" fontId="14" fillId="0" borderId="0" xfId="2" applyNumberFormat="1" applyFont="1" applyBorder="1" applyAlignment="1" applyProtection="1">
      <alignment wrapText="1"/>
    </xf>
    <xf numFmtId="49" fontId="14" fillId="0" borderId="0" xfId="2" applyNumberFormat="1" applyFont="1" applyBorder="1" applyAlignment="1" applyProtection="1">
      <alignment horizontal="center" vertical="center"/>
    </xf>
    <xf numFmtId="0" fontId="18" fillId="0" borderId="0" xfId="0" applyFont="1" applyAlignment="1">
      <alignment horizontal="center"/>
    </xf>
    <xf numFmtId="17" fontId="0" fillId="0" borderId="0" xfId="0" applyNumberFormat="1" applyAlignment="1">
      <alignment horizontal="center"/>
    </xf>
    <xf numFmtId="0" fontId="0" fillId="0" borderId="0" xfId="0" applyAlignment="1">
      <alignment horizontal="center"/>
    </xf>
    <xf numFmtId="2" fontId="18" fillId="0" borderId="0" xfId="0" applyNumberFormat="1" applyFont="1" applyAlignment="1">
      <alignment horizontal="center"/>
    </xf>
    <xf numFmtId="49" fontId="19" fillId="0" borderId="24" xfId="2" applyNumberFormat="1" applyFont="1" applyBorder="1" applyAlignment="1" applyProtection="1">
      <alignment horizontal="center" vertical="center"/>
    </xf>
    <xf numFmtId="165" fontId="13" fillId="0" borderId="25" xfId="2" applyNumberFormat="1" applyFont="1" applyBorder="1" applyAlignment="1" applyProtection="1">
      <alignment horizontal="center" vertical="center"/>
    </xf>
    <xf numFmtId="10" fontId="19" fillId="0" borderId="25" xfId="0" applyNumberFormat="1" applyFont="1" applyBorder="1" applyAlignment="1" applyProtection="1">
      <alignment horizontal="center" vertical="center"/>
    </xf>
    <xf numFmtId="10" fontId="13" fillId="0" borderId="26" xfId="0" applyNumberFormat="1" applyFont="1" applyBorder="1" applyAlignment="1" applyProtection="1">
      <alignment horizontal="center" vertical="center"/>
    </xf>
    <xf numFmtId="0" fontId="0" fillId="0" borderId="28" xfId="0" applyBorder="1" applyAlignment="1">
      <alignment horizontal="left"/>
    </xf>
    <xf numFmtId="0" fontId="0" fillId="0" borderId="29" xfId="0" applyBorder="1"/>
    <xf numFmtId="0" fontId="0" fillId="0" borderId="29" xfId="0" applyBorder="1" applyAlignment="1">
      <alignment horizontal="left"/>
    </xf>
    <xf numFmtId="0" fontId="20" fillId="0" borderId="30" xfId="0" applyFont="1" applyBorder="1" applyAlignment="1">
      <alignment vertical="top" wrapText="1"/>
    </xf>
    <xf numFmtId="0" fontId="0" fillId="0" borderId="31" xfId="0" applyBorder="1" applyAlignment="1">
      <alignment horizontal="left"/>
    </xf>
    <xf numFmtId="0" fontId="0" fillId="0" borderId="0" xfId="0" applyBorder="1"/>
    <xf numFmtId="0" fontId="0" fillId="0" borderId="0" xfId="0" applyBorder="1" applyAlignment="1">
      <alignment horizontal="left"/>
    </xf>
    <xf numFmtId="0" fontId="20" fillId="0" borderId="32" xfId="0" applyFont="1" applyBorder="1" applyAlignment="1">
      <alignment vertical="top" wrapText="1"/>
    </xf>
    <xf numFmtId="0" fontId="21" fillId="0" borderId="32" xfId="0" applyFont="1" applyBorder="1" applyAlignment="1">
      <alignment wrapText="1"/>
    </xf>
    <xf numFmtId="0" fontId="0" fillId="0" borderId="32" xfId="0" applyBorder="1" applyAlignment="1">
      <alignment horizontal="left"/>
    </xf>
    <xf numFmtId="0" fontId="0" fillId="0" borderId="32" xfId="0" applyBorder="1"/>
    <xf numFmtId="0" fontId="24" fillId="0" borderId="30" xfId="0" applyFont="1" applyBorder="1" applyAlignment="1"/>
    <xf numFmtId="0" fontId="24" fillId="0" borderId="17" xfId="0" applyFont="1" applyBorder="1" applyAlignment="1">
      <alignment horizontal="center" vertical="center"/>
    </xf>
    <xf numFmtId="0" fontId="24" fillId="7" borderId="37" xfId="0" applyFont="1" applyFill="1" applyBorder="1" applyAlignment="1">
      <alignment horizontal="center" vertical="center"/>
    </xf>
    <xf numFmtId="0" fontId="0" fillId="0" borderId="37" xfId="0" applyBorder="1"/>
    <xf numFmtId="9" fontId="25" fillId="0" borderId="22" xfId="0" applyNumberFormat="1" applyFont="1" applyBorder="1" applyAlignment="1">
      <alignment horizontal="center"/>
    </xf>
    <xf numFmtId="9" fontId="25" fillId="0" borderId="40" xfId="0" applyNumberFormat="1" applyFont="1" applyBorder="1" applyAlignment="1">
      <alignment horizontal="center"/>
    </xf>
    <xf numFmtId="9" fontId="25" fillId="0" borderId="41" xfId="0" applyNumberFormat="1" applyFont="1" applyBorder="1" applyAlignment="1">
      <alignment horizontal="center"/>
    </xf>
    <xf numFmtId="168" fontId="25" fillId="0" borderId="17" xfId="0" applyNumberFormat="1" applyFont="1" applyBorder="1" applyAlignment="1">
      <alignment horizontal="center"/>
    </xf>
    <xf numFmtId="168" fontId="25" fillId="0" borderId="42" xfId="0" applyNumberFormat="1" applyFont="1" applyBorder="1" applyAlignment="1">
      <alignment horizontal="center"/>
    </xf>
    <xf numFmtId="168" fontId="25" fillId="0" borderId="43" xfId="0" applyNumberFormat="1" applyFont="1" applyBorder="1" applyAlignment="1">
      <alignment horizontal="center"/>
    </xf>
    <xf numFmtId="9" fontId="25" fillId="8" borderId="44" xfId="0" applyNumberFormat="1" applyFont="1" applyFill="1" applyBorder="1" applyAlignment="1">
      <alignment horizontal="center"/>
    </xf>
    <xf numFmtId="9" fontId="25" fillId="0" borderId="44" xfId="0" applyNumberFormat="1" applyFont="1" applyBorder="1" applyAlignment="1">
      <alignment horizontal="center"/>
    </xf>
    <xf numFmtId="9" fontId="25" fillId="0" borderId="45" xfId="0" applyNumberFormat="1" applyFont="1" applyBorder="1" applyAlignment="1">
      <alignment horizontal="center"/>
    </xf>
    <xf numFmtId="9" fontId="25" fillId="8" borderId="46" xfId="0" applyNumberFormat="1" applyFont="1" applyFill="1" applyBorder="1" applyAlignment="1">
      <alignment horizontal="center"/>
    </xf>
    <xf numFmtId="9" fontId="25" fillId="0" borderId="27" xfId="0" applyNumberFormat="1" applyFont="1" applyBorder="1" applyAlignment="1">
      <alignment horizontal="center"/>
    </xf>
    <xf numFmtId="9" fontId="25" fillId="0" borderId="36" xfId="0" applyNumberFormat="1" applyFont="1" applyBorder="1" applyAlignment="1">
      <alignment horizontal="center"/>
    </xf>
    <xf numFmtId="9" fontId="25" fillId="0" borderId="50" xfId="0" applyNumberFormat="1" applyFont="1" applyBorder="1" applyAlignment="1">
      <alignment horizontal="center"/>
    </xf>
    <xf numFmtId="9" fontId="25" fillId="9" borderId="44" xfId="0" applyNumberFormat="1" applyFont="1" applyFill="1" applyBorder="1" applyAlignment="1">
      <alignment horizontal="center"/>
    </xf>
    <xf numFmtId="9" fontId="25" fillId="9" borderId="44" xfId="0" applyNumberFormat="1" applyFont="1" applyFill="1" applyBorder="1" applyAlignment="1">
      <alignment horizontal="center" wrapText="1"/>
    </xf>
    <xf numFmtId="9" fontId="25" fillId="0" borderId="44" xfId="0" applyNumberFormat="1" applyFont="1" applyBorder="1" applyAlignment="1">
      <alignment horizontal="center" wrapText="1"/>
    </xf>
    <xf numFmtId="9" fontId="25" fillId="0" borderId="45" xfId="0" applyNumberFormat="1" applyFont="1" applyBorder="1" applyAlignment="1">
      <alignment horizontal="center" wrapText="1"/>
    </xf>
    <xf numFmtId="9" fontId="25" fillId="9" borderId="46" xfId="0" applyNumberFormat="1" applyFont="1" applyFill="1" applyBorder="1" applyAlignment="1">
      <alignment horizontal="center" wrapText="1"/>
    </xf>
    <xf numFmtId="9" fontId="25" fillId="0" borderId="27" xfId="0" applyNumberFormat="1" applyFont="1" applyBorder="1" applyAlignment="1">
      <alignment horizontal="center" wrapText="1"/>
    </xf>
    <xf numFmtId="9" fontId="25" fillId="0" borderId="36" xfId="0" applyNumberFormat="1" applyFont="1" applyBorder="1" applyAlignment="1">
      <alignment horizontal="center" wrapText="1"/>
    </xf>
    <xf numFmtId="9" fontId="25" fillId="0" borderId="50" xfId="0" applyNumberFormat="1" applyFont="1" applyBorder="1" applyAlignment="1">
      <alignment horizontal="center" wrapText="1"/>
    </xf>
    <xf numFmtId="168" fontId="25" fillId="0" borderId="17" xfId="0" applyNumberFormat="1" applyFont="1" applyBorder="1" applyAlignment="1">
      <alignment horizontal="center" wrapText="1"/>
    </xf>
    <xf numFmtId="168" fontId="25" fillId="0" borderId="42" xfId="0" applyNumberFormat="1" applyFont="1" applyBorder="1" applyAlignment="1">
      <alignment horizontal="center" wrapText="1"/>
    </xf>
    <xf numFmtId="168" fontId="25" fillId="0" borderId="43" xfId="0" applyNumberFormat="1" applyFont="1" applyBorder="1" applyAlignment="1">
      <alignment horizontal="center" wrapText="1"/>
    </xf>
    <xf numFmtId="9" fontId="25" fillId="8" borderId="44" xfId="0" applyNumberFormat="1" applyFont="1" applyFill="1" applyBorder="1" applyAlignment="1">
      <alignment horizontal="center" wrapText="1"/>
    </xf>
    <xf numFmtId="9" fontId="25" fillId="8" borderId="46" xfId="0" applyNumberFormat="1" applyFont="1" applyFill="1" applyBorder="1" applyAlignment="1">
      <alignment horizontal="center" wrapText="1"/>
    </xf>
    <xf numFmtId="168" fontId="25" fillId="0" borderId="44" xfId="0" applyNumberFormat="1" applyFont="1" applyBorder="1" applyAlignment="1">
      <alignment horizontal="center"/>
    </xf>
    <xf numFmtId="168" fontId="25" fillId="0" borderId="44" xfId="0" applyNumberFormat="1" applyFont="1" applyBorder="1" applyAlignment="1">
      <alignment horizontal="center" wrapText="1"/>
    </xf>
    <xf numFmtId="168" fontId="25" fillId="0" borderId="45" xfId="0" applyNumberFormat="1" applyFont="1" applyBorder="1" applyAlignment="1">
      <alignment horizontal="center" wrapText="1"/>
    </xf>
    <xf numFmtId="169" fontId="25" fillId="0" borderId="27" xfId="0" applyNumberFormat="1" applyFont="1" applyBorder="1" applyAlignment="1">
      <alignment horizontal="center" wrapText="1"/>
    </xf>
    <xf numFmtId="10" fontId="25" fillId="0" borderId="27" xfId="0" applyNumberFormat="1" applyFont="1" applyBorder="1" applyAlignment="1">
      <alignment horizontal="center" wrapText="1"/>
    </xf>
    <xf numFmtId="9" fontId="25" fillId="9" borderId="45" xfId="0" applyNumberFormat="1" applyFont="1" applyFill="1" applyBorder="1" applyAlignment="1">
      <alignment horizontal="center" wrapText="1"/>
    </xf>
    <xf numFmtId="10" fontId="25" fillId="0" borderId="27" xfId="0" applyNumberFormat="1" applyFont="1" applyBorder="1" applyAlignment="1">
      <alignment horizontal="center"/>
    </xf>
    <xf numFmtId="9" fontId="25" fillId="8" borderId="1" xfId="0" applyNumberFormat="1" applyFont="1" applyFill="1" applyBorder="1" applyAlignment="1">
      <alignment horizontal="center" wrapText="1"/>
    </xf>
    <xf numFmtId="9" fontId="25" fillId="8" borderId="53" xfId="0" applyNumberFormat="1" applyFont="1" applyFill="1" applyBorder="1" applyAlignment="1">
      <alignment horizontal="center" wrapText="1"/>
    </xf>
    <xf numFmtId="167" fontId="24" fillId="0" borderId="17" xfId="0" applyNumberFormat="1" applyFont="1" applyBorder="1" applyAlignment="1">
      <alignment horizontal="center"/>
    </xf>
    <xf numFmtId="167" fontId="25" fillId="0" borderId="17" xfId="0" applyNumberFormat="1" applyFont="1" applyBorder="1"/>
    <xf numFmtId="167" fontId="25" fillId="0" borderId="43" xfId="0" applyNumberFormat="1" applyFont="1" applyBorder="1"/>
    <xf numFmtId="0" fontId="24" fillId="0" borderId="17" xfId="0" applyFont="1" applyBorder="1" applyAlignment="1">
      <alignment horizontal="center"/>
    </xf>
    <xf numFmtId="167" fontId="25" fillId="0" borderId="17" xfId="0" applyNumberFormat="1" applyFont="1" applyBorder="1" applyAlignment="1">
      <alignment wrapText="1"/>
    </xf>
    <xf numFmtId="0" fontId="0" fillId="0" borderId="31" xfId="0" applyBorder="1"/>
    <xf numFmtId="170" fontId="0" fillId="0" borderId="31" xfId="0" applyNumberFormat="1" applyBorder="1"/>
    <xf numFmtId="10" fontId="27" fillId="0" borderId="5" xfId="0" applyNumberFormat="1" applyFont="1" applyBorder="1" applyAlignment="1">
      <alignment horizontal="right"/>
    </xf>
    <xf numFmtId="0" fontId="0" fillId="0" borderId="0" xfId="0" applyBorder="1" applyAlignment="1">
      <alignment horizontal="right"/>
    </xf>
    <xf numFmtId="167" fontId="24" fillId="0" borderId="0" xfId="0" applyNumberFormat="1" applyFont="1" applyBorder="1" applyAlignment="1">
      <alignment wrapText="1"/>
    </xf>
    <xf numFmtId="167" fontId="24" fillId="0" borderId="32" xfId="0" applyNumberFormat="1" applyFont="1" applyBorder="1" applyAlignment="1">
      <alignment wrapText="1"/>
    </xf>
    <xf numFmtId="0" fontId="27" fillId="0" borderId="0" xfId="0" applyFont="1" applyBorder="1" applyAlignment="1">
      <alignment horizontal="right"/>
    </xf>
    <xf numFmtId="167" fontId="25" fillId="0" borderId="43" xfId="0" applyNumberFormat="1" applyFont="1" applyBorder="1" applyAlignment="1">
      <alignment wrapText="1"/>
    </xf>
    <xf numFmtId="167" fontId="25" fillId="0" borderId="0" xfId="0" applyNumberFormat="1" applyFont="1" applyBorder="1" applyAlignment="1">
      <alignment wrapText="1"/>
    </xf>
    <xf numFmtId="167" fontId="25" fillId="0" borderId="32" xfId="0" applyNumberFormat="1" applyFont="1" applyBorder="1" applyAlignment="1">
      <alignment wrapText="1"/>
    </xf>
    <xf numFmtId="0" fontId="0" fillId="0" borderId="55" xfId="0" applyBorder="1"/>
    <xf numFmtId="0" fontId="27" fillId="0" borderId="56" xfId="0" applyFont="1" applyBorder="1" applyAlignment="1">
      <alignment horizontal="right"/>
    </xf>
    <xf numFmtId="0" fontId="27" fillId="0" borderId="25" xfId="0" applyFont="1" applyBorder="1" applyAlignment="1">
      <alignment horizontal="right"/>
    </xf>
    <xf numFmtId="167" fontId="25" fillId="0" borderId="25" xfId="0" applyNumberFormat="1" applyFont="1" applyBorder="1" applyAlignment="1">
      <alignment wrapText="1"/>
    </xf>
    <xf numFmtId="167" fontId="25" fillId="0" borderId="55" xfId="0" applyNumberFormat="1" applyFont="1" applyBorder="1" applyAlignment="1">
      <alignment wrapText="1"/>
    </xf>
    <xf numFmtId="0" fontId="1" fillId="11" borderId="0" xfId="0" applyFont="1" applyFill="1" applyAlignment="1">
      <alignment horizontal="right" vertical="top" wrapText="1"/>
    </xf>
    <xf numFmtId="0" fontId="1" fillId="11" borderId="0" xfId="0" applyFont="1" applyFill="1" applyBorder="1" applyAlignment="1">
      <alignment horizontal="left" vertical="top" wrapText="1"/>
    </xf>
    <xf numFmtId="0" fontId="1" fillId="11" borderId="0" xfId="0" applyFont="1" applyFill="1" applyBorder="1" applyAlignment="1">
      <alignment horizontal="left" vertical="top"/>
    </xf>
    <xf numFmtId="0" fontId="7" fillId="11" borderId="0" xfId="0" applyFont="1" applyFill="1" applyAlignment="1">
      <alignment horizontal="left" vertical="top" wrapText="1"/>
    </xf>
    <xf numFmtId="0" fontId="28" fillId="11" borderId="0" xfId="0" applyFont="1" applyFill="1" applyAlignment="1">
      <alignment horizontal="right" vertical="top" wrapText="1"/>
    </xf>
    <xf numFmtId="0" fontId="28" fillId="11" borderId="0" xfId="0" applyFont="1" applyFill="1" applyAlignment="1">
      <alignment horizontal="left" vertical="top" wrapText="1"/>
    </xf>
    <xf numFmtId="0" fontId="29" fillId="11" borderId="57" xfId="0" applyFont="1" applyFill="1" applyBorder="1" applyAlignment="1">
      <alignment horizontal="left" vertical="top" wrapText="1"/>
    </xf>
    <xf numFmtId="0" fontId="29" fillId="11" borderId="57" xfId="0" applyFont="1" applyFill="1" applyBorder="1" applyAlignment="1">
      <alignment horizontal="right" vertical="top" wrapText="1"/>
    </xf>
    <xf numFmtId="0" fontId="30" fillId="12" borderId="2" xfId="0" applyFont="1" applyFill="1" applyBorder="1" applyAlignment="1">
      <alignment horizontal="left" vertical="top" wrapText="1"/>
    </xf>
    <xf numFmtId="0" fontId="7" fillId="12" borderId="2" xfId="0" applyFont="1" applyFill="1" applyBorder="1" applyAlignment="1">
      <alignment horizontal="left" vertical="top" wrapText="1"/>
    </xf>
    <xf numFmtId="0" fontId="30" fillId="12" borderId="2" xfId="0" applyFont="1" applyFill="1" applyBorder="1" applyAlignment="1">
      <alignment horizontal="justify" vertical="top" wrapText="1"/>
    </xf>
    <xf numFmtId="4" fontId="30" fillId="12" borderId="2" xfId="0" applyNumberFormat="1" applyFont="1" applyFill="1" applyBorder="1" applyAlignment="1">
      <alignment horizontal="right" vertical="top" wrapText="1"/>
    </xf>
    <xf numFmtId="0" fontId="30" fillId="13" borderId="0" xfId="0" applyFont="1" applyFill="1" applyAlignment="1">
      <alignment horizontal="left" vertical="top" wrapText="1"/>
    </xf>
    <xf numFmtId="0" fontId="7" fillId="13" borderId="0" xfId="0" applyFont="1" applyFill="1" applyAlignment="1">
      <alignment horizontal="left" vertical="top" wrapText="1"/>
    </xf>
    <xf numFmtId="0" fontId="30" fillId="13" borderId="0" xfId="0" applyFont="1" applyFill="1" applyAlignment="1">
      <alignment horizontal="justify" vertical="top" wrapText="1"/>
    </xf>
    <xf numFmtId="4" fontId="30" fillId="13" borderId="0" xfId="0" applyNumberFormat="1" applyFont="1" applyFill="1" applyAlignment="1">
      <alignment horizontal="right" vertical="top" wrapText="1"/>
    </xf>
    <xf numFmtId="0" fontId="30" fillId="0" borderId="0" xfId="0" applyFont="1" applyAlignment="1">
      <alignment horizontal="left" vertical="top" wrapText="1"/>
    </xf>
    <xf numFmtId="0" fontId="28" fillId="0" borderId="0" xfId="0" applyFont="1" applyAlignment="1">
      <alignment horizontal="left" vertical="top" wrapText="1"/>
    </xf>
    <xf numFmtId="0" fontId="28" fillId="0" borderId="0" xfId="0" applyFont="1" applyAlignment="1">
      <alignment horizontal="justify" vertical="top" wrapText="1"/>
    </xf>
    <xf numFmtId="0" fontId="28" fillId="0" borderId="0" xfId="0" applyFont="1" applyAlignment="1">
      <alignment horizontal="right" vertical="top" wrapText="1"/>
    </xf>
    <xf numFmtId="4" fontId="28" fillId="0" borderId="0" xfId="0" applyNumberFormat="1" applyFont="1" applyAlignment="1">
      <alignment horizontal="right" vertical="top" wrapText="1"/>
    </xf>
    <xf numFmtId="0" fontId="7" fillId="0" borderId="57" xfId="0" applyFont="1" applyBorder="1" applyAlignment="1">
      <alignment horizontal="center" vertical="center" wrapText="1"/>
    </xf>
    <xf numFmtId="0" fontId="30" fillId="13" borderId="57" xfId="0" applyFont="1" applyFill="1" applyBorder="1" applyAlignment="1">
      <alignment horizontal="left" vertical="top" wrapText="1"/>
    </xf>
    <xf numFmtId="0" fontId="7" fillId="13" borderId="57" xfId="0" applyFont="1" applyFill="1" applyBorder="1" applyAlignment="1">
      <alignment horizontal="left" vertical="top" wrapText="1"/>
    </xf>
    <xf numFmtId="4" fontId="30" fillId="13" borderId="57" xfId="0" applyNumberFormat="1" applyFont="1" applyFill="1" applyBorder="1" applyAlignment="1">
      <alignment horizontal="right" vertical="top" wrapText="1"/>
    </xf>
    <xf numFmtId="0" fontId="30" fillId="13" borderId="2" xfId="0" applyFont="1" applyFill="1" applyBorder="1" applyAlignment="1">
      <alignment horizontal="left" vertical="top" wrapText="1"/>
    </xf>
    <xf numFmtId="0" fontId="7" fillId="13" borderId="2" xfId="0" applyFont="1" applyFill="1" applyBorder="1" applyAlignment="1">
      <alignment horizontal="left" vertical="top" wrapText="1"/>
    </xf>
    <xf numFmtId="0" fontId="30" fillId="13" borderId="2" xfId="0" applyFont="1" applyFill="1" applyBorder="1" applyAlignment="1">
      <alignment horizontal="justify" vertical="top" wrapText="1"/>
    </xf>
    <xf numFmtId="4" fontId="30" fillId="13" borderId="2" xfId="0" applyNumberFormat="1" applyFont="1" applyFill="1" applyBorder="1" applyAlignment="1">
      <alignment horizontal="right" vertical="top" wrapText="1"/>
    </xf>
    <xf numFmtId="0" fontId="30" fillId="14" borderId="0" xfId="0" applyFont="1" applyFill="1" applyAlignment="1">
      <alignment horizontal="left" vertical="top" wrapText="1"/>
    </xf>
    <xf numFmtId="0" fontId="7" fillId="14" borderId="0" xfId="0" applyFont="1" applyFill="1" applyAlignment="1">
      <alignment horizontal="left" vertical="top" wrapText="1"/>
    </xf>
    <xf numFmtId="0" fontId="30" fillId="14" borderId="0" xfId="0" applyFont="1" applyFill="1" applyAlignment="1">
      <alignment horizontal="justify" vertical="top" wrapText="1"/>
    </xf>
    <xf numFmtId="4" fontId="30" fillId="14" borderId="0" xfId="0" applyNumberFormat="1" applyFont="1" applyFill="1" applyAlignment="1">
      <alignment horizontal="right" vertical="top" wrapText="1"/>
    </xf>
    <xf numFmtId="0" fontId="30" fillId="15" borderId="0" xfId="0" applyFont="1" applyFill="1" applyAlignment="1">
      <alignment horizontal="left" vertical="top" wrapText="1"/>
    </xf>
    <xf numFmtId="0" fontId="7" fillId="15" borderId="0" xfId="0" applyFont="1" applyFill="1" applyAlignment="1">
      <alignment horizontal="left" vertical="top" wrapText="1"/>
    </xf>
    <xf numFmtId="0" fontId="30" fillId="15" borderId="0" xfId="0" applyFont="1" applyFill="1" applyAlignment="1">
      <alignment horizontal="justify" vertical="top" wrapText="1"/>
    </xf>
    <xf numFmtId="4" fontId="30" fillId="15" borderId="0" xfId="0" applyNumberFormat="1" applyFont="1" applyFill="1" applyAlignment="1">
      <alignment horizontal="right" vertical="top" wrapText="1"/>
    </xf>
    <xf numFmtId="0" fontId="30" fillId="15" borderId="57" xfId="0" applyFont="1" applyFill="1" applyBorder="1" applyAlignment="1">
      <alignment horizontal="left" vertical="top" wrapText="1"/>
    </xf>
    <xf numFmtId="0" fontId="7" fillId="15" borderId="57" xfId="0" applyFont="1" applyFill="1" applyBorder="1" applyAlignment="1">
      <alignment horizontal="left" vertical="top" wrapText="1"/>
    </xf>
    <xf numFmtId="4" fontId="30" fillId="15" borderId="57" xfId="0" applyNumberFormat="1" applyFont="1" applyFill="1" applyBorder="1" applyAlignment="1">
      <alignment horizontal="right" vertical="top" wrapText="1"/>
    </xf>
    <xf numFmtId="0" fontId="30" fillId="0" borderId="2" xfId="0" applyFont="1" applyBorder="1" applyAlignment="1">
      <alignment horizontal="left" vertical="top" wrapText="1"/>
    </xf>
    <xf numFmtId="0" fontId="28" fillId="0" borderId="2" xfId="0" applyFont="1" applyBorder="1" applyAlignment="1">
      <alignment horizontal="left" vertical="top" wrapText="1"/>
    </xf>
    <xf numFmtId="0" fontId="28" fillId="0" borderId="2" xfId="0" applyFont="1" applyBorder="1" applyAlignment="1">
      <alignment horizontal="right" vertical="top" wrapText="1"/>
    </xf>
    <xf numFmtId="0" fontId="30" fillId="14" borderId="57" xfId="0" applyFont="1" applyFill="1" applyBorder="1" applyAlignment="1">
      <alignment horizontal="left" vertical="top" wrapText="1"/>
    </xf>
    <xf numFmtId="0" fontId="7" fillId="14" borderId="57" xfId="0" applyFont="1" applyFill="1" applyBorder="1" applyAlignment="1">
      <alignment horizontal="left" vertical="top" wrapText="1"/>
    </xf>
    <xf numFmtId="4" fontId="30" fillId="14" borderId="57" xfId="0" applyNumberFormat="1" applyFont="1" applyFill="1" applyBorder="1" applyAlignment="1">
      <alignment horizontal="right" vertical="top" wrapText="1"/>
    </xf>
    <xf numFmtId="0" fontId="30" fillId="14" borderId="2" xfId="0" applyFont="1" applyFill="1" applyBorder="1" applyAlignment="1">
      <alignment horizontal="left" vertical="top" wrapText="1"/>
    </xf>
    <xf numFmtId="0" fontId="7" fillId="14" borderId="2" xfId="0" applyFont="1" applyFill="1" applyBorder="1" applyAlignment="1">
      <alignment horizontal="left" vertical="top" wrapText="1"/>
    </xf>
    <xf numFmtId="0" fontId="30" fillId="14" borderId="2" xfId="0" applyFont="1" applyFill="1" applyBorder="1" applyAlignment="1">
      <alignment horizontal="justify" vertical="top" wrapText="1"/>
    </xf>
    <xf numFmtId="4" fontId="30" fillId="14" borderId="2" xfId="0" applyNumberFormat="1" applyFont="1" applyFill="1" applyBorder="1" applyAlignment="1">
      <alignment horizontal="right" vertical="top" wrapText="1"/>
    </xf>
    <xf numFmtId="0" fontId="30" fillId="16" borderId="0" xfId="0" applyFont="1" applyFill="1" applyAlignment="1">
      <alignment horizontal="left" vertical="top" wrapText="1"/>
    </xf>
    <xf numFmtId="0" fontId="7" fillId="16" borderId="0" xfId="0" applyFont="1" applyFill="1" applyAlignment="1">
      <alignment horizontal="left" vertical="top" wrapText="1"/>
    </xf>
    <xf numFmtId="0" fontId="30" fillId="16" borderId="0" xfId="0" applyFont="1" applyFill="1" applyAlignment="1">
      <alignment horizontal="justify" vertical="top" wrapText="1"/>
    </xf>
    <xf numFmtId="4" fontId="30" fillId="16" borderId="0" xfId="0" applyNumberFormat="1" applyFont="1" applyFill="1" applyAlignment="1">
      <alignment horizontal="right" vertical="top" wrapText="1"/>
    </xf>
    <xf numFmtId="0" fontId="30" fillId="16" borderId="57" xfId="0" applyFont="1" applyFill="1" applyBorder="1" applyAlignment="1">
      <alignment horizontal="left" vertical="top" wrapText="1"/>
    </xf>
    <xf numFmtId="0" fontId="7" fillId="16" borderId="57" xfId="0" applyFont="1" applyFill="1" applyBorder="1" applyAlignment="1">
      <alignment horizontal="left" vertical="top" wrapText="1"/>
    </xf>
    <xf numFmtId="4" fontId="30" fillId="16" borderId="57" xfId="0" applyNumberFormat="1" applyFont="1" applyFill="1" applyBorder="1" applyAlignment="1">
      <alignment horizontal="right" vertical="top" wrapText="1"/>
    </xf>
    <xf numFmtId="0" fontId="30" fillId="16" borderId="2" xfId="0" applyFont="1" applyFill="1" applyBorder="1" applyAlignment="1">
      <alignment horizontal="left" vertical="top" wrapText="1"/>
    </xf>
    <xf numFmtId="0" fontId="7" fillId="16" borderId="2" xfId="0" applyFont="1" applyFill="1" applyBorder="1" applyAlignment="1">
      <alignment horizontal="left" vertical="top" wrapText="1"/>
    </xf>
    <xf numFmtId="0" fontId="30" fillId="16" borderId="2" xfId="0" applyFont="1" applyFill="1" applyBorder="1" applyAlignment="1">
      <alignment horizontal="justify" vertical="top" wrapText="1"/>
    </xf>
    <xf numFmtId="4" fontId="30" fillId="16" borderId="2" xfId="0" applyNumberFormat="1" applyFont="1" applyFill="1" applyBorder="1" applyAlignment="1">
      <alignment horizontal="right" vertical="top" wrapText="1"/>
    </xf>
    <xf numFmtId="0" fontId="7" fillId="0" borderId="58" xfId="0" applyFont="1" applyBorder="1" applyAlignment="1">
      <alignment horizontal="center" vertical="center" wrapText="1"/>
    </xf>
    <xf numFmtId="0" fontId="30" fillId="15" borderId="58" xfId="0" applyFont="1" applyFill="1" applyBorder="1" applyAlignment="1">
      <alignment horizontal="left" vertical="top" wrapText="1"/>
    </xf>
    <xf numFmtId="0" fontId="7" fillId="15" borderId="58" xfId="0" applyFont="1" applyFill="1" applyBorder="1" applyAlignment="1">
      <alignment horizontal="left" vertical="top" wrapText="1"/>
    </xf>
    <xf numFmtId="4" fontId="30" fillId="15" borderId="58" xfId="0" applyNumberFormat="1" applyFont="1" applyFill="1" applyBorder="1" applyAlignment="1">
      <alignment horizontal="right" vertical="top" wrapText="1"/>
    </xf>
    <xf numFmtId="0" fontId="30" fillId="14" borderId="58" xfId="0" applyFont="1" applyFill="1" applyBorder="1" applyAlignment="1">
      <alignment horizontal="left" vertical="top" wrapText="1"/>
    </xf>
    <xf numFmtId="0" fontId="7" fillId="14" borderId="58" xfId="0" applyFont="1" applyFill="1" applyBorder="1" applyAlignment="1">
      <alignment horizontal="left" vertical="top" wrapText="1"/>
    </xf>
    <xf numFmtId="4" fontId="30" fillId="14" borderId="58" xfId="0" applyNumberFormat="1" applyFont="1" applyFill="1" applyBorder="1" applyAlignment="1">
      <alignment horizontal="right" vertical="top" wrapText="1"/>
    </xf>
    <xf numFmtId="0" fontId="7" fillId="0" borderId="0" xfId="0" applyFont="1" applyAlignment="1"/>
    <xf numFmtId="0" fontId="31" fillId="0" borderId="0" xfId="0" applyFont="1" applyAlignment="1">
      <alignment horizontal="left"/>
    </xf>
    <xf numFmtId="0" fontId="30" fillId="13" borderId="58" xfId="0" applyFont="1" applyFill="1" applyBorder="1" applyAlignment="1">
      <alignment horizontal="left" vertical="top" wrapText="1"/>
    </xf>
    <xf numFmtId="0" fontId="7" fillId="13" borderId="58" xfId="0" applyFont="1" applyFill="1" applyBorder="1" applyAlignment="1">
      <alignment horizontal="left" vertical="top" wrapText="1"/>
    </xf>
    <xf numFmtId="4" fontId="30" fillId="13" borderId="58" xfId="0" applyNumberFormat="1" applyFont="1" applyFill="1" applyBorder="1" applyAlignment="1">
      <alignment horizontal="right" vertical="top" wrapText="1"/>
    </xf>
    <xf numFmtId="0" fontId="30" fillId="15" borderId="2" xfId="0" applyFont="1" applyFill="1" applyBorder="1" applyAlignment="1">
      <alignment horizontal="left" vertical="top" wrapText="1"/>
    </xf>
    <xf numFmtId="0" fontId="7" fillId="15" borderId="2" xfId="0" applyFont="1" applyFill="1" applyBorder="1" applyAlignment="1">
      <alignment horizontal="left" vertical="top" wrapText="1"/>
    </xf>
    <xf numFmtId="0" fontId="30" fillId="15" borderId="2" xfId="0" applyFont="1" applyFill="1" applyBorder="1" applyAlignment="1">
      <alignment horizontal="justify" vertical="top" wrapText="1"/>
    </xf>
    <xf numFmtId="4" fontId="30" fillId="15" borderId="2" xfId="0" applyNumberFormat="1" applyFont="1" applyFill="1" applyBorder="1" applyAlignment="1">
      <alignment horizontal="right" vertical="top" wrapText="1"/>
    </xf>
    <xf numFmtId="2" fontId="28" fillId="0" borderId="0" xfId="0" applyNumberFormat="1" applyFont="1" applyAlignment="1">
      <alignment horizontal="right" vertical="top" wrapText="1"/>
    </xf>
    <xf numFmtId="0" fontId="16" fillId="0" borderId="0" xfId="0" applyFont="1" applyAlignment="1">
      <alignment horizontal="justify" vertical="top" wrapText="1"/>
    </xf>
    <xf numFmtId="168" fontId="0" fillId="0" borderId="0" xfId="0" applyNumberFormat="1"/>
    <xf numFmtId="0" fontId="30" fillId="15" borderId="2" xfId="0" applyFont="1" applyFill="1" applyBorder="1" applyAlignment="1">
      <alignment horizontal="justify" vertical="top"/>
    </xf>
    <xf numFmtId="4" fontId="0" fillId="0" borderId="0" xfId="0" applyNumberFormat="1"/>
    <xf numFmtId="10" fontId="0" fillId="0" borderId="0" xfId="0" applyNumberFormat="1"/>
    <xf numFmtId="0" fontId="30" fillId="13" borderId="2" xfId="0" applyFont="1" applyFill="1" applyBorder="1" applyAlignment="1">
      <alignment horizontal="justify" vertical="top"/>
    </xf>
    <xf numFmtId="0" fontId="28" fillId="0" borderId="0" xfId="0" applyFont="1"/>
    <xf numFmtId="0" fontId="30" fillId="12" borderId="58" xfId="0" applyFont="1" applyFill="1" applyBorder="1" applyAlignment="1">
      <alignment horizontal="left" vertical="top" wrapText="1"/>
    </xf>
    <xf numFmtId="0" fontId="7" fillId="12" borderId="58" xfId="0" applyFont="1" applyFill="1" applyBorder="1" applyAlignment="1">
      <alignment horizontal="left" vertical="top" wrapText="1"/>
    </xf>
    <xf numFmtId="4" fontId="30" fillId="12" borderId="58" xfId="0" applyNumberFormat="1" applyFont="1" applyFill="1" applyBorder="1" applyAlignment="1">
      <alignment horizontal="right" vertical="top" wrapText="1"/>
    </xf>
    <xf numFmtId="0" fontId="32" fillId="0" borderId="59" xfId="0" applyFont="1" applyBorder="1" applyAlignment="1">
      <alignment horizontal="center" wrapText="1"/>
    </xf>
    <xf numFmtId="0" fontId="32" fillId="0" borderId="60" xfId="0" applyFont="1" applyBorder="1" applyAlignment="1">
      <alignment wrapText="1"/>
    </xf>
    <xf numFmtId="4" fontId="3" fillId="0" borderId="61" xfId="0" applyNumberFormat="1" applyFont="1" applyBorder="1" applyAlignment="1">
      <alignment horizontal="right" wrapText="1"/>
    </xf>
    <xf numFmtId="0" fontId="33" fillId="0" borderId="62" xfId="0" applyFont="1" applyBorder="1" applyAlignment="1">
      <alignment horizontal="center" wrapText="1"/>
    </xf>
    <xf numFmtId="0" fontId="4" fillId="0" borderId="0" xfId="0" applyFont="1" applyBorder="1" applyAlignment="1">
      <alignment vertical="center" wrapText="1"/>
    </xf>
    <xf numFmtId="0" fontId="4" fillId="0" borderId="63" xfId="0" applyFont="1" applyBorder="1" applyAlignment="1">
      <alignment horizontal="right" vertical="center"/>
    </xf>
    <xf numFmtId="0" fontId="32" fillId="0" borderId="0" xfId="0" applyFont="1" applyBorder="1" applyAlignment="1">
      <alignment vertical="center" wrapText="1"/>
    </xf>
    <xf numFmtId="0" fontId="5" fillId="0" borderId="63" xfId="0" applyFont="1" applyBorder="1" applyAlignment="1">
      <alignment horizontal="right" vertical="center"/>
    </xf>
    <xf numFmtId="0" fontId="32" fillId="0" borderId="62" xfId="0" applyFont="1" applyBorder="1" applyAlignment="1">
      <alignment horizontal="right" wrapText="1"/>
    </xf>
    <xf numFmtId="0" fontId="32" fillId="0" borderId="0" xfId="0" applyFont="1" applyBorder="1" applyAlignment="1">
      <alignment horizontal="right" wrapText="1"/>
    </xf>
    <xf numFmtId="4" fontId="32" fillId="0" borderId="0" xfId="0" applyNumberFormat="1" applyFont="1" applyBorder="1" applyAlignment="1">
      <alignment horizontal="right" wrapText="1"/>
    </xf>
    <xf numFmtId="0" fontId="4" fillId="0" borderId="63" xfId="0" applyFont="1" applyBorder="1" applyAlignment="1">
      <alignment horizontal="right"/>
    </xf>
    <xf numFmtId="0" fontId="4" fillId="0" borderId="17" xfId="0" applyFont="1" applyBorder="1" applyAlignment="1">
      <alignment horizontal="left" vertical="top" wrapText="1"/>
    </xf>
    <xf numFmtId="0" fontId="4" fillId="0" borderId="42" xfId="0" applyFont="1" applyBorder="1" applyAlignment="1">
      <alignment wrapText="1"/>
    </xf>
    <xf numFmtId="0" fontId="4" fillId="0" borderId="58" xfId="0" applyFont="1" applyBorder="1" applyAlignment="1">
      <alignment wrapText="1"/>
    </xf>
    <xf numFmtId="0" fontId="4" fillId="0" borderId="64" xfId="0" applyFont="1" applyBorder="1" applyAlignment="1">
      <alignment wrapText="1"/>
    </xf>
    <xf numFmtId="0" fontId="4" fillId="0" borderId="17" xfId="0" applyFont="1" applyBorder="1" applyAlignment="1">
      <alignment horizontal="right" wrapText="1"/>
    </xf>
    <xf numFmtId="0" fontId="4" fillId="2" borderId="17" xfId="0"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xf>
    <xf numFmtId="0" fontId="4" fillId="17" borderId="17" xfId="0" applyFont="1" applyFill="1" applyBorder="1" applyAlignment="1">
      <alignment horizontal="left" vertical="top" wrapText="1"/>
    </xf>
    <xf numFmtId="0" fontId="4" fillId="8" borderId="17" xfId="0" applyFont="1" applyFill="1" applyBorder="1" applyAlignment="1">
      <alignment horizontal="left" vertical="top" wrapText="1"/>
    </xf>
    <xf numFmtId="0" fontId="32" fillId="0" borderId="17" xfId="0" applyFont="1" applyBorder="1" applyAlignment="1">
      <alignment horizontal="left" vertical="top" wrapText="1"/>
    </xf>
    <xf numFmtId="0" fontId="15" fillId="0" borderId="17" xfId="0" applyFont="1" applyBorder="1" applyAlignment="1">
      <alignment horizontal="left" vertical="top" wrapText="1"/>
    </xf>
    <xf numFmtId="0" fontId="32" fillId="0" borderId="17" xfId="0" applyFont="1" applyBorder="1" applyAlignment="1">
      <alignment horizontal="center" vertical="top" wrapText="1"/>
    </xf>
    <xf numFmtId="4" fontId="32" fillId="0" borderId="17" xfId="0" applyNumberFormat="1" applyFont="1" applyBorder="1" applyAlignment="1">
      <alignment horizontal="right" vertical="top" wrapText="1"/>
    </xf>
    <xf numFmtId="4" fontId="4" fillId="0" borderId="17" xfId="0" applyNumberFormat="1" applyFont="1" applyBorder="1" applyAlignment="1">
      <alignment horizontal="right" vertical="top" wrapText="1"/>
    </xf>
    <xf numFmtId="0" fontId="32" fillId="0" borderId="65" xfId="0" applyFont="1" applyBorder="1" applyAlignment="1">
      <alignment horizontal="left" vertical="top" wrapText="1"/>
    </xf>
    <xf numFmtId="0" fontId="32" fillId="0" borderId="10" xfId="0" applyFont="1" applyBorder="1" applyAlignment="1">
      <alignment horizontal="left" vertical="top" wrapText="1"/>
    </xf>
    <xf numFmtId="0" fontId="32" fillId="0" borderId="10" xfId="0" applyFont="1" applyBorder="1" applyAlignment="1">
      <alignment horizontal="center" vertical="top" wrapText="1"/>
    </xf>
    <xf numFmtId="4" fontId="32" fillId="0" borderId="10" xfId="0" applyNumberFormat="1" applyFont="1" applyBorder="1" applyAlignment="1">
      <alignment horizontal="right" vertical="top" wrapText="1"/>
    </xf>
    <xf numFmtId="0" fontId="28" fillId="0" borderId="17" xfId="0" applyFont="1" applyBorder="1" applyAlignment="1">
      <alignment horizontal="left" vertical="top" wrapText="1"/>
    </xf>
    <xf numFmtId="4" fontId="4" fillId="3" borderId="17" xfId="0" applyNumberFormat="1" applyFont="1" applyFill="1" applyBorder="1" applyAlignment="1">
      <alignment horizontal="right" vertical="top"/>
    </xf>
    <xf numFmtId="0" fontId="10" fillId="0" borderId="17" xfId="0" applyFont="1" applyBorder="1" applyAlignment="1">
      <alignment horizontal="center" vertical="center"/>
    </xf>
    <xf numFmtId="0" fontId="4" fillId="3" borderId="12" xfId="0" applyFont="1" applyFill="1" applyBorder="1" applyAlignment="1">
      <alignment horizontal="right" vertical="top"/>
    </xf>
    <xf numFmtId="0" fontId="4" fillId="3" borderId="20" xfId="0" applyFont="1" applyFill="1" applyBorder="1" applyAlignment="1">
      <alignment horizontal="right" vertical="top"/>
    </xf>
    <xf numFmtId="0" fontId="4" fillId="0" borderId="9" xfId="0" applyFont="1" applyBorder="1" applyAlignment="1">
      <alignment horizontal="left" vertical="top" wrapText="1"/>
    </xf>
    <xf numFmtId="0" fontId="4" fillId="3" borderId="8" xfId="0" applyFont="1" applyFill="1" applyBorder="1" applyAlignment="1">
      <alignment horizontal="right" vertical="top"/>
    </xf>
    <xf numFmtId="0" fontId="8" fillId="3" borderId="14" xfId="0" applyFont="1" applyFill="1" applyBorder="1" applyAlignment="1">
      <alignment horizontal="right" vertical="center"/>
    </xf>
    <xf numFmtId="0" fontId="8" fillId="3" borderId="16" xfId="0" applyFont="1" applyFill="1" applyBorder="1" applyAlignment="1">
      <alignment horizontal="right" vertical="top"/>
    </xf>
    <xf numFmtId="0" fontId="9" fillId="0" borderId="17" xfId="0" applyFont="1" applyBorder="1" applyAlignment="1">
      <alignment horizontal="center" vertical="center"/>
    </xf>
    <xf numFmtId="0" fontId="4" fillId="2" borderId="17" xfId="0" applyFont="1" applyFill="1" applyBorder="1" applyAlignment="1">
      <alignment horizontal="center" vertical="top" wrapText="1"/>
    </xf>
    <xf numFmtId="0" fontId="4" fillId="0" borderId="18" xfId="0" applyFont="1" applyBorder="1" applyAlignment="1">
      <alignment horizontal="left" vertical="top" wrapText="1"/>
    </xf>
    <xf numFmtId="0" fontId="3" fillId="3" borderId="13" xfId="0" applyFont="1" applyFill="1" applyBorder="1" applyAlignment="1">
      <alignment horizontal="center" vertical="top" wrapText="1"/>
    </xf>
    <xf numFmtId="0" fontId="2" fillId="0" borderId="2" xfId="0" applyFont="1" applyBorder="1" applyAlignment="1">
      <alignment horizontal="center" vertical="center" wrapText="1"/>
    </xf>
    <xf numFmtId="0" fontId="4" fillId="0" borderId="5" xfId="0" applyFont="1" applyBorder="1" applyAlignment="1">
      <alignment horizontal="center" vertical="center"/>
    </xf>
    <xf numFmtId="0" fontId="6" fillId="0" borderId="5" xfId="0" applyFont="1" applyBorder="1" applyAlignment="1">
      <alignment horizontal="center" vertical="center" wrapText="1"/>
    </xf>
    <xf numFmtId="0" fontId="4" fillId="2" borderId="7" xfId="0" applyFont="1" applyFill="1" applyBorder="1" applyAlignment="1">
      <alignment horizontal="center" vertical="top" wrapText="1"/>
    </xf>
    <xf numFmtId="49" fontId="14" fillId="0" borderId="4" xfId="2" applyNumberFormat="1" applyFont="1" applyBorder="1" applyAlignment="1" applyProtection="1">
      <alignment horizontal="center" vertical="center"/>
    </xf>
    <xf numFmtId="0" fontId="7" fillId="0" borderId="27" xfId="0" applyFont="1" applyBorder="1" applyAlignment="1">
      <alignment horizontal="center" vertical="center"/>
    </xf>
    <xf numFmtId="165" fontId="14" fillId="0" borderId="0" xfId="2" applyNumberFormat="1" applyFont="1" applyBorder="1" applyAlignment="1" applyProtection="1">
      <alignment wrapText="1"/>
    </xf>
    <xf numFmtId="165" fontId="14" fillId="0" borderId="0" xfId="2" applyNumberFormat="1" applyFont="1" applyBorder="1" applyAlignment="1" applyProtection="1">
      <alignment horizontal="center" vertical="center"/>
    </xf>
    <xf numFmtId="49" fontId="14" fillId="0" borderId="0" xfId="2" applyNumberFormat="1" applyFont="1" applyBorder="1" applyAlignment="1" applyProtection="1">
      <alignment horizontal="center" vertical="center"/>
    </xf>
    <xf numFmtId="10" fontId="14" fillId="0" borderId="5" xfId="0" applyNumberFormat="1" applyFont="1" applyBorder="1" applyAlignment="1" applyProtection="1">
      <alignment horizontal="center" vertical="center"/>
    </xf>
    <xf numFmtId="165" fontId="15" fillId="0" borderId="0" xfId="2" applyNumberFormat="1" applyFont="1" applyBorder="1" applyAlignment="1" applyProtection="1">
      <alignment horizontal="left" vertical="center" wrapText="1"/>
    </xf>
    <xf numFmtId="0" fontId="16" fillId="0" borderId="0" xfId="0" applyFont="1" applyBorder="1" applyAlignment="1">
      <alignment horizontal="center"/>
    </xf>
    <xf numFmtId="0" fontId="13" fillId="6" borderId="23" xfId="0" applyFont="1" applyFill="1" applyBorder="1" applyAlignment="1">
      <alignment horizontal="center" vertical="center"/>
    </xf>
    <xf numFmtId="0" fontId="13" fillId="6" borderId="6" xfId="0" applyFont="1" applyFill="1" applyBorder="1" applyAlignment="1">
      <alignment horizontal="center" vertical="center"/>
    </xf>
    <xf numFmtId="0" fontId="7" fillId="0" borderId="23" xfId="0" applyFont="1" applyBorder="1" applyAlignment="1">
      <alignment horizontal="center" vertical="center" wrapText="1"/>
    </xf>
    <xf numFmtId="165" fontId="14" fillId="0" borderId="0" xfId="2" applyNumberFormat="1" applyFont="1" applyBorder="1" applyAlignment="1" applyProtection="1">
      <alignment horizontal="center" vertical="center" wrapText="1"/>
    </xf>
    <xf numFmtId="0" fontId="11" fillId="4" borderId="17" xfId="0" applyFont="1" applyFill="1" applyBorder="1" applyAlignment="1">
      <alignment horizontal="center" vertical="center"/>
    </xf>
    <xf numFmtId="0" fontId="12" fillId="5" borderId="22" xfId="0" applyFont="1" applyFill="1" applyBorder="1" applyAlignment="1">
      <alignment horizontal="center"/>
    </xf>
    <xf numFmtId="0" fontId="7" fillId="0" borderId="17" xfId="0" applyFont="1" applyBorder="1" applyAlignment="1">
      <alignment horizontal="center"/>
    </xf>
    <xf numFmtId="0" fontId="27" fillId="0" borderId="5" xfId="0" applyFont="1" applyBorder="1" applyAlignment="1">
      <alignment horizontal="right"/>
    </xf>
    <xf numFmtId="0" fontId="27" fillId="0" borderId="5" xfId="0" applyFont="1" applyBorder="1" applyAlignment="1">
      <alignment horizontal="right" vertical="center"/>
    </xf>
    <xf numFmtId="0" fontId="27" fillId="0" borderId="0" xfId="0" applyFont="1" applyBorder="1" applyAlignment="1">
      <alignment horizontal="right"/>
    </xf>
    <xf numFmtId="0" fontId="27" fillId="0" borderId="31" xfId="0" applyFont="1" applyBorder="1" applyAlignment="1">
      <alignment horizontal="right"/>
    </xf>
    <xf numFmtId="0" fontId="24" fillId="0" borderId="51" xfId="0" applyFont="1" applyBorder="1" applyAlignment="1">
      <alignment horizontal="center" vertical="center" wrapText="1"/>
    </xf>
    <xf numFmtId="0" fontId="25" fillId="0" borderId="52" xfId="0" applyFont="1" applyBorder="1" applyAlignment="1">
      <alignment horizontal="center" vertical="center" wrapText="1"/>
    </xf>
    <xf numFmtId="2" fontId="24" fillId="0" borderId="52" xfId="0" applyNumberFormat="1" applyFont="1" applyBorder="1" applyAlignment="1">
      <alignment horizontal="center" vertical="center" wrapText="1"/>
    </xf>
    <xf numFmtId="167" fontId="24" fillId="0" borderId="52" xfId="0" applyNumberFormat="1" applyFont="1" applyBorder="1" applyAlignment="1">
      <alignment horizontal="center" vertical="center"/>
    </xf>
    <xf numFmtId="0" fontId="23" fillId="10" borderId="54" xfId="0" applyFont="1" applyFill="1" applyBorder="1" applyAlignment="1">
      <alignment horizontal="center"/>
    </xf>
    <xf numFmtId="2" fontId="26" fillId="0" borderId="17" xfId="0" applyNumberFormat="1" applyFont="1" applyBorder="1" applyAlignment="1">
      <alignment horizontal="center" vertical="center" wrapText="1"/>
    </xf>
    <xf numFmtId="0" fontId="24" fillId="0" borderId="47" xfId="0" applyFont="1" applyBorder="1" applyAlignment="1">
      <alignment horizontal="center" vertical="center" wrapText="1"/>
    </xf>
    <xf numFmtId="0" fontId="25" fillId="0" borderId="48" xfId="0" applyFont="1" applyBorder="1" applyAlignment="1">
      <alignment horizontal="center" vertical="center" wrapText="1"/>
    </xf>
    <xf numFmtId="2" fontId="24" fillId="0" borderId="48" xfId="0" applyNumberFormat="1" applyFont="1" applyBorder="1" applyAlignment="1">
      <alignment horizontal="center" vertical="center" wrapText="1"/>
    </xf>
    <xf numFmtId="167" fontId="24" fillId="0" borderId="48" xfId="0" applyNumberFormat="1" applyFont="1" applyBorder="1" applyAlignment="1">
      <alignment horizontal="center" vertical="center"/>
    </xf>
    <xf numFmtId="167" fontId="24" fillId="0" borderId="49" xfId="0" applyNumberFormat="1" applyFont="1" applyBorder="1" applyAlignment="1">
      <alignment horizontal="center" vertical="center"/>
    </xf>
    <xf numFmtId="4" fontId="25" fillId="0" borderId="48" xfId="0" applyNumberFormat="1" applyFont="1" applyBorder="1" applyAlignment="1">
      <alignment horizontal="center" vertical="center" wrapText="1"/>
    </xf>
    <xf numFmtId="0" fontId="24" fillId="0" borderId="38" xfId="0" applyFont="1" applyBorder="1" applyAlignment="1">
      <alignment horizontal="center" vertical="center" wrapText="1"/>
    </xf>
    <xf numFmtId="0" fontId="25" fillId="0" borderId="39" xfId="0" applyFont="1" applyBorder="1" applyAlignment="1">
      <alignment horizontal="center" vertical="center" wrapText="1"/>
    </xf>
    <xf numFmtId="166" fontId="24" fillId="0" borderId="39" xfId="0" applyNumberFormat="1" applyFont="1" applyBorder="1" applyAlignment="1">
      <alignment horizontal="center" vertical="center" wrapText="1"/>
    </xf>
    <xf numFmtId="167" fontId="24" fillId="0" borderId="39" xfId="0" applyNumberFormat="1" applyFont="1" applyBorder="1" applyAlignment="1">
      <alignment horizontal="center" vertical="center"/>
    </xf>
    <xf numFmtId="0" fontId="22" fillId="0" borderId="34" xfId="0" applyFont="1" applyBorder="1" applyAlignment="1">
      <alignment horizontal="left" vertical="center" wrapText="1"/>
    </xf>
    <xf numFmtId="0" fontId="23" fillId="0" borderId="35" xfId="0" applyFont="1" applyBorder="1" applyAlignment="1">
      <alignment horizontal="center"/>
    </xf>
    <xf numFmtId="0" fontId="24" fillId="0" borderId="27" xfId="0" applyFont="1" applyBorder="1" applyAlignment="1">
      <alignment horizontal="center" vertical="center" wrapText="1"/>
    </xf>
    <xf numFmtId="2" fontId="24" fillId="0" borderId="27" xfId="0" applyNumberFormat="1" applyFont="1" applyBorder="1" applyAlignment="1">
      <alignment horizontal="center" vertical="center" wrapText="1"/>
    </xf>
    <xf numFmtId="0" fontId="24" fillId="0" borderId="36" xfId="0" applyFont="1" applyBorder="1" applyAlignment="1">
      <alignment horizontal="center"/>
    </xf>
    <xf numFmtId="0" fontId="20" fillId="0" borderId="29" xfId="0" applyFont="1" applyBorder="1" applyAlignment="1">
      <alignment horizontal="center" vertical="top" wrapText="1"/>
    </xf>
    <xf numFmtId="0" fontId="20" fillId="0" borderId="30" xfId="0" applyFont="1" applyBorder="1" applyAlignment="1">
      <alignment horizontal="center" vertical="top" wrapText="1"/>
    </xf>
    <xf numFmtId="0" fontId="21" fillId="0" borderId="0" xfId="0" applyFont="1" applyBorder="1" applyAlignment="1">
      <alignment horizontal="center" wrapText="1"/>
    </xf>
    <xf numFmtId="0" fontId="21" fillId="0" borderId="32" xfId="0" applyFont="1" applyBorder="1" applyAlignment="1">
      <alignment horizontal="center" wrapText="1"/>
    </xf>
    <xf numFmtId="0" fontId="22" fillId="0" borderId="33" xfId="0" applyFont="1" applyBorder="1" applyAlignment="1">
      <alignment horizontal="left"/>
    </xf>
    <xf numFmtId="0" fontId="1" fillId="11" borderId="0" xfId="0" applyFont="1" applyFill="1" applyBorder="1" applyAlignment="1">
      <alignment horizontal="left" vertical="top" wrapText="1"/>
    </xf>
    <xf numFmtId="0" fontId="4" fillId="8" borderId="17" xfId="0" applyFont="1" applyFill="1" applyBorder="1" applyAlignment="1">
      <alignment horizontal="left" vertical="top" wrapText="1"/>
    </xf>
    <xf numFmtId="0" fontId="4" fillId="3" borderId="17" xfId="0" applyFont="1" applyFill="1" applyBorder="1" applyAlignment="1">
      <alignment horizontal="right" vertical="top"/>
    </xf>
    <xf numFmtId="0" fontId="30" fillId="8" borderId="17" xfId="0" applyFont="1" applyFill="1" applyBorder="1" applyAlignment="1">
      <alignment horizontal="left" vertical="top" wrapText="1"/>
    </xf>
    <xf numFmtId="0" fontId="4" fillId="17" borderId="17" xfId="0" applyFont="1" applyFill="1" applyBorder="1" applyAlignment="1">
      <alignment horizontal="left" vertical="top" wrapText="1"/>
    </xf>
    <xf numFmtId="0" fontId="33" fillId="0" borderId="60" xfId="0" applyFont="1" applyBorder="1" applyAlignment="1">
      <alignment horizontal="center" vertical="center" wrapText="1"/>
    </xf>
  </cellXfs>
  <cellStyles count="3">
    <cellStyle name="Normal" xfId="0" builtinId="0"/>
    <cellStyle name="Porcentagem" xfId="1" builtinId="5"/>
    <cellStyle name="Texto Explicativo" xfId="2" builtinId="53" customBuiltin="1"/>
  </cellStyles>
  <dxfs count="0"/>
  <tableStyles count="0" defaultTableStyle="TableStyleMedium9" defaultPivotStyle="PivotStyleLight16"/>
  <colors>
    <indexedColors>
      <rgbColor rgb="FF000000"/>
      <rgbColor rgb="FFFFFFFF"/>
      <rgbColor rgb="FFFF0000"/>
      <rgbColor rgb="FF71E44B"/>
      <rgbColor rgb="FF0000FF"/>
      <rgbColor rgb="FFFFFF00"/>
      <rgbColor rgb="FFFF00FF"/>
      <rgbColor rgb="FF00FFFF"/>
      <rgbColor rgb="FF800000"/>
      <rgbColor rgb="FF269900"/>
      <rgbColor rgb="FF000080"/>
      <rgbColor rgb="FF808000"/>
      <rgbColor rgb="FF800080"/>
      <rgbColor rgb="FF008080"/>
      <rgbColor rgb="FFA6A6A6"/>
      <rgbColor rgb="FF808080"/>
      <rgbColor rgb="FF93CDDD"/>
      <rgbColor rgb="FF993366"/>
      <rgbColor rgb="FFE6E6E6"/>
      <rgbColor rgb="FF8AFD64"/>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DFFFBF"/>
      <rgbColor rgb="FFFFFF99"/>
      <rgbColor rgb="FF99CCFF"/>
      <rgbColor rgb="FFFF99CC"/>
      <rgbColor rgb="FFCC99FF"/>
      <rgbColor rgb="FFFFCC99"/>
      <rgbColor rgb="FF3366FF"/>
      <rgbColor rgb="FF58CB32"/>
      <rgbColor rgb="FF9BBB59"/>
      <rgbColor rgb="FFFFCC00"/>
      <rgbColor rgb="FFFF9900"/>
      <rgbColor rgb="FFFF6600"/>
      <rgbColor rgb="FF558ED5"/>
      <rgbColor rgb="FF969696"/>
      <rgbColor rgb="FF003366"/>
      <rgbColor rgb="FF3FB219"/>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26</xdr:row>
      <xdr:rowOff>143280</xdr:rowOff>
    </xdr:from>
    <xdr:to>
      <xdr:col>2</xdr:col>
      <xdr:colOff>872640</xdr:colOff>
      <xdr:row>32</xdr:row>
      <xdr:rowOff>128880</xdr:rowOff>
    </xdr:to>
    <xdr:sp macro="" textlink="">
      <xdr:nvSpPr>
        <xdr:cNvPr id="2" name="CustomShape 1"/>
        <xdr:cNvSpPr/>
      </xdr:nvSpPr>
      <xdr:spPr>
        <a:xfrm>
          <a:off x="725040" y="5963040"/>
          <a:ext cx="2958480" cy="1128600"/>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lstStyle/>
        <a:p>
          <a:pPr>
            <a:lnSpc>
              <a:spcPct val="100000"/>
            </a:lnSpc>
          </a:pPr>
          <a:r>
            <a:rPr lang="pt-BR" sz="1500" b="1" strike="noStrike" spc="-1">
              <a:solidFill>
                <a:srgbClr val="000000"/>
              </a:solidFill>
              <a:latin typeface="Arial"/>
            </a:rPr>
            <a:t>           </a:t>
          </a:r>
          <a:endParaRPr lang="pt-BR" sz="1500" b="0" strike="noStrike" spc="-1">
            <a:latin typeface="Times New Roman"/>
          </a:endParaRPr>
        </a:p>
        <a:p>
          <a:pPr>
            <a:lnSpc>
              <a:spcPct val="100000"/>
            </a:lnSpc>
          </a:pPr>
          <a:r>
            <a:rPr lang="pt-BR" sz="1200" b="1" strike="noStrike" spc="-1">
              <a:solidFill>
                <a:srgbClr val="000000"/>
              </a:solidFill>
              <a:latin typeface="Arial"/>
            </a:rPr>
            <a:t>           (1+ DA)x(1+DF)x(1+LB)</a:t>
          </a:r>
          <a:endParaRPr lang="pt-BR" sz="1200" b="0" strike="noStrike" spc="-1">
            <a:latin typeface="Times New Roman"/>
          </a:endParaRPr>
        </a:p>
        <a:p>
          <a:pPr>
            <a:lnSpc>
              <a:spcPct val="100000"/>
            </a:lnSpc>
          </a:pPr>
          <a:r>
            <a:rPr lang="pt-BR" sz="1200" b="1" strike="noStrike" spc="-1">
              <a:solidFill>
                <a:srgbClr val="000000"/>
              </a:solidFill>
              <a:latin typeface="Arial"/>
            </a:rPr>
            <a:t> =     (  ---------------------------------- - 1)  %</a:t>
          </a:r>
          <a:endParaRPr lang="pt-BR" sz="1200" b="0" strike="noStrike" spc="-1">
            <a:latin typeface="Times New Roman"/>
          </a:endParaRPr>
        </a:p>
        <a:p>
          <a:pPr>
            <a:lnSpc>
              <a:spcPct val="100000"/>
            </a:lnSpc>
          </a:pPr>
          <a:r>
            <a:rPr lang="pt-BR" sz="1200" b="1" strike="noStrike" spc="-1">
              <a:solidFill>
                <a:srgbClr val="000000"/>
              </a:solidFill>
              <a:latin typeface="Arial"/>
            </a:rPr>
            <a:t>                     (1 - T)</a:t>
          </a:r>
          <a:endParaRPr lang="pt-BR" sz="1200" b="0" strike="noStrike" spc="-1">
            <a:latin typeface="Times New Roman"/>
          </a:endParaRPr>
        </a:p>
        <a:p>
          <a:pPr>
            <a:lnSpc>
              <a:spcPct val="100000"/>
            </a:lnSpc>
          </a:pPr>
          <a:endParaRPr lang="pt-BR" sz="1200" b="0" strike="noStrike" spc="-1">
            <a:latin typeface="Times New Roman"/>
          </a:endParaRPr>
        </a:p>
        <a:p>
          <a:pPr>
            <a:lnSpc>
              <a:spcPct val="100000"/>
            </a:lnSpc>
          </a:pPr>
          <a:endParaRPr lang="pt-BR" sz="1200" b="0" strike="noStrike" spc="-1">
            <a:latin typeface="Times New Roman"/>
          </a:endParaRPr>
        </a:p>
      </xdr:txBody>
    </xdr:sp>
    <xdr:clientData/>
  </xdr:twoCellAnchor>
  <xdr:twoCellAnchor editAs="oneCell">
    <xdr:from>
      <xdr:col>8</xdr:col>
      <xdr:colOff>360</xdr:colOff>
      <xdr:row>26</xdr:row>
      <xdr:rowOff>143280</xdr:rowOff>
    </xdr:from>
    <xdr:to>
      <xdr:col>12</xdr:col>
      <xdr:colOff>164880</xdr:colOff>
      <xdr:row>32</xdr:row>
      <xdr:rowOff>128880</xdr:rowOff>
    </xdr:to>
    <xdr:sp macro="" textlink="">
      <xdr:nvSpPr>
        <xdr:cNvPr id="3" name="CustomShape 1"/>
        <xdr:cNvSpPr/>
      </xdr:nvSpPr>
      <xdr:spPr>
        <a:xfrm>
          <a:off x="8928360" y="5963040"/>
          <a:ext cx="6044040" cy="1128600"/>
        </a:xfrm>
        <a:prstGeom prst="rect">
          <a:avLst/>
        </a:prstGeom>
        <a:solidFill>
          <a:srgbClr val="FFFFFF"/>
        </a:solidFill>
        <a:ln w="9360">
          <a:solidFill>
            <a:srgbClr val="FFFFFF"/>
          </a:solidFill>
          <a:round/>
        </a:ln>
      </xdr:spPr>
      <xdr:style>
        <a:lnRef idx="0">
          <a:scrgbClr r="0" g="0" b="0"/>
        </a:lnRef>
        <a:fillRef idx="0">
          <a:scrgbClr r="0" g="0" b="0"/>
        </a:fillRef>
        <a:effectRef idx="0">
          <a:scrgbClr r="0" g="0" b="0"/>
        </a:effectRef>
        <a:fontRef idx="minor"/>
      </xdr:style>
      <xdr:txBody>
        <a:bodyPr lIns="90000" tIns="45000" rIns="90000" bIns="45000"/>
        <a:lstStyle/>
        <a:p>
          <a:pPr>
            <a:lnSpc>
              <a:spcPct val="100000"/>
            </a:lnSpc>
          </a:pPr>
          <a:r>
            <a:rPr lang="pt-BR" sz="1500" b="1" strike="noStrike" spc="-1">
              <a:solidFill>
                <a:srgbClr val="000000"/>
              </a:solidFill>
              <a:latin typeface="Arial"/>
            </a:rPr>
            <a:t>           </a:t>
          </a:r>
          <a:endParaRPr lang="pt-BR" sz="1500" b="0" strike="noStrike" spc="-1">
            <a:latin typeface="Times New Roman"/>
          </a:endParaRPr>
        </a:p>
        <a:p>
          <a:pPr>
            <a:lnSpc>
              <a:spcPct val="100000"/>
            </a:lnSpc>
          </a:pPr>
          <a:r>
            <a:rPr lang="pt-BR" sz="1200" b="1" strike="noStrike" spc="-1">
              <a:solidFill>
                <a:srgbClr val="000000"/>
              </a:solidFill>
              <a:latin typeface="Arial"/>
            </a:rPr>
            <a:t>           (1+ DA)x(1+DF)x(1+LB)</a:t>
          </a:r>
          <a:endParaRPr lang="pt-BR" sz="1200" b="0" strike="noStrike" spc="-1">
            <a:latin typeface="Times New Roman"/>
          </a:endParaRPr>
        </a:p>
        <a:p>
          <a:pPr>
            <a:lnSpc>
              <a:spcPct val="100000"/>
            </a:lnSpc>
          </a:pPr>
          <a:r>
            <a:rPr lang="pt-BR" sz="1200" b="1" strike="noStrike" spc="-1">
              <a:solidFill>
                <a:srgbClr val="000000"/>
              </a:solidFill>
              <a:latin typeface="Arial"/>
            </a:rPr>
            <a:t> =     (  ---------------------------------- - 1)  %</a:t>
          </a:r>
          <a:endParaRPr lang="pt-BR" sz="1200" b="0" strike="noStrike" spc="-1">
            <a:latin typeface="Times New Roman"/>
          </a:endParaRPr>
        </a:p>
        <a:p>
          <a:pPr>
            <a:lnSpc>
              <a:spcPct val="100000"/>
            </a:lnSpc>
          </a:pPr>
          <a:r>
            <a:rPr lang="pt-BR" sz="1200" b="1" strike="noStrike" spc="-1">
              <a:solidFill>
                <a:srgbClr val="000000"/>
              </a:solidFill>
              <a:latin typeface="Arial"/>
            </a:rPr>
            <a:t>                     (1 - T)</a:t>
          </a:r>
          <a:endParaRPr lang="pt-BR" sz="1200" b="0" strike="noStrike" spc="-1">
            <a:latin typeface="Times New Roman"/>
          </a:endParaRPr>
        </a:p>
        <a:p>
          <a:pPr>
            <a:lnSpc>
              <a:spcPct val="100000"/>
            </a:lnSpc>
          </a:pPr>
          <a:endParaRPr lang="pt-BR" sz="1200" b="0" strike="noStrike" spc="-1">
            <a:latin typeface="Times New Roman"/>
          </a:endParaRPr>
        </a:p>
        <a:p>
          <a:pPr>
            <a:lnSpc>
              <a:spcPct val="100000"/>
            </a:lnSpc>
          </a:pPr>
          <a:endParaRPr lang="pt-BR" sz="1200" b="0" strike="noStrike" spc="-1">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131400</xdr:colOff>
      <xdr:row>0</xdr:row>
      <xdr:rowOff>61560</xdr:rowOff>
    </xdr:from>
    <xdr:to>
      <xdr:col>3</xdr:col>
      <xdr:colOff>1011960</xdr:colOff>
      <xdr:row>4</xdr:row>
      <xdr:rowOff>157680</xdr:rowOff>
    </xdr:to>
    <xdr:pic>
      <xdr:nvPicPr>
        <xdr:cNvPr id="3" name="Imagem 1"/>
        <xdr:cNvPicPr/>
      </xdr:nvPicPr>
      <xdr:blipFill>
        <a:blip xmlns:r="http://schemas.openxmlformats.org/officeDocument/2006/relationships" r:embed="rId1" cstate="print"/>
        <a:stretch/>
      </xdr:blipFill>
      <xdr:spPr>
        <a:xfrm>
          <a:off x="4692960" y="61560"/>
          <a:ext cx="880560" cy="104832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000561\Downloads\SEPRO%20-%20Se&#231;&#227;o%20de%20Projetos\Quart&#233;is%20Operacionais\GPRAM_Asa%20Norte\_GBM%20A%20-%20GPRAM\PLO\Or&#231;amento%20Completo_MODE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intético Desonerado"/>
      <sheetName val="Orç Analítico Desonerado"/>
      <sheetName val="Orç Equip. Desonerado"/>
      <sheetName val="ABC"/>
      <sheetName val="BDI OBRA"/>
      <sheetName val="BDI Equip."/>
      <sheetName val="Orç. Sintético Onerado"/>
      <sheetName val="Orç. Analítico Onerado"/>
      <sheetName val="Orç Equip. Onerado"/>
      <sheetName val="Onerado x Desonerado"/>
      <sheetName val="SELIC"/>
    </sheetNames>
    <sheetDataSet>
      <sheetData sheetId="0"/>
      <sheetData sheetId="1">
        <row r="5">
          <cell r="B5" t="str">
            <v>SERVIÇOS TECNICOS-PROFISSIONAIS</v>
          </cell>
        </row>
        <row r="8">
          <cell r="B8" t="str">
            <v>SERVIÇOS PRELIMINARES</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
  <sheetViews>
    <sheetView tabSelected="1" zoomScale="85" zoomScaleNormal="85" workbookViewId="0">
      <selection activeCell="D27" sqref="D27"/>
    </sheetView>
  </sheetViews>
  <sheetFormatPr defaultRowHeight="15"/>
  <cols>
    <col min="1" max="1" width="10.88671875" customWidth="1"/>
    <col min="2" max="2" width="70.6640625" customWidth="1"/>
    <col min="3" max="3" width="9.88671875" customWidth="1"/>
    <col min="4" max="4" width="10.44140625" customWidth="1"/>
    <col min="5" max="5" width="10.77734375" customWidth="1"/>
    <col min="6" max="6" width="8.5546875" customWidth="1"/>
    <col min="7" max="7" width="11.33203125"/>
    <col min="8" max="1025" width="8.5546875" customWidth="1"/>
  </cols>
  <sheetData>
    <row r="1" spans="1:5" ht="15" customHeight="1">
      <c r="A1" s="1"/>
      <c r="B1" s="257" t="s">
        <v>0</v>
      </c>
      <c r="C1" s="2"/>
      <c r="D1" s="2"/>
      <c r="E1" s="3" t="s">
        <v>1</v>
      </c>
    </row>
    <row r="2" spans="1:5">
      <c r="A2" s="4"/>
      <c r="B2" s="257"/>
      <c r="C2" s="258" t="s">
        <v>2</v>
      </c>
      <c r="D2" s="258"/>
      <c r="E2" s="258"/>
    </row>
    <row r="3" spans="1:5">
      <c r="A3" s="4"/>
      <c r="B3" s="5" t="s">
        <v>3</v>
      </c>
      <c r="C3" s="6"/>
      <c r="D3" s="6"/>
      <c r="E3" s="7" t="s">
        <v>4</v>
      </c>
    </row>
    <row r="4" spans="1:5">
      <c r="A4" s="4"/>
      <c r="B4" s="5" t="s">
        <v>5</v>
      </c>
      <c r="C4" s="6"/>
      <c r="D4" s="6"/>
      <c r="E4" s="8" t="s">
        <v>6</v>
      </c>
    </row>
    <row r="5" spans="1:5">
      <c r="A5" s="4"/>
      <c r="B5" s="259"/>
      <c r="C5" s="259"/>
      <c r="D5" s="259"/>
      <c r="E5" s="259"/>
    </row>
    <row r="6" spans="1:5" ht="15" customHeight="1">
      <c r="A6" s="9" t="s">
        <v>7</v>
      </c>
      <c r="B6" s="260" t="s">
        <v>8</v>
      </c>
      <c r="C6" s="260"/>
      <c r="D6" s="260"/>
      <c r="E6" s="260"/>
    </row>
    <row r="7" spans="1:5">
      <c r="A7" s="10" t="s">
        <v>9</v>
      </c>
      <c r="B7" s="249" t="str">
        <f>[1]Cronograma!B5</f>
        <v>SERVIÇOS TECNICOS-PROFISSIONAIS</v>
      </c>
      <c r="C7" s="249"/>
      <c r="D7" s="249"/>
      <c r="E7" s="249"/>
    </row>
    <row r="8" spans="1:5">
      <c r="A8" s="250" t="s">
        <v>10</v>
      </c>
      <c r="B8" s="250"/>
      <c r="C8" s="250"/>
      <c r="D8" s="11">
        <f>'Orçamento Sintético'!G5</f>
        <v>0</v>
      </c>
      <c r="E8" s="12" t="e">
        <f>D8/E26</f>
        <v>#DIV/0!</v>
      </c>
    </row>
    <row r="9" spans="1:5">
      <c r="A9" s="13" t="s">
        <v>11</v>
      </c>
      <c r="B9" s="249" t="str">
        <f>[1]Cronograma!B8</f>
        <v>SERVIÇOS PRELIMINARES</v>
      </c>
      <c r="C9" s="249"/>
      <c r="D9" s="249"/>
      <c r="E9" s="249"/>
    </row>
    <row r="10" spans="1:5">
      <c r="A10" s="250" t="s">
        <v>10</v>
      </c>
      <c r="B10" s="250"/>
      <c r="C10" s="250"/>
      <c r="D10" s="11">
        <f>'Orçamento Sintético'!G8</f>
        <v>0</v>
      </c>
      <c r="E10" s="12" t="e">
        <f>D10/E26</f>
        <v>#DIV/0!</v>
      </c>
    </row>
    <row r="11" spans="1:5" ht="15" customHeight="1">
      <c r="A11" s="13" t="s">
        <v>12</v>
      </c>
      <c r="B11" s="249" t="s">
        <v>13</v>
      </c>
      <c r="C11" s="249"/>
      <c r="D11" s="249"/>
      <c r="E11" s="249"/>
    </row>
    <row r="12" spans="1:5">
      <c r="A12" s="250" t="s">
        <v>10</v>
      </c>
      <c r="B12" s="250"/>
      <c r="C12" s="250"/>
      <c r="D12" s="11">
        <f>'Orçamento Sintético'!G67</f>
        <v>0</v>
      </c>
      <c r="E12" s="12" t="e">
        <f>D12/E26</f>
        <v>#DIV/0!</v>
      </c>
    </row>
    <row r="13" spans="1:5" ht="15" customHeight="1">
      <c r="A13" s="13" t="s">
        <v>14</v>
      </c>
      <c r="B13" s="249" t="s">
        <v>15</v>
      </c>
      <c r="C13" s="249"/>
      <c r="D13" s="249"/>
      <c r="E13" s="249"/>
    </row>
    <row r="14" spans="1:5">
      <c r="A14" s="250" t="s">
        <v>10</v>
      </c>
      <c r="B14" s="250"/>
      <c r="C14" s="250"/>
      <c r="D14" s="11">
        <f>'Orçamento Sintético'!G165</f>
        <v>0</v>
      </c>
      <c r="E14" s="12" t="e">
        <f>D14/E26</f>
        <v>#DIV/0!</v>
      </c>
    </row>
    <row r="15" spans="1:5" ht="15" customHeight="1">
      <c r="A15" s="13" t="s">
        <v>16</v>
      </c>
      <c r="B15" s="249" t="s">
        <v>17</v>
      </c>
      <c r="C15" s="249"/>
      <c r="D15" s="249"/>
      <c r="E15" s="249"/>
    </row>
    <row r="16" spans="1:5">
      <c r="A16" s="250" t="s">
        <v>10</v>
      </c>
      <c r="B16" s="250"/>
      <c r="C16" s="250"/>
      <c r="D16" s="11">
        <f>'Orçamento Sintético'!F271</f>
        <v>0</v>
      </c>
      <c r="E16" s="12" t="e">
        <f>D16/E26</f>
        <v>#DIV/0!</v>
      </c>
    </row>
    <row r="17" spans="1:7" ht="15" customHeight="1">
      <c r="A17" s="13" t="s">
        <v>18</v>
      </c>
      <c r="B17" s="249" t="s">
        <v>19</v>
      </c>
      <c r="C17" s="249"/>
      <c r="D17" s="249"/>
      <c r="E17" s="249"/>
    </row>
    <row r="18" spans="1:7">
      <c r="A18" s="250" t="s">
        <v>10</v>
      </c>
      <c r="B18" s="250"/>
      <c r="C18" s="250"/>
      <c r="D18" s="11">
        <f>'Orçamento Sintético'!G430</f>
        <v>0</v>
      </c>
      <c r="E18" s="12" t="e">
        <f>D18/E26</f>
        <v>#DIV/0!</v>
      </c>
    </row>
    <row r="19" spans="1:7" ht="15" customHeight="1">
      <c r="A19" s="13" t="s">
        <v>20</v>
      </c>
      <c r="B19" s="249" t="s">
        <v>21</v>
      </c>
      <c r="C19" s="249"/>
      <c r="D19" s="249"/>
      <c r="E19" s="249"/>
    </row>
    <row r="20" spans="1:7">
      <c r="A20" s="250" t="s">
        <v>10</v>
      </c>
      <c r="B20" s="250"/>
      <c r="C20" s="250"/>
      <c r="D20" s="11">
        <f>'Orçamento Sintético'!G586</f>
        <v>0</v>
      </c>
      <c r="E20" s="12" t="e">
        <f>D20/E26</f>
        <v>#DIV/0!</v>
      </c>
    </row>
    <row r="21" spans="1:7" ht="15" customHeight="1">
      <c r="A21" s="13" t="s">
        <v>22</v>
      </c>
      <c r="B21" s="249" t="s">
        <v>23</v>
      </c>
      <c r="C21" s="249"/>
      <c r="D21" s="249"/>
      <c r="E21" s="249"/>
    </row>
    <row r="22" spans="1:7">
      <c r="A22" s="250" t="s">
        <v>10</v>
      </c>
      <c r="B22" s="250"/>
      <c r="C22" s="250"/>
      <c r="D22" s="11">
        <f>'Orçamento Sintético'!G611</f>
        <v>0</v>
      </c>
      <c r="E22" s="12" t="e">
        <f>D22/E26</f>
        <v>#DIV/0!</v>
      </c>
    </row>
    <row r="23" spans="1:7" ht="15" customHeight="1">
      <c r="A23" s="13" t="s">
        <v>24</v>
      </c>
      <c r="B23" s="249" t="s">
        <v>25</v>
      </c>
      <c r="C23" s="249"/>
      <c r="D23" s="249"/>
      <c r="E23" s="249"/>
    </row>
    <row r="24" spans="1:7">
      <c r="A24" s="250" t="s">
        <v>10</v>
      </c>
      <c r="B24" s="250"/>
      <c r="C24" s="250"/>
      <c r="D24" s="11">
        <f>'Orçamento Sintético'!G622</f>
        <v>0</v>
      </c>
      <c r="E24" s="12" t="e">
        <f>D24/E26</f>
        <v>#DIV/0!</v>
      </c>
    </row>
    <row r="25" spans="1:7">
      <c r="A25" s="256"/>
      <c r="B25" s="256"/>
      <c r="C25" s="256"/>
      <c r="D25" s="256"/>
      <c r="E25" s="256"/>
    </row>
    <row r="26" spans="1:7">
      <c r="A26" s="250" t="s">
        <v>26</v>
      </c>
      <c r="B26" s="250"/>
      <c r="C26" s="250"/>
      <c r="D26" s="250"/>
      <c r="E26" s="14">
        <f>SUM(D8,D10,D12,D14,D16,D18,D20,D22,D24)</f>
        <v>0</v>
      </c>
    </row>
    <row r="27" spans="1:7">
      <c r="A27" s="251" t="s">
        <v>27</v>
      </c>
      <c r="B27" s="251"/>
      <c r="C27" s="251"/>
      <c r="D27" s="15">
        <f>BDI!F3</f>
        <v>0</v>
      </c>
      <c r="E27" s="16">
        <f>D27*E26</f>
        <v>0</v>
      </c>
    </row>
    <row r="28" spans="1:7">
      <c r="A28" s="252" t="s">
        <v>28</v>
      </c>
      <c r="B28" s="252"/>
      <c r="C28" s="252"/>
      <c r="D28" s="252"/>
      <c r="E28" s="17">
        <f>E27+E26</f>
        <v>0</v>
      </c>
    </row>
    <row r="29" spans="1:7" ht="15.75">
      <c r="A29" s="253" t="s">
        <v>29</v>
      </c>
      <c r="B29" s="253"/>
      <c r="C29" s="253"/>
      <c r="D29" s="253"/>
      <c r="E29" s="253"/>
    </row>
    <row r="30" spans="1:7" ht="15" customHeight="1">
      <c r="A30" s="18" t="s">
        <v>7</v>
      </c>
      <c r="B30" s="254" t="s">
        <v>8</v>
      </c>
      <c r="C30" s="254"/>
      <c r="D30" s="254"/>
      <c r="E30" s="254"/>
      <c r="G30" s="19"/>
    </row>
    <row r="31" spans="1:7">
      <c r="A31" s="13" t="s">
        <v>30</v>
      </c>
      <c r="B31" s="255" t="str">
        <f>'Orçamento Equipamentos'!B7</f>
        <v>INSTALAÇÕES ELETRICAS E ELETRONICAS</v>
      </c>
      <c r="C31" s="255"/>
      <c r="D31" s="255"/>
      <c r="E31" s="255"/>
    </row>
    <row r="32" spans="1:7">
      <c r="A32" s="250" t="s">
        <v>10</v>
      </c>
      <c r="B32" s="250"/>
      <c r="C32" s="250"/>
      <c r="D32" s="11">
        <f>'Orçamento Equipamentos'!F29</f>
        <v>0</v>
      </c>
      <c r="E32" s="12" t="e">
        <f>D32/E36</f>
        <v>#DIV/0!</v>
      </c>
    </row>
    <row r="33" spans="1:5">
      <c r="A33" s="13" t="s">
        <v>31</v>
      </c>
      <c r="B33" s="249" t="str">
        <f>'Orçamento Equipamentos'!B30</f>
        <v>INSTALAÇÕES MECANICAS E DE UTILIDADES</v>
      </c>
      <c r="C33" s="249"/>
      <c r="D33" s="249"/>
      <c r="E33" s="249"/>
    </row>
    <row r="34" spans="1:5">
      <c r="A34" s="250" t="s">
        <v>10</v>
      </c>
      <c r="B34" s="250"/>
      <c r="C34" s="250"/>
      <c r="D34" s="11">
        <f>'Orçamento Equipamentos'!F40</f>
        <v>0</v>
      </c>
      <c r="E34" s="12" t="e">
        <f>D34/E38</f>
        <v>#DIV/0!</v>
      </c>
    </row>
    <row r="35" spans="1:5">
      <c r="A35" s="20"/>
      <c r="B35" s="21"/>
      <c r="C35" s="21"/>
      <c r="D35" s="11"/>
      <c r="E35" s="12"/>
    </row>
    <row r="36" spans="1:5">
      <c r="A36" s="250" t="s">
        <v>32</v>
      </c>
      <c r="B36" s="250"/>
      <c r="C36" s="250"/>
      <c r="D36" s="250"/>
      <c r="E36" s="14">
        <f>D32+D34</f>
        <v>0</v>
      </c>
    </row>
    <row r="37" spans="1:5">
      <c r="A37" s="251" t="s">
        <v>27</v>
      </c>
      <c r="B37" s="251"/>
      <c r="C37" s="251"/>
      <c r="D37" s="15">
        <f>BDI!M3</f>
        <v>0</v>
      </c>
      <c r="E37" s="16">
        <f>D37*E36</f>
        <v>0</v>
      </c>
    </row>
    <row r="38" spans="1:5">
      <c r="A38" s="252" t="s">
        <v>28</v>
      </c>
      <c r="B38" s="252"/>
      <c r="C38" s="252"/>
      <c r="D38" s="252"/>
      <c r="E38" s="17">
        <f>E37+E36</f>
        <v>0</v>
      </c>
    </row>
    <row r="39" spans="1:5">
      <c r="A39" s="246" t="s">
        <v>33</v>
      </c>
      <c r="B39" s="246"/>
      <c r="C39" s="246"/>
      <c r="D39" s="246"/>
      <c r="E39" s="246"/>
    </row>
    <row r="40" spans="1:5">
      <c r="A40" s="247" t="s">
        <v>34</v>
      </c>
      <c r="B40" s="247"/>
      <c r="C40" s="247"/>
      <c r="D40" s="247"/>
      <c r="E40" s="14">
        <f>E26+E36</f>
        <v>0</v>
      </c>
    </row>
    <row r="41" spans="1:5">
      <c r="A41" s="248" t="s">
        <v>35</v>
      </c>
      <c r="B41" s="248"/>
      <c r="C41" s="248"/>
      <c r="D41" s="248"/>
      <c r="E41" s="22">
        <f>E28+E38</f>
        <v>0</v>
      </c>
    </row>
  </sheetData>
  <mergeCells count="38">
    <mergeCell ref="B1:B2"/>
    <mergeCell ref="C2:E2"/>
    <mergeCell ref="B5:E5"/>
    <mergeCell ref="B6:E6"/>
    <mergeCell ref="B7:E7"/>
    <mergeCell ref="A8:C8"/>
    <mergeCell ref="B9:E9"/>
    <mergeCell ref="A10:C10"/>
    <mergeCell ref="B11:E11"/>
    <mergeCell ref="A12:C12"/>
    <mergeCell ref="B13:E13"/>
    <mergeCell ref="A14:C14"/>
    <mergeCell ref="B15:E15"/>
    <mergeCell ref="A16:C16"/>
    <mergeCell ref="B17:E17"/>
    <mergeCell ref="A18:C18"/>
    <mergeCell ref="B19:E19"/>
    <mergeCell ref="A20:C20"/>
    <mergeCell ref="B21:E21"/>
    <mergeCell ref="A22:C22"/>
    <mergeCell ref="B23:E23"/>
    <mergeCell ref="A24:C24"/>
    <mergeCell ref="A25:E25"/>
    <mergeCell ref="A26:D26"/>
    <mergeCell ref="A27:C27"/>
    <mergeCell ref="A28:D28"/>
    <mergeCell ref="A29:E29"/>
    <mergeCell ref="B30:E30"/>
    <mergeCell ref="B31:E31"/>
    <mergeCell ref="A32:C32"/>
    <mergeCell ref="A39:E39"/>
    <mergeCell ref="A40:D40"/>
    <mergeCell ref="A41:D41"/>
    <mergeCell ref="B33:E33"/>
    <mergeCell ref="A34:C34"/>
    <mergeCell ref="A36:D36"/>
    <mergeCell ref="A37:C37"/>
    <mergeCell ref="A38:D38"/>
  </mergeCells>
  <pageMargins left="0.7" right="0.7" top="0.75" bottom="0.75" header="0.51180555555555496" footer="0.51180555555555496"/>
  <pageSetup paperSize="9" firstPageNumber="0"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zoomScale="85" zoomScaleNormal="85" workbookViewId="0">
      <selection activeCell="Q17" sqref="Q17"/>
    </sheetView>
  </sheetViews>
  <sheetFormatPr defaultRowHeight="15"/>
  <cols>
    <col min="1" max="1" width="8.5546875" customWidth="1"/>
    <col min="2" max="2" width="24.6640625" customWidth="1"/>
    <col min="3" max="3" width="29.33203125" customWidth="1"/>
    <col min="4" max="5" width="8.5546875" customWidth="1"/>
    <col min="6" max="6" width="10.88671875" customWidth="1"/>
    <col min="7" max="7" width="8.5546875" customWidth="1"/>
    <col min="8" max="8" width="6.33203125" customWidth="1"/>
    <col min="9" max="9" width="43.77734375" customWidth="1"/>
    <col min="10" max="12" width="8.5546875" customWidth="1"/>
    <col min="13" max="13" width="11.109375" customWidth="1"/>
    <col min="14" max="1025" width="8.5546875" customWidth="1"/>
  </cols>
  <sheetData>
    <row r="1" spans="1:13" ht="15.75">
      <c r="A1" s="273" t="s">
        <v>36</v>
      </c>
      <c r="B1" s="273"/>
      <c r="C1" s="273"/>
      <c r="D1" s="273"/>
      <c r="E1" s="273"/>
      <c r="F1" s="273"/>
      <c r="H1" s="273" t="s">
        <v>37</v>
      </c>
      <c r="I1" s="273"/>
      <c r="J1" s="273"/>
      <c r="K1" s="273"/>
      <c r="L1" s="273"/>
      <c r="M1" s="273"/>
    </row>
    <row r="2" spans="1:13" ht="15.75">
      <c r="A2" s="273" t="s">
        <v>38</v>
      </c>
      <c r="B2" s="273"/>
      <c r="C2" s="273"/>
      <c r="D2" s="273"/>
      <c r="E2" s="273"/>
      <c r="F2" s="273"/>
      <c r="H2" s="274" t="s">
        <v>39</v>
      </c>
      <c r="I2" s="274"/>
      <c r="J2" s="274"/>
      <c r="K2" s="274"/>
      <c r="L2" s="274"/>
      <c r="M2" s="274"/>
    </row>
    <row r="3" spans="1:13">
      <c r="A3" s="275" t="s">
        <v>40</v>
      </c>
      <c r="B3" s="275"/>
      <c r="C3" s="275"/>
      <c r="D3" s="275"/>
      <c r="E3" s="275"/>
      <c r="F3" s="23">
        <f>F27</f>
        <v>0</v>
      </c>
      <c r="H3" s="275" t="s">
        <v>40</v>
      </c>
      <c r="I3" s="275"/>
      <c r="J3" s="275"/>
      <c r="K3" s="275"/>
      <c r="L3" s="275"/>
      <c r="M3" s="23">
        <f>M27</f>
        <v>0</v>
      </c>
    </row>
    <row r="4" spans="1:13" ht="15.75">
      <c r="A4" s="269" t="s">
        <v>41</v>
      </c>
      <c r="B4" s="269"/>
      <c r="C4" s="269"/>
      <c r="D4" s="269"/>
      <c r="E4" s="269"/>
      <c r="F4" s="269"/>
      <c r="H4" s="270" t="s">
        <v>41</v>
      </c>
      <c r="I4" s="270"/>
      <c r="J4" s="270"/>
      <c r="K4" s="270"/>
      <c r="L4" s="270"/>
      <c r="M4" s="270"/>
    </row>
    <row r="5" spans="1:13" ht="47.25" customHeight="1">
      <c r="A5" s="271" t="s">
        <v>42</v>
      </c>
      <c r="B5" s="271"/>
      <c r="C5" s="271"/>
      <c r="D5" s="271"/>
      <c r="E5" s="271"/>
      <c r="F5" s="271"/>
      <c r="H5" s="271" t="s">
        <v>42</v>
      </c>
      <c r="I5" s="271"/>
      <c r="J5" s="271"/>
      <c r="K5" s="271"/>
      <c r="L5" s="271"/>
      <c r="M5" s="271"/>
    </row>
    <row r="6" spans="1:13" ht="38.25" customHeight="1">
      <c r="A6" s="24" t="s">
        <v>43</v>
      </c>
      <c r="B6" s="272" t="s">
        <v>44</v>
      </c>
      <c r="C6" s="272"/>
      <c r="D6" s="26" t="s">
        <v>45</v>
      </c>
      <c r="E6" s="26" t="s">
        <v>46</v>
      </c>
      <c r="F6" s="27" t="s">
        <v>47</v>
      </c>
      <c r="H6" s="24" t="s">
        <v>43</v>
      </c>
      <c r="I6" s="25" t="s">
        <v>44</v>
      </c>
      <c r="J6" s="25"/>
      <c r="K6" s="26" t="s">
        <v>45</v>
      </c>
      <c r="L6" s="26" t="s">
        <v>46</v>
      </c>
      <c r="M6" s="27" t="s">
        <v>47</v>
      </c>
    </row>
    <row r="7" spans="1:13">
      <c r="A7" s="28" t="s">
        <v>48</v>
      </c>
      <c r="B7" s="29" t="s">
        <v>49</v>
      </c>
      <c r="C7" s="30"/>
      <c r="D7" s="31"/>
      <c r="E7" s="31"/>
      <c r="F7" s="32"/>
      <c r="H7" s="28" t="s">
        <v>48</v>
      </c>
      <c r="I7" s="29" t="s">
        <v>49</v>
      </c>
      <c r="J7" s="30"/>
      <c r="K7" s="31"/>
      <c r="L7" s="31"/>
      <c r="M7" s="32"/>
    </row>
    <row r="8" spans="1:13">
      <c r="A8" s="33" t="s">
        <v>50</v>
      </c>
      <c r="B8" s="34" t="s">
        <v>51</v>
      </c>
      <c r="C8" s="35"/>
      <c r="D8" s="36"/>
      <c r="E8" s="36" t="s">
        <v>46</v>
      </c>
      <c r="F8" s="37"/>
      <c r="H8" s="33" t="s">
        <v>50</v>
      </c>
      <c r="I8" s="38" t="s">
        <v>52</v>
      </c>
      <c r="J8" s="35"/>
      <c r="K8" s="36"/>
      <c r="L8" s="36" t="s">
        <v>46</v>
      </c>
      <c r="M8" s="37"/>
    </row>
    <row r="9" spans="1:13">
      <c r="A9" s="33" t="s">
        <v>53</v>
      </c>
      <c r="B9" s="34" t="s">
        <v>54</v>
      </c>
      <c r="C9" s="35"/>
      <c r="D9" s="36"/>
      <c r="E9" s="36" t="s">
        <v>46</v>
      </c>
      <c r="F9" s="37"/>
      <c r="H9" s="33" t="s">
        <v>53</v>
      </c>
      <c r="I9" s="38" t="s">
        <v>55</v>
      </c>
      <c r="J9" s="35"/>
      <c r="K9" s="36"/>
      <c r="L9" s="36" t="s">
        <v>46</v>
      </c>
      <c r="M9" s="37"/>
    </row>
    <row r="10" spans="1:13">
      <c r="A10" s="33" t="s">
        <v>56</v>
      </c>
      <c r="B10" s="34" t="s">
        <v>57</v>
      </c>
      <c r="C10" s="35"/>
      <c r="D10" s="36"/>
      <c r="E10" s="36" t="s">
        <v>46</v>
      </c>
      <c r="F10" s="37"/>
      <c r="H10" s="33" t="s">
        <v>56</v>
      </c>
      <c r="I10" s="38" t="s">
        <v>58</v>
      </c>
      <c r="J10" s="35"/>
      <c r="K10" s="36"/>
      <c r="L10" s="36" t="s">
        <v>46</v>
      </c>
      <c r="M10" s="37"/>
    </row>
    <row r="11" spans="1:13">
      <c r="A11" s="24"/>
      <c r="B11" s="264" t="s">
        <v>59</v>
      </c>
      <c r="C11" s="264"/>
      <c r="D11" s="26">
        <f>SUM(D8:D10)</f>
        <v>0</v>
      </c>
      <c r="E11" s="26"/>
      <c r="F11" s="40">
        <f>D11</f>
        <v>0</v>
      </c>
      <c r="H11" s="24"/>
      <c r="I11" s="39" t="s">
        <v>59</v>
      </c>
      <c r="J11" s="39"/>
      <c r="K11" s="26">
        <f>SUM(K8:K10)</f>
        <v>0</v>
      </c>
      <c r="L11" s="26"/>
      <c r="M11" s="40">
        <f>K11</f>
        <v>0</v>
      </c>
    </row>
    <row r="12" spans="1:13">
      <c r="A12" s="28" t="s">
        <v>60</v>
      </c>
      <c r="B12" s="41" t="s">
        <v>61</v>
      </c>
      <c r="C12" s="30"/>
      <c r="D12" s="31"/>
      <c r="E12" s="31"/>
      <c r="F12" s="32"/>
      <c r="H12" s="28" t="s">
        <v>60</v>
      </c>
      <c r="I12" s="41" t="s">
        <v>61</v>
      </c>
      <c r="J12" s="30"/>
      <c r="K12" s="31"/>
      <c r="L12" s="31"/>
      <c r="M12" s="32"/>
    </row>
    <row r="13" spans="1:13">
      <c r="A13" s="33" t="s">
        <v>50</v>
      </c>
      <c r="B13" s="34" t="s">
        <v>62</v>
      </c>
      <c r="C13" s="35"/>
      <c r="D13" s="36"/>
      <c r="E13" s="36" t="s">
        <v>46</v>
      </c>
      <c r="F13" s="37"/>
      <c r="H13" s="33" t="s">
        <v>50</v>
      </c>
      <c r="I13" s="34" t="s">
        <v>62</v>
      </c>
      <c r="J13" s="35"/>
      <c r="K13" s="36"/>
      <c r="L13" s="36" t="s">
        <v>46</v>
      </c>
      <c r="M13" s="37"/>
    </row>
    <row r="14" spans="1:13">
      <c r="A14" s="33"/>
      <c r="B14" s="264" t="s">
        <v>63</v>
      </c>
      <c r="C14" s="264"/>
      <c r="D14" s="26">
        <f>D13</f>
        <v>0</v>
      </c>
      <c r="E14" s="36"/>
      <c r="F14" s="40">
        <f>D14</f>
        <v>0</v>
      </c>
      <c r="H14" s="33"/>
      <c r="I14" s="39" t="s">
        <v>63</v>
      </c>
      <c r="J14" s="39"/>
      <c r="K14" s="26">
        <f>K13</f>
        <v>0</v>
      </c>
      <c r="L14" s="36"/>
      <c r="M14" s="40">
        <f>K14</f>
        <v>0</v>
      </c>
    </row>
    <row r="15" spans="1:13">
      <c r="A15" s="28" t="s">
        <v>64</v>
      </c>
      <c r="B15" s="41" t="s">
        <v>65</v>
      </c>
      <c r="C15" s="30"/>
      <c r="D15" s="31"/>
      <c r="E15" s="31"/>
      <c r="F15" s="32"/>
      <c r="H15" s="28" t="s">
        <v>64</v>
      </c>
      <c r="I15" s="41" t="s">
        <v>65</v>
      </c>
      <c r="J15" s="30"/>
      <c r="K15" s="31"/>
      <c r="L15" s="31"/>
      <c r="M15" s="32"/>
    </row>
    <row r="16" spans="1:13">
      <c r="A16" s="33"/>
      <c r="B16" s="34"/>
      <c r="C16" s="35"/>
      <c r="D16" s="36"/>
      <c r="E16" s="36"/>
      <c r="F16" s="37"/>
      <c r="H16" s="33"/>
      <c r="I16" s="34"/>
      <c r="J16" s="35"/>
      <c r="K16" s="36"/>
      <c r="L16" s="36"/>
      <c r="M16" s="37"/>
    </row>
    <row r="17" spans="1:16" ht="25.5" customHeight="1">
      <c r="A17" s="33" t="s">
        <v>50</v>
      </c>
      <c r="B17" s="267" t="s">
        <v>66</v>
      </c>
      <c r="C17" s="267"/>
      <c r="D17" s="36"/>
      <c r="E17" s="36" t="s">
        <v>46</v>
      </c>
      <c r="F17" s="37"/>
      <c r="H17" s="33" t="s">
        <v>50</v>
      </c>
      <c r="I17" s="42" t="s">
        <v>66</v>
      </c>
      <c r="J17" s="42"/>
      <c r="K17" s="36"/>
      <c r="L17" s="36" t="s">
        <v>46</v>
      </c>
      <c r="M17" s="37"/>
    </row>
    <row r="18" spans="1:16" ht="15" customHeight="1">
      <c r="A18" s="33" t="s">
        <v>53</v>
      </c>
      <c r="B18" s="34" t="s">
        <v>67</v>
      </c>
      <c r="C18" s="36"/>
      <c r="D18" s="36"/>
      <c r="E18" s="36" t="s">
        <v>46</v>
      </c>
      <c r="F18" s="37"/>
      <c r="H18" s="33" t="s">
        <v>53</v>
      </c>
      <c r="I18" s="34" t="s">
        <v>67</v>
      </c>
      <c r="J18" s="36"/>
      <c r="K18" s="36"/>
      <c r="L18" s="36" t="s">
        <v>46</v>
      </c>
      <c r="M18" s="37"/>
    </row>
    <row r="19" spans="1:16" ht="15.75">
      <c r="A19" s="33" t="s">
        <v>56</v>
      </c>
      <c r="B19" s="34" t="s">
        <v>68</v>
      </c>
      <c r="C19" s="36"/>
      <c r="D19" s="36"/>
      <c r="E19" s="36" t="s">
        <v>46</v>
      </c>
      <c r="F19" s="37"/>
      <c r="H19" s="33" t="s">
        <v>56</v>
      </c>
      <c r="I19" s="34" t="s">
        <v>68</v>
      </c>
      <c r="J19" s="36"/>
      <c r="K19" s="36"/>
      <c r="L19" s="36" t="s">
        <v>46</v>
      </c>
      <c r="M19" s="37"/>
      <c r="O19" s="268"/>
      <c r="P19" s="268"/>
    </row>
    <row r="20" spans="1:16" ht="15.75">
      <c r="A20" s="33" t="s">
        <v>69</v>
      </c>
      <c r="B20" s="34" t="s">
        <v>70</v>
      </c>
      <c r="C20" s="36"/>
      <c r="D20" s="36"/>
      <c r="E20" s="36" t="s">
        <v>46</v>
      </c>
      <c r="F20" s="37"/>
      <c r="H20" s="33" t="s">
        <v>69</v>
      </c>
      <c r="I20" s="34" t="s">
        <v>70</v>
      </c>
      <c r="J20" s="36"/>
      <c r="K20" s="36"/>
      <c r="L20" s="36" t="s">
        <v>46</v>
      </c>
      <c r="M20" s="37"/>
      <c r="O20" s="43"/>
      <c r="P20" s="44"/>
    </row>
    <row r="21" spans="1:16" ht="15.75">
      <c r="A21" s="33"/>
      <c r="B21" s="264" t="s">
        <v>71</v>
      </c>
      <c r="C21" s="264"/>
      <c r="D21" s="26">
        <f>SUM(D17:D20)</f>
        <v>0</v>
      </c>
      <c r="E21" s="36"/>
      <c r="F21" s="40">
        <f>D21</f>
        <v>0</v>
      </c>
      <c r="H21" s="33"/>
      <c r="I21" s="39" t="s">
        <v>71</v>
      </c>
      <c r="J21" s="39"/>
      <c r="K21" s="26">
        <f>SUM(K17:K20)</f>
        <v>0</v>
      </c>
      <c r="L21" s="36"/>
      <c r="M21" s="40">
        <f>K21</f>
        <v>0</v>
      </c>
      <c r="O21" s="43"/>
      <c r="P21" s="44"/>
    </row>
    <row r="22" spans="1:16" ht="15.75">
      <c r="A22" s="33"/>
      <c r="B22" s="34"/>
      <c r="C22" s="35"/>
      <c r="D22" s="36"/>
      <c r="E22" s="36"/>
      <c r="F22" s="37"/>
      <c r="H22" s="33"/>
      <c r="I22" s="34"/>
      <c r="J22" s="35"/>
      <c r="K22" s="36"/>
      <c r="L22" s="36"/>
      <c r="M22" s="37"/>
      <c r="O22" s="43"/>
      <c r="P22" s="44"/>
    </row>
    <row r="23" spans="1:16" ht="15" customHeight="1">
      <c r="A23" s="28" t="s">
        <v>72</v>
      </c>
      <c r="B23" s="263" t="s">
        <v>73</v>
      </c>
      <c r="C23" s="263"/>
      <c r="D23" s="31"/>
      <c r="E23" s="31"/>
      <c r="F23" s="32"/>
      <c r="H23" s="28" t="s">
        <v>72</v>
      </c>
      <c r="I23" s="45" t="s">
        <v>73</v>
      </c>
      <c r="J23" s="45"/>
      <c r="K23" s="31"/>
      <c r="L23" s="31"/>
      <c r="M23" s="32"/>
      <c r="O23" s="43"/>
      <c r="P23" s="44"/>
    </row>
    <row r="24" spans="1:16" ht="15.75">
      <c r="A24" s="33" t="s">
        <v>50</v>
      </c>
      <c r="B24" s="34" t="s">
        <v>74</v>
      </c>
      <c r="C24" s="35"/>
      <c r="D24" s="36"/>
      <c r="E24" s="36" t="s">
        <v>46</v>
      </c>
      <c r="F24" s="37"/>
      <c r="H24" s="33" t="s">
        <v>50</v>
      </c>
      <c r="I24" s="34" t="s">
        <v>74</v>
      </c>
      <c r="J24" s="35"/>
      <c r="K24" s="36"/>
      <c r="L24" s="36" t="s">
        <v>46</v>
      </c>
      <c r="M24" s="37"/>
      <c r="O24" s="43"/>
      <c r="P24" s="44"/>
    </row>
    <row r="25" spans="1:16" ht="15.75">
      <c r="A25" s="33"/>
      <c r="B25" s="264" t="s">
        <v>75</v>
      </c>
      <c r="C25" s="264"/>
      <c r="D25" s="26">
        <f>D24</f>
        <v>0</v>
      </c>
      <c r="E25" s="36"/>
      <c r="F25" s="40">
        <f>D25</f>
        <v>0</v>
      </c>
      <c r="H25" s="33"/>
      <c r="I25" s="39" t="s">
        <v>76</v>
      </c>
      <c r="J25" s="39"/>
      <c r="K25" s="26">
        <f>K24</f>
        <v>0</v>
      </c>
      <c r="L25" s="36"/>
      <c r="M25" s="40">
        <f>K25</f>
        <v>0</v>
      </c>
      <c r="O25" s="43"/>
      <c r="P25" s="44"/>
    </row>
    <row r="26" spans="1:16" ht="15.75">
      <c r="A26" s="33"/>
      <c r="B26" s="39"/>
      <c r="C26" s="39"/>
      <c r="D26" s="26"/>
      <c r="E26" s="36"/>
      <c r="F26" s="40"/>
      <c r="H26" s="33"/>
      <c r="I26" s="39"/>
      <c r="J26" s="39"/>
      <c r="K26" s="26"/>
      <c r="L26" s="36"/>
      <c r="M26" s="40"/>
      <c r="O26" s="43"/>
      <c r="P26" s="44"/>
    </row>
    <row r="27" spans="1:16" ht="15.75">
      <c r="A27" s="261" t="s">
        <v>77</v>
      </c>
      <c r="B27" s="265"/>
      <c r="C27" s="265"/>
      <c r="D27" s="36"/>
      <c r="E27" s="36"/>
      <c r="F27" s="266">
        <f>ROUND((((1+F11)*(1+F14)*(1+F25)/(1-F21))-1),4)</f>
        <v>0</v>
      </c>
      <c r="H27" s="261" t="s">
        <v>77</v>
      </c>
      <c r="I27" s="46"/>
      <c r="J27" s="46"/>
      <c r="K27" s="36"/>
      <c r="L27" s="36"/>
      <c r="M27" s="40">
        <f>ROUND((((1+M11)*(1+M14)*(1+M25)/(1-M21))-1),4)</f>
        <v>0</v>
      </c>
      <c r="O27" s="43"/>
      <c r="P27" s="44"/>
    </row>
    <row r="28" spans="1:16" ht="15.75">
      <c r="A28" s="261"/>
      <c r="B28" s="46"/>
      <c r="C28" s="46"/>
      <c r="D28" s="36"/>
      <c r="E28" s="36"/>
      <c r="F28" s="266"/>
      <c r="H28" s="261"/>
      <c r="I28" s="46"/>
      <c r="J28" s="46"/>
      <c r="K28" s="36"/>
      <c r="L28" s="36"/>
      <c r="M28" s="40"/>
      <c r="O28" s="47"/>
    </row>
    <row r="29" spans="1:16">
      <c r="A29" s="261"/>
      <c r="B29" s="46"/>
      <c r="C29" s="46"/>
      <c r="D29" s="36"/>
      <c r="E29" s="36"/>
      <c r="F29" s="266"/>
      <c r="H29" s="261"/>
      <c r="I29" s="46"/>
      <c r="J29" s="46"/>
      <c r="K29" s="36"/>
      <c r="L29" s="36"/>
      <c r="M29" s="40"/>
      <c r="O29" s="48"/>
      <c r="P29" s="49"/>
    </row>
    <row r="30" spans="1:16">
      <c r="A30" s="261"/>
      <c r="B30" s="46"/>
      <c r="C30" s="46"/>
      <c r="D30" s="36"/>
      <c r="E30" s="36"/>
      <c r="F30" s="266"/>
      <c r="H30" s="261"/>
      <c r="I30" s="46"/>
      <c r="J30" s="46"/>
      <c r="K30" s="36"/>
      <c r="L30" s="36"/>
      <c r="M30" s="40"/>
      <c r="O30" s="48"/>
      <c r="P30" s="49"/>
    </row>
    <row r="31" spans="1:16">
      <c r="A31" s="261"/>
      <c r="B31" s="46"/>
      <c r="C31" s="46"/>
      <c r="D31" s="36"/>
      <c r="E31" s="36"/>
      <c r="F31" s="266"/>
      <c r="H31" s="261"/>
      <c r="I31" s="46"/>
      <c r="J31" s="46"/>
      <c r="K31" s="36"/>
      <c r="L31" s="36"/>
      <c r="M31" s="40"/>
      <c r="O31" s="48"/>
      <c r="P31" s="49"/>
    </row>
    <row r="32" spans="1:16">
      <c r="A32" s="261"/>
      <c r="B32" s="46"/>
      <c r="C32" s="46"/>
      <c r="D32" s="36"/>
      <c r="E32" s="36"/>
      <c r="F32" s="266"/>
      <c r="H32" s="261"/>
      <c r="I32" s="46"/>
      <c r="J32" s="46"/>
      <c r="K32" s="36"/>
      <c r="L32" s="36"/>
      <c r="M32" s="40"/>
      <c r="O32" s="49"/>
      <c r="P32" s="49"/>
    </row>
    <row r="33" spans="1:16" ht="15.75">
      <c r="A33" s="261"/>
      <c r="B33" s="46"/>
      <c r="C33" s="46"/>
      <c r="D33" s="36"/>
      <c r="E33" s="36"/>
      <c r="F33" s="266"/>
      <c r="H33" s="261"/>
      <c r="I33" s="46"/>
      <c r="J33" s="46"/>
      <c r="K33" s="36"/>
      <c r="L33" s="36"/>
      <c r="M33" s="40"/>
      <c r="P33" s="50"/>
    </row>
    <row r="34" spans="1:16" ht="15.75">
      <c r="A34" s="51"/>
      <c r="B34" s="52"/>
      <c r="C34" s="52"/>
      <c r="D34" s="53"/>
      <c r="E34" s="53"/>
      <c r="F34" s="54"/>
      <c r="H34" s="51"/>
      <c r="I34" s="52"/>
      <c r="J34" s="52"/>
      <c r="K34" s="53"/>
      <c r="L34" s="53"/>
      <c r="M34" s="54"/>
    </row>
    <row r="35" spans="1:16">
      <c r="A35" s="262" t="s">
        <v>78</v>
      </c>
      <c r="B35" s="262"/>
      <c r="C35" s="262"/>
      <c r="D35" s="262"/>
      <c r="E35" s="262"/>
      <c r="F35" s="262"/>
      <c r="H35" s="262" t="s">
        <v>78</v>
      </c>
      <c r="I35" s="262"/>
      <c r="J35" s="262"/>
      <c r="K35" s="262"/>
      <c r="L35" s="262"/>
      <c r="M35" s="262"/>
    </row>
  </sheetData>
  <mergeCells count="24">
    <mergeCell ref="A1:F1"/>
    <mergeCell ref="H1:M1"/>
    <mergeCell ref="A2:F2"/>
    <mergeCell ref="H2:M2"/>
    <mergeCell ref="A3:E3"/>
    <mergeCell ref="H3:L3"/>
    <mergeCell ref="A4:F4"/>
    <mergeCell ref="H4:M4"/>
    <mergeCell ref="A5:F5"/>
    <mergeCell ref="H5:M5"/>
    <mergeCell ref="B6:C6"/>
    <mergeCell ref="B11:C11"/>
    <mergeCell ref="B14:C14"/>
    <mergeCell ref="B17:C17"/>
    <mergeCell ref="O19:P19"/>
    <mergeCell ref="B21:C21"/>
    <mergeCell ref="H27:H33"/>
    <mergeCell ref="A35:F35"/>
    <mergeCell ref="H35:M35"/>
    <mergeCell ref="B23:C23"/>
    <mergeCell ref="B25:C25"/>
    <mergeCell ref="A27:A33"/>
    <mergeCell ref="B27:C27"/>
    <mergeCell ref="F27:F33"/>
  </mergeCells>
  <pageMargins left="0.7" right="0.7" top="0.75" bottom="0.75" header="0.51180555555555496" footer="0.51180555555555496"/>
  <pageSetup paperSize="9" firstPageNumber="0" fitToHeight="0"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5"/>
  <sheetViews>
    <sheetView zoomScale="85" zoomScaleNormal="85" workbookViewId="0"/>
  </sheetViews>
  <sheetFormatPr defaultRowHeight="15"/>
  <cols>
    <col min="1" max="1" width="8.5546875" customWidth="1"/>
    <col min="2" max="2" width="36.77734375" customWidth="1"/>
    <col min="3" max="3" width="8.5546875" customWidth="1"/>
    <col min="4" max="4" width="13.77734375" customWidth="1"/>
    <col min="5" max="5" width="14.88671875" customWidth="1"/>
    <col min="6" max="6" width="14.44140625" customWidth="1"/>
    <col min="7" max="8" width="14.6640625" customWidth="1"/>
    <col min="9" max="9" width="14.44140625" customWidth="1"/>
    <col min="10" max="10" width="14.6640625" customWidth="1"/>
    <col min="11" max="11" width="15.21875" customWidth="1"/>
    <col min="12" max="12" width="16.109375" customWidth="1"/>
    <col min="13" max="13" width="16.33203125" customWidth="1"/>
    <col min="14" max="14" width="17.109375" customWidth="1"/>
    <col min="15" max="15" width="17.33203125" customWidth="1"/>
    <col min="16" max="16" width="16.6640625" customWidth="1"/>
    <col min="17" max="17" width="15.88671875" customWidth="1"/>
    <col min="18" max="18" width="17.109375" customWidth="1"/>
    <col min="19" max="19" width="15.88671875" customWidth="1"/>
    <col min="20" max="20" width="17.77734375" customWidth="1"/>
    <col min="21" max="21" width="17.88671875" customWidth="1"/>
    <col min="22" max="22" width="17.33203125" customWidth="1"/>
    <col min="23" max="23" width="18.109375" customWidth="1"/>
    <col min="24" max="1025" width="8.5546875" customWidth="1"/>
  </cols>
  <sheetData>
    <row r="1" spans="1:24" ht="15" customHeight="1">
      <c r="A1" s="55"/>
      <c r="B1" s="56"/>
      <c r="C1" s="56"/>
      <c r="D1" s="56"/>
      <c r="E1" s="301" t="s">
        <v>0</v>
      </c>
      <c r="F1" s="301"/>
      <c r="G1" s="301"/>
      <c r="H1" s="301"/>
      <c r="I1" s="301"/>
      <c r="J1" s="301"/>
      <c r="K1" s="301"/>
      <c r="L1" s="301"/>
      <c r="M1" s="301"/>
      <c r="N1" s="57"/>
      <c r="O1" s="302" t="s">
        <v>0</v>
      </c>
      <c r="P1" s="302"/>
      <c r="Q1" s="302"/>
      <c r="R1" s="302"/>
      <c r="S1" s="302"/>
      <c r="T1" s="302"/>
      <c r="U1" s="302"/>
      <c r="V1" s="302"/>
      <c r="W1" s="302"/>
      <c r="X1" s="58"/>
    </row>
    <row r="2" spans="1:24" ht="15" customHeight="1">
      <c r="A2" s="59"/>
      <c r="B2" s="60"/>
      <c r="C2" s="60"/>
      <c r="D2" s="60"/>
      <c r="E2" s="301"/>
      <c r="F2" s="301"/>
      <c r="G2" s="301"/>
      <c r="H2" s="301"/>
      <c r="I2" s="301"/>
      <c r="J2" s="301"/>
      <c r="K2" s="301"/>
      <c r="L2" s="301"/>
      <c r="M2" s="301"/>
      <c r="N2" s="61"/>
      <c r="O2" s="302"/>
      <c r="P2" s="302"/>
      <c r="Q2" s="302"/>
      <c r="R2" s="302"/>
      <c r="S2" s="302"/>
      <c r="T2" s="302"/>
      <c r="U2" s="302"/>
      <c r="V2" s="302"/>
      <c r="W2" s="302"/>
      <c r="X2" s="62"/>
    </row>
    <row r="3" spans="1:24" ht="15" customHeight="1">
      <c r="A3" s="59"/>
      <c r="B3" s="60"/>
      <c r="C3" s="60"/>
      <c r="D3" s="60"/>
      <c r="E3" s="301"/>
      <c r="F3" s="301"/>
      <c r="G3" s="301"/>
      <c r="H3" s="301"/>
      <c r="I3" s="301"/>
      <c r="J3" s="301"/>
      <c r="K3" s="301"/>
      <c r="L3" s="301"/>
      <c r="M3" s="301"/>
      <c r="N3" s="61"/>
      <c r="O3" s="302"/>
      <c r="P3" s="302"/>
      <c r="Q3" s="302"/>
      <c r="R3" s="302"/>
      <c r="S3" s="302"/>
      <c r="T3" s="302"/>
      <c r="U3" s="302"/>
      <c r="V3" s="302"/>
      <c r="W3" s="302"/>
      <c r="X3" s="62"/>
    </row>
    <row r="4" spans="1:24" ht="30" customHeight="1">
      <c r="A4" s="59"/>
      <c r="B4" s="60"/>
      <c r="C4" s="60"/>
      <c r="D4" s="60"/>
      <c r="E4" s="303" t="s">
        <v>3</v>
      </c>
      <c r="F4" s="303"/>
      <c r="G4" s="303"/>
      <c r="H4" s="303"/>
      <c r="I4" s="303"/>
      <c r="J4" s="303"/>
      <c r="K4" s="303"/>
      <c r="L4" s="303"/>
      <c r="M4" s="303"/>
      <c r="N4" s="61"/>
      <c r="O4" s="304" t="s">
        <v>79</v>
      </c>
      <c r="P4" s="304"/>
      <c r="Q4" s="304"/>
      <c r="R4" s="304"/>
      <c r="S4" s="304"/>
      <c r="T4" s="304"/>
      <c r="U4" s="304"/>
      <c r="V4" s="304"/>
      <c r="W4" s="304"/>
      <c r="X4" s="63"/>
    </row>
    <row r="5" spans="1:24">
      <c r="A5" s="59"/>
      <c r="B5" s="61"/>
      <c r="C5" s="61"/>
      <c r="D5" s="61"/>
      <c r="E5" s="61"/>
      <c r="F5" s="61"/>
      <c r="G5" s="61"/>
      <c r="H5" s="61"/>
      <c r="I5" s="61"/>
      <c r="J5" s="61"/>
      <c r="K5" s="61"/>
      <c r="L5" s="61"/>
      <c r="M5" s="61"/>
      <c r="N5" s="61"/>
      <c r="O5" s="61"/>
      <c r="P5" s="61"/>
      <c r="Q5" s="61"/>
      <c r="R5" s="61"/>
      <c r="S5" s="61"/>
      <c r="T5" s="61"/>
      <c r="U5" s="61"/>
      <c r="V5" s="61"/>
      <c r="W5" s="64"/>
      <c r="X5" s="65"/>
    </row>
    <row r="6" spans="1:24" ht="18">
      <c r="A6" s="305" t="s">
        <v>80</v>
      </c>
      <c r="B6" s="305"/>
      <c r="C6" s="305"/>
      <c r="D6" s="305"/>
      <c r="E6" s="305"/>
      <c r="F6" s="305"/>
      <c r="G6" s="305"/>
      <c r="H6" s="305"/>
      <c r="I6" s="305"/>
      <c r="J6" s="305"/>
      <c r="K6" s="305"/>
      <c r="L6" s="305"/>
      <c r="M6" s="305"/>
      <c r="N6" s="305"/>
      <c r="O6" s="305"/>
      <c r="P6" s="305"/>
      <c r="Q6" s="305"/>
      <c r="R6" s="305"/>
      <c r="S6" s="305"/>
      <c r="T6" s="305"/>
      <c r="U6" s="305"/>
      <c r="V6" s="305"/>
      <c r="W6" s="305"/>
      <c r="X6" s="65"/>
    </row>
    <row r="7" spans="1:24" ht="18.75" customHeight="1">
      <c r="A7" s="296" t="s">
        <v>81</v>
      </c>
      <c r="B7" s="296"/>
      <c r="C7" s="296"/>
      <c r="D7" s="296"/>
      <c r="E7" s="296"/>
      <c r="F7" s="296"/>
      <c r="G7" s="296"/>
      <c r="H7" s="296"/>
      <c r="I7" s="296"/>
      <c r="J7" s="296"/>
      <c r="K7" s="296"/>
      <c r="L7" s="296"/>
      <c r="M7" s="296"/>
      <c r="N7" s="296"/>
      <c r="O7" s="296"/>
      <c r="P7" s="296"/>
      <c r="Q7" s="296"/>
      <c r="R7" s="296"/>
      <c r="S7" s="296"/>
      <c r="T7" s="296"/>
      <c r="U7" s="296"/>
      <c r="V7" s="296"/>
      <c r="W7" s="296"/>
      <c r="X7" s="65"/>
    </row>
    <row r="8" spans="1:24" ht="15" customHeight="1">
      <c r="A8" s="297"/>
      <c r="B8" s="298" t="s">
        <v>44</v>
      </c>
      <c r="C8" s="299" t="s">
        <v>46</v>
      </c>
      <c r="D8" s="299" t="s">
        <v>82</v>
      </c>
      <c r="E8" s="300" t="s">
        <v>83</v>
      </c>
      <c r="F8" s="300"/>
      <c r="G8" s="300"/>
      <c r="H8" s="300"/>
      <c r="I8" s="300"/>
      <c r="J8" s="300"/>
      <c r="K8" s="300"/>
      <c r="L8" s="300"/>
      <c r="M8" s="300"/>
      <c r="N8" s="300"/>
      <c r="O8" s="300"/>
      <c r="P8" s="300" t="s">
        <v>83</v>
      </c>
      <c r="Q8" s="300"/>
      <c r="R8" s="300"/>
      <c r="S8" s="300"/>
      <c r="T8" s="300"/>
      <c r="U8" s="300"/>
      <c r="V8" s="300"/>
      <c r="W8" s="66"/>
      <c r="X8" s="65"/>
    </row>
    <row r="9" spans="1:24">
      <c r="A9" s="297"/>
      <c r="B9" s="298"/>
      <c r="C9" s="299"/>
      <c r="D9" s="299"/>
      <c r="E9" s="67">
        <f t="shared" ref="E9:V9" si="0">D9+30</f>
        <v>30</v>
      </c>
      <c r="F9" s="67">
        <f t="shared" si="0"/>
        <v>60</v>
      </c>
      <c r="G9" s="67">
        <f t="shared" si="0"/>
        <v>90</v>
      </c>
      <c r="H9" s="67">
        <f t="shared" si="0"/>
        <v>120</v>
      </c>
      <c r="I9" s="67">
        <f t="shared" si="0"/>
        <v>150</v>
      </c>
      <c r="J9" s="67">
        <f t="shared" si="0"/>
        <v>180</v>
      </c>
      <c r="K9" s="67">
        <f t="shared" si="0"/>
        <v>210</v>
      </c>
      <c r="L9" s="67">
        <f t="shared" si="0"/>
        <v>240</v>
      </c>
      <c r="M9" s="67">
        <f t="shared" si="0"/>
        <v>270</v>
      </c>
      <c r="N9" s="67">
        <f t="shared" si="0"/>
        <v>300</v>
      </c>
      <c r="O9" s="67">
        <f t="shared" si="0"/>
        <v>330</v>
      </c>
      <c r="P9" s="67">
        <f t="shared" si="0"/>
        <v>360</v>
      </c>
      <c r="Q9" s="67">
        <f t="shared" si="0"/>
        <v>390</v>
      </c>
      <c r="R9" s="67">
        <f t="shared" si="0"/>
        <v>420</v>
      </c>
      <c r="S9" s="67">
        <f t="shared" si="0"/>
        <v>450</v>
      </c>
      <c r="T9" s="67">
        <f t="shared" si="0"/>
        <v>480</v>
      </c>
      <c r="U9" s="67">
        <f t="shared" si="0"/>
        <v>510</v>
      </c>
      <c r="V9" s="67">
        <f t="shared" si="0"/>
        <v>540</v>
      </c>
      <c r="W9" s="68" t="s">
        <v>84</v>
      </c>
      <c r="X9" s="69"/>
    </row>
    <row r="10" spans="1:24" ht="15" customHeight="1">
      <c r="A10" s="292" t="s">
        <v>85</v>
      </c>
      <c r="B10" s="293" t="str">
        <f>'Capa - Resumo'!B7:E7</f>
        <v>SERVIÇOS TECNICOS-PROFISSIONAIS</v>
      </c>
      <c r="C10" s="294" t="e">
        <f>D10/$D$43*100</f>
        <v>#DIV/0!</v>
      </c>
      <c r="D10" s="295">
        <f>'Capa - Resumo'!D8</f>
        <v>0</v>
      </c>
      <c r="E10" s="70">
        <f>12/12</f>
        <v>1</v>
      </c>
      <c r="F10" s="70"/>
      <c r="G10" s="70"/>
      <c r="H10" s="70"/>
      <c r="I10" s="70"/>
      <c r="J10" s="70"/>
      <c r="K10" s="70"/>
      <c r="L10" s="70"/>
      <c r="M10" s="70"/>
      <c r="N10" s="70"/>
      <c r="O10" s="70"/>
      <c r="P10" s="70"/>
      <c r="Q10" s="71"/>
      <c r="R10" s="71"/>
      <c r="S10" s="71"/>
      <c r="T10" s="71"/>
      <c r="U10" s="71"/>
      <c r="V10" s="71"/>
      <c r="W10" s="72">
        <f>SUM(E10:V10)</f>
        <v>1</v>
      </c>
      <c r="X10" s="65"/>
    </row>
    <row r="11" spans="1:24">
      <c r="A11" s="292"/>
      <c r="B11" s="293"/>
      <c r="C11" s="294"/>
      <c r="D11" s="295"/>
      <c r="E11" s="73">
        <f>$D$10*E10</f>
        <v>0</v>
      </c>
      <c r="F11" s="73"/>
      <c r="G11" s="73"/>
      <c r="H11" s="73"/>
      <c r="I11" s="73"/>
      <c r="J11" s="73"/>
      <c r="K11" s="73"/>
      <c r="L11" s="73"/>
      <c r="M11" s="73"/>
      <c r="N11" s="73"/>
      <c r="O11" s="73"/>
      <c r="P11" s="73"/>
      <c r="Q11" s="74"/>
      <c r="R11" s="74"/>
      <c r="S11" s="74"/>
      <c r="T11" s="74"/>
      <c r="U11" s="74"/>
      <c r="V11" s="74"/>
      <c r="W11" s="75">
        <f>SUM(E11:P11)</f>
        <v>0</v>
      </c>
      <c r="X11" s="65"/>
    </row>
    <row r="12" spans="1:24">
      <c r="A12" s="292"/>
      <c r="B12" s="293"/>
      <c r="C12" s="294"/>
      <c r="D12" s="295"/>
      <c r="E12" s="76"/>
      <c r="F12" s="77"/>
      <c r="G12" s="77"/>
      <c r="H12" s="77"/>
      <c r="I12" s="77"/>
      <c r="J12" s="77"/>
      <c r="K12" s="77"/>
      <c r="L12" s="77"/>
      <c r="M12" s="77"/>
      <c r="N12" s="77"/>
      <c r="O12" s="77"/>
      <c r="P12" s="77"/>
      <c r="Q12" s="78"/>
      <c r="R12" s="78"/>
      <c r="S12" s="78"/>
      <c r="T12" s="78"/>
      <c r="U12" s="78"/>
      <c r="V12" s="78"/>
      <c r="W12" s="79"/>
      <c r="X12" s="65"/>
    </row>
    <row r="13" spans="1:24" ht="15" customHeight="1">
      <c r="A13" s="286" t="s">
        <v>86</v>
      </c>
      <c r="B13" s="287" t="str">
        <f>'Capa - Resumo'!B9:E9</f>
        <v>SERVIÇOS PRELIMINARES</v>
      </c>
      <c r="C13" s="288" t="e">
        <f>D13/$D$43*100</f>
        <v>#DIV/0!</v>
      </c>
      <c r="D13" s="290">
        <f>'Capa - Resumo'!D10</f>
        <v>0</v>
      </c>
      <c r="E13" s="80">
        <v>0.6</v>
      </c>
      <c r="F13" s="80">
        <v>0.3</v>
      </c>
      <c r="G13" s="80">
        <v>0.1</v>
      </c>
      <c r="H13" s="80"/>
      <c r="I13" s="80"/>
      <c r="J13" s="80"/>
      <c r="K13" s="80"/>
      <c r="L13" s="80"/>
      <c r="M13" s="80"/>
      <c r="N13" s="80"/>
      <c r="O13" s="80"/>
      <c r="P13" s="80"/>
      <c r="Q13" s="81"/>
      <c r="R13" s="81"/>
      <c r="S13" s="81"/>
      <c r="T13" s="81"/>
      <c r="U13" s="81"/>
      <c r="V13" s="81"/>
      <c r="W13" s="82">
        <f>SUM(E13:V13)</f>
        <v>0.99999999999999989</v>
      </c>
      <c r="X13" s="65"/>
    </row>
    <row r="14" spans="1:24">
      <c r="A14" s="286"/>
      <c r="B14" s="287"/>
      <c r="C14" s="288"/>
      <c r="D14" s="290"/>
      <c r="E14" s="73">
        <f>$D$13*E13</f>
        <v>0</v>
      </c>
      <c r="F14" s="73">
        <f>$D$13*F13</f>
        <v>0</v>
      </c>
      <c r="G14" s="73">
        <f>$D$13*G13</f>
        <v>0</v>
      </c>
      <c r="H14" s="73"/>
      <c r="I14" s="73"/>
      <c r="J14" s="73"/>
      <c r="K14" s="73"/>
      <c r="L14" s="73"/>
      <c r="M14" s="73"/>
      <c r="N14" s="73"/>
      <c r="O14" s="73"/>
      <c r="P14" s="73"/>
      <c r="Q14" s="74"/>
      <c r="R14" s="74"/>
      <c r="S14" s="74"/>
      <c r="T14" s="74"/>
      <c r="U14" s="74"/>
      <c r="V14" s="74"/>
      <c r="W14" s="75">
        <f>SUM(E14:P14)</f>
        <v>0</v>
      </c>
      <c r="X14" s="65"/>
    </row>
    <row r="15" spans="1:24">
      <c r="A15" s="286"/>
      <c r="B15" s="287"/>
      <c r="C15" s="288"/>
      <c r="D15" s="290"/>
      <c r="E15" s="83"/>
      <c r="F15" s="84"/>
      <c r="G15" s="83"/>
      <c r="H15" s="85"/>
      <c r="I15" s="85"/>
      <c r="J15" s="85"/>
      <c r="K15" s="85"/>
      <c r="L15" s="85"/>
      <c r="M15" s="85"/>
      <c r="N15" s="85"/>
      <c r="O15" s="85"/>
      <c r="P15" s="85"/>
      <c r="Q15" s="86"/>
      <c r="R15" s="86"/>
      <c r="S15" s="86"/>
      <c r="T15" s="86"/>
      <c r="U15" s="86"/>
      <c r="V15" s="86"/>
      <c r="W15" s="87"/>
      <c r="X15" s="65"/>
    </row>
    <row r="16" spans="1:24" ht="15" customHeight="1">
      <c r="A16" s="286" t="s">
        <v>87</v>
      </c>
      <c r="B16" s="291" t="str">
        <f>'Capa - Resumo'!B11:E11</f>
        <v>FUNDAÇÃO E ESTRUTURA</v>
      </c>
      <c r="C16" s="288" t="e">
        <f>D16/$D$43*100</f>
        <v>#DIV/0!</v>
      </c>
      <c r="D16" s="290">
        <f>'Capa - Resumo'!D12</f>
        <v>0</v>
      </c>
      <c r="E16" s="80">
        <v>0.05</v>
      </c>
      <c r="F16" s="88">
        <v>0.1</v>
      </c>
      <c r="G16" s="88">
        <v>0.15</v>
      </c>
      <c r="H16" s="88">
        <v>0.2</v>
      </c>
      <c r="I16" s="88">
        <v>0.2</v>
      </c>
      <c r="J16" s="88">
        <v>0.15</v>
      </c>
      <c r="K16" s="88">
        <v>0.1</v>
      </c>
      <c r="L16" s="88">
        <v>0.05</v>
      </c>
      <c r="M16" s="88"/>
      <c r="N16" s="88"/>
      <c r="O16" s="88"/>
      <c r="P16" s="88"/>
      <c r="Q16" s="89"/>
      <c r="R16" s="89"/>
      <c r="S16" s="89"/>
      <c r="T16" s="89"/>
      <c r="U16" s="89"/>
      <c r="V16" s="89"/>
      <c r="W16" s="90">
        <f>SUM(E16:V16)</f>
        <v>1</v>
      </c>
      <c r="X16" s="65"/>
    </row>
    <row r="17" spans="1:24">
      <c r="A17" s="286"/>
      <c r="B17" s="291"/>
      <c r="C17" s="288"/>
      <c r="D17" s="290"/>
      <c r="E17" s="91">
        <f t="shared" ref="E17:L17" si="1">$D$16*E16</f>
        <v>0</v>
      </c>
      <c r="F17" s="91">
        <f t="shared" si="1"/>
        <v>0</v>
      </c>
      <c r="G17" s="91">
        <f t="shared" si="1"/>
        <v>0</v>
      </c>
      <c r="H17" s="91">
        <f t="shared" si="1"/>
        <v>0</v>
      </c>
      <c r="I17" s="91">
        <f t="shared" si="1"/>
        <v>0</v>
      </c>
      <c r="J17" s="91">
        <f t="shared" si="1"/>
        <v>0</v>
      </c>
      <c r="K17" s="91">
        <f t="shared" si="1"/>
        <v>0</v>
      </c>
      <c r="L17" s="91">
        <f t="shared" si="1"/>
        <v>0</v>
      </c>
      <c r="M17" s="91"/>
      <c r="N17" s="91"/>
      <c r="O17" s="91"/>
      <c r="P17" s="91"/>
      <c r="Q17" s="92"/>
      <c r="R17" s="92"/>
      <c r="S17" s="92"/>
      <c r="T17" s="92"/>
      <c r="U17" s="92"/>
      <c r="V17" s="92"/>
      <c r="W17" s="93">
        <f>SUM(E17:P17)</f>
        <v>0</v>
      </c>
      <c r="X17" s="65"/>
    </row>
    <row r="18" spans="1:24">
      <c r="A18" s="286"/>
      <c r="B18" s="291"/>
      <c r="C18" s="288"/>
      <c r="D18" s="290"/>
      <c r="E18" s="76"/>
      <c r="F18" s="76"/>
      <c r="G18" s="76"/>
      <c r="H18" s="76"/>
      <c r="I18" s="76"/>
      <c r="J18" s="76"/>
      <c r="K18" s="76"/>
      <c r="L18" s="76"/>
      <c r="M18" s="85"/>
      <c r="N18" s="85"/>
      <c r="O18" s="85"/>
      <c r="P18" s="85"/>
      <c r="Q18" s="86"/>
      <c r="R18" s="86"/>
      <c r="S18" s="86"/>
      <c r="T18" s="86"/>
      <c r="U18" s="86"/>
      <c r="V18" s="86"/>
      <c r="W18" s="79"/>
      <c r="X18" s="65"/>
    </row>
    <row r="19" spans="1:24" ht="15" customHeight="1">
      <c r="A19" s="286" t="s">
        <v>88</v>
      </c>
      <c r="B19" s="287" t="str">
        <f>'Capa - Resumo'!B13:E13</f>
        <v>ARQUITETURA E ELEMENTOS DE URBANISMO</v>
      </c>
      <c r="C19" s="288" t="e">
        <f>D19/$D$43*100</f>
        <v>#DIV/0!</v>
      </c>
      <c r="D19" s="290">
        <f>'Capa - Resumo'!D14</f>
        <v>0</v>
      </c>
      <c r="E19" s="80"/>
      <c r="F19" s="88"/>
      <c r="G19" s="88"/>
      <c r="H19" s="88"/>
      <c r="I19" s="88"/>
      <c r="J19" s="88"/>
      <c r="K19" s="88">
        <v>0.05</v>
      </c>
      <c r="L19" s="88">
        <v>0.05</v>
      </c>
      <c r="M19" s="88">
        <v>0.1</v>
      </c>
      <c r="N19" s="88">
        <v>0.1</v>
      </c>
      <c r="O19" s="88">
        <v>0.1</v>
      </c>
      <c r="P19" s="88">
        <v>0.1</v>
      </c>
      <c r="Q19" s="89">
        <v>0.1</v>
      </c>
      <c r="R19" s="89">
        <v>0.1</v>
      </c>
      <c r="S19" s="88">
        <v>0.1</v>
      </c>
      <c r="T19" s="88">
        <v>0.1</v>
      </c>
      <c r="U19" s="88">
        <v>0.05</v>
      </c>
      <c r="V19" s="88">
        <v>0.05</v>
      </c>
      <c r="W19" s="90">
        <f>SUM(E19:V19)</f>
        <v>1</v>
      </c>
      <c r="X19" s="65"/>
    </row>
    <row r="20" spans="1:24">
      <c r="A20" s="286"/>
      <c r="B20" s="287"/>
      <c r="C20" s="288"/>
      <c r="D20" s="290"/>
      <c r="E20" s="73"/>
      <c r="F20" s="91"/>
      <c r="G20" s="91"/>
      <c r="H20" s="91"/>
      <c r="I20" s="91"/>
      <c r="J20" s="91"/>
      <c r="K20" s="91">
        <f t="shared" ref="K20:V20" si="2">$D$19*K19</f>
        <v>0</v>
      </c>
      <c r="L20" s="91">
        <f t="shared" si="2"/>
        <v>0</v>
      </c>
      <c r="M20" s="91">
        <f t="shared" si="2"/>
        <v>0</v>
      </c>
      <c r="N20" s="91">
        <f t="shared" si="2"/>
        <v>0</v>
      </c>
      <c r="O20" s="91">
        <f t="shared" si="2"/>
        <v>0</v>
      </c>
      <c r="P20" s="91">
        <f t="shared" si="2"/>
        <v>0</v>
      </c>
      <c r="Q20" s="91">
        <f t="shared" si="2"/>
        <v>0</v>
      </c>
      <c r="R20" s="91">
        <f t="shared" si="2"/>
        <v>0</v>
      </c>
      <c r="S20" s="91">
        <f t="shared" si="2"/>
        <v>0</v>
      </c>
      <c r="T20" s="91">
        <f t="shared" si="2"/>
        <v>0</v>
      </c>
      <c r="U20" s="91">
        <f t="shared" si="2"/>
        <v>0</v>
      </c>
      <c r="V20" s="91">
        <f t="shared" si="2"/>
        <v>0</v>
      </c>
      <c r="W20" s="93">
        <f>SUM(E20:V20)</f>
        <v>0</v>
      </c>
      <c r="X20" s="65"/>
    </row>
    <row r="21" spans="1:24">
      <c r="A21" s="286"/>
      <c r="B21" s="287"/>
      <c r="C21" s="288"/>
      <c r="D21" s="290"/>
      <c r="E21" s="77"/>
      <c r="F21" s="85"/>
      <c r="G21" s="85"/>
      <c r="H21" s="85"/>
      <c r="I21" s="85"/>
      <c r="J21" s="85"/>
      <c r="K21" s="84"/>
      <c r="L21" s="84"/>
      <c r="M21" s="84"/>
      <c r="N21" s="84"/>
      <c r="O21" s="84"/>
      <c r="P21" s="84"/>
      <c r="Q21" s="84"/>
      <c r="R21" s="84"/>
      <c r="S21" s="84"/>
      <c r="T21" s="84"/>
      <c r="U21" s="84"/>
      <c r="V21" s="84"/>
      <c r="W21" s="87"/>
      <c r="X21" s="65"/>
    </row>
    <row r="22" spans="1:24" ht="15" customHeight="1">
      <c r="A22" s="286" t="s">
        <v>89</v>
      </c>
      <c r="B22" s="287" t="str">
        <f>'Capa - Resumo'!B15:E15</f>
        <v>INSTALAÇÕES HIDRÁULICAS, SANITÁRIAS E MECÂNICAS</v>
      </c>
      <c r="C22" s="288" t="e">
        <f>D22/$D$43*100</f>
        <v>#DIV/0!</v>
      </c>
      <c r="D22" s="290">
        <f>'Capa - Resumo'!D16</f>
        <v>0</v>
      </c>
      <c r="E22" s="80"/>
      <c r="F22" s="88"/>
      <c r="G22" s="88"/>
      <c r="H22" s="88"/>
      <c r="I22" s="88"/>
      <c r="J22" s="88"/>
      <c r="K22" s="88">
        <v>0.1</v>
      </c>
      <c r="L22" s="88">
        <v>0.15</v>
      </c>
      <c r="M22" s="88">
        <v>0.2</v>
      </c>
      <c r="N22" s="88">
        <v>0.2</v>
      </c>
      <c r="O22" s="88">
        <v>0.2</v>
      </c>
      <c r="P22" s="88">
        <v>0.1</v>
      </c>
      <c r="Q22" s="89">
        <v>0.05</v>
      </c>
      <c r="R22" s="89"/>
      <c r="S22" s="89"/>
      <c r="T22" s="89"/>
      <c r="U22" s="89"/>
      <c r="V22" s="89"/>
      <c r="W22" s="90">
        <f>SUM(E22:V22)</f>
        <v>1</v>
      </c>
      <c r="X22" s="65"/>
    </row>
    <row r="23" spans="1:24">
      <c r="A23" s="286"/>
      <c r="B23" s="287"/>
      <c r="C23" s="288"/>
      <c r="D23" s="290"/>
      <c r="E23" s="73"/>
      <c r="F23" s="91"/>
      <c r="G23" s="91"/>
      <c r="H23" s="91"/>
      <c r="I23" s="91"/>
      <c r="J23" s="91"/>
      <c r="K23" s="91">
        <f t="shared" ref="K23:Q23" si="3">$D$22*K22</f>
        <v>0</v>
      </c>
      <c r="L23" s="91">
        <f t="shared" si="3"/>
        <v>0</v>
      </c>
      <c r="M23" s="91">
        <f t="shared" si="3"/>
        <v>0</v>
      </c>
      <c r="N23" s="91">
        <f t="shared" si="3"/>
        <v>0</v>
      </c>
      <c r="O23" s="91">
        <f t="shared" si="3"/>
        <v>0</v>
      </c>
      <c r="P23" s="91">
        <f t="shared" si="3"/>
        <v>0</v>
      </c>
      <c r="Q23" s="91">
        <f t="shared" si="3"/>
        <v>0</v>
      </c>
      <c r="R23" s="92"/>
      <c r="S23" s="92"/>
      <c r="T23" s="92"/>
      <c r="U23" s="92"/>
      <c r="V23" s="92"/>
      <c r="W23" s="93">
        <f>SUM(E23:V23)</f>
        <v>0</v>
      </c>
      <c r="X23" s="65"/>
    </row>
    <row r="24" spans="1:24">
      <c r="A24" s="286"/>
      <c r="B24" s="287"/>
      <c r="C24" s="288"/>
      <c r="D24" s="290"/>
      <c r="E24" s="77"/>
      <c r="F24" s="85"/>
      <c r="G24" s="85"/>
      <c r="H24" s="85"/>
      <c r="I24" s="85"/>
      <c r="J24" s="85"/>
      <c r="K24" s="94"/>
      <c r="L24" s="94"/>
      <c r="M24" s="94"/>
      <c r="N24" s="94"/>
      <c r="O24" s="94"/>
      <c r="P24" s="94"/>
      <c r="Q24" s="94"/>
      <c r="R24" s="92"/>
      <c r="S24" s="92"/>
      <c r="T24" s="92"/>
      <c r="U24" s="92"/>
      <c r="V24" s="92"/>
      <c r="W24" s="95"/>
      <c r="X24" s="65"/>
    </row>
    <row r="25" spans="1:24" ht="15" customHeight="1">
      <c r="A25" s="286" t="s">
        <v>90</v>
      </c>
      <c r="B25" s="291" t="str">
        <f>'Capa - Resumo'!B17:E17</f>
        <v>INSTALAÇÕES ELETRICAS E ELETRÔNICAS</v>
      </c>
      <c r="C25" s="288" t="e">
        <f>D25/$D$43*100</f>
        <v>#DIV/0!</v>
      </c>
      <c r="D25" s="289">
        <f>'Capa - Resumo'!D18</f>
        <v>0</v>
      </c>
      <c r="E25" s="80"/>
      <c r="F25" s="88"/>
      <c r="G25" s="88"/>
      <c r="H25" s="88"/>
      <c r="I25" s="88"/>
      <c r="J25" s="88"/>
      <c r="K25" s="88">
        <v>0.1</v>
      </c>
      <c r="L25" s="88">
        <v>0.15</v>
      </c>
      <c r="M25" s="88">
        <v>0.2</v>
      </c>
      <c r="N25" s="88">
        <v>0.2</v>
      </c>
      <c r="O25" s="88">
        <v>0.2</v>
      </c>
      <c r="P25" s="88">
        <v>0.1</v>
      </c>
      <c r="Q25" s="89">
        <v>0.05</v>
      </c>
      <c r="R25" s="89"/>
      <c r="S25" s="89"/>
      <c r="T25" s="89"/>
      <c r="U25" s="89"/>
      <c r="V25" s="89"/>
      <c r="W25" s="90">
        <f>SUM(E25:V25)</f>
        <v>1</v>
      </c>
      <c r="X25" s="65"/>
    </row>
    <row r="26" spans="1:24">
      <c r="A26" s="286"/>
      <c r="B26" s="291"/>
      <c r="C26" s="288"/>
      <c r="D26" s="289"/>
      <c r="E26" s="73"/>
      <c r="F26" s="91"/>
      <c r="G26" s="91"/>
      <c r="H26" s="91"/>
      <c r="I26" s="91"/>
      <c r="J26" s="91"/>
      <c r="K26" s="91">
        <f t="shared" ref="K26:Q26" si="4">$D$25*K25</f>
        <v>0</v>
      </c>
      <c r="L26" s="91">
        <f t="shared" si="4"/>
        <v>0</v>
      </c>
      <c r="M26" s="91">
        <f t="shared" si="4"/>
        <v>0</v>
      </c>
      <c r="N26" s="91">
        <f t="shared" si="4"/>
        <v>0</v>
      </c>
      <c r="O26" s="91">
        <f t="shared" si="4"/>
        <v>0</v>
      </c>
      <c r="P26" s="91">
        <f t="shared" si="4"/>
        <v>0</v>
      </c>
      <c r="Q26" s="91">
        <f t="shared" si="4"/>
        <v>0</v>
      </c>
      <c r="R26" s="92"/>
      <c r="S26" s="92"/>
      <c r="T26" s="92"/>
      <c r="U26" s="92"/>
      <c r="V26" s="92"/>
      <c r="W26" s="93">
        <f>SUM(E26:V26)</f>
        <v>0</v>
      </c>
      <c r="X26" s="65"/>
    </row>
    <row r="27" spans="1:24">
      <c r="A27" s="286"/>
      <c r="B27" s="291"/>
      <c r="C27" s="288"/>
      <c r="D27" s="289"/>
      <c r="E27" s="96"/>
      <c r="F27" s="97"/>
      <c r="G27" s="97"/>
      <c r="H27" s="97"/>
      <c r="I27" s="97"/>
      <c r="J27" s="85"/>
      <c r="K27" s="84"/>
      <c r="L27" s="84"/>
      <c r="M27" s="84"/>
      <c r="N27" s="84"/>
      <c r="O27" s="84"/>
      <c r="P27" s="84"/>
      <c r="Q27" s="84"/>
      <c r="R27" s="98"/>
      <c r="S27" s="98"/>
      <c r="T27" s="98"/>
      <c r="U27" s="98"/>
      <c r="V27" s="98"/>
      <c r="W27" s="87"/>
      <c r="X27" s="65"/>
    </row>
    <row r="28" spans="1:24" ht="15" customHeight="1">
      <c r="A28" s="286" t="s">
        <v>91</v>
      </c>
      <c r="B28" s="291" t="str">
        <f>'Capa - Resumo'!B19:E19</f>
        <v>INSTALAÇÃO DE PREVENÇÃO DE COMBATE A INCENDIO</v>
      </c>
      <c r="C28" s="288" t="e">
        <f>D28/$D$43*100</f>
        <v>#DIV/0!</v>
      </c>
      <c r="D28" s="289">
        <f>'Capa - Resumo'!D20</f>
        <v>0</v>
      </c>
      <c r="E28" s="89"/>
      <c r="F28" s="89"/>
      <c r="G28" s="89"/>
      <c r="H28" s="89"/>
      <c r="I28" s="89"/>
      <c r="J28" s="89">
        <v>0.1</v>
      </c>
      <c r="K28" s="89">
        <v>0.1</v>
      </c>
      <c r="L28" s="89">
        <v>0.1</v>
      </c>
      <c r="M28" s="89">
        <v>0.1</v>
      </c>
      <c r="N28" s="89">
        <v>0.1</v>
      </c>
      <c r="O28" s="89">
        <v>0.05</v>
      </c>
      <c r="P28" s="89">
        <v>0.05</v>
      </c>
      <c r="Q28" s="89">
        <v>0.05</v>
      </c>
      <c r="R28" s="89">
        <v>0.05</v>
      </c>
      <c r="S28" s="89">
        <v>0.05</v>
      </c>
      <c r="T28" s="89">
        <v>0.05</v>
      </c>
      <c r="U28" s="89">
        <v>0.1</v>
      </c>
      <c r="V28" s="89">
        <v>0.1</v>
      </c>
      <c r="W28" s="90">
        <f>SUM(E28:V28)</f>
        <v>1.0000000000000002</v>
      </c>
      <c r="X28" s="65"/>
    </row>
    <row r="29" spans="1:24">
      <c r="A29" s="286"/>
      <c r="B29" s="291"/>
      <c r="C29" s="288"/>
      <c r="D29" s="289"/>
      <c r="E29" s="91"/>
      <c r="F29" s="91"/>
      <c r="G29" s="91"/>
      <c r="H29" s="91"/>
      <c r="I29" s="91"/>
      <c r="J29" s="91">
        <f t="shared" ref="J29:V29" si="5">$D$28*J28</f>
        <v>0</v>
      </c>
      <c r="K29" s="91">
        <f t="shared" si="5"/>
        <v>0</v>
      </c>
      <c r="L29" s="91">
        <f t="shared" si="5"/>
        <v>0</v>
      </c>
      <c r="M29" s="91">
        <f t="shared" si="5"/>
        <v>0</v>
      </c>
      <c r="N29" s="91">
        <f t="shared" si="5"/>
        <v>0</v>
      </c>
      <c r="O29" s="91">
        <f t="shared" si="5"/>
        <v>0</v>
      </c>
      <c r="P29" s="91">
        <f t="shared" si="5"/>
        <v>0</v>
      </c>
      <c r="Q29" s="91">
        <f t="shared" si="5"/>
        <v>0</v>
      </c>
      <c r="R29" s="91">
        <f t="shared" si="5"/>
        <v>0</v>
      </c>
      <c r="S29" s="91">
        <f t="shared" si="5"/>
        <v>0</v>
      </c>
      <c r="T29" s="91">
        <f t="shared" si="5"/>
        <v>0</v>
      </c>
      <c r="U29" s="91">
        <f t="shared" si="5"/>
        <v>0</v>
      </c>
      <c r="V29" s="91">
        <f t="shared" si="5"/>
        <v>0</v>
      </c>
      <c r="W29" s="93">
        <f>SUM(E29:V29)</f>
        <v>0</v>
      </c>
      <c r="X29" s="65"/>
    </row>
    <row r="30" spans="1:24">
      <c r="A30" s="286"/>
      <c r="B30" s="291"/>
      <c r="C30" s="288"/>
      <c r="D30" s="289"/>
      <c r="E30" s="96"/>
      <c r="F30" s="97"/>
      <c r="G30" s="97"/>
      <c r="H30" s="97"/>
      <c r="I30" s="97"/>
      <c r="J30" s="94"/>
      <c r="K30" s="94"/>
      <c r="L30" s="94"/>
      <c r="M30" s="94"/>
      <c r="N30" s="94"/>
      <c r="O30" s="94"/>
      <c r="P30" s="94"/>
      <c r="Q30" s="94"/>
      <c r="R30" s="94"/>
      <c r="S30" s="94"/>
      <c r="T30" s="94"/>
      <c r="U30" s="94"/>
      <c r="V30" s="94"/>
      <c r="W30" s="95"/>
      <c r="X30" s="65"/>
    </row>
    <row r="31" spans="1:24" ht="15" customHeight="1">
      <c r="A31" s="286" t="s">
        <v>92</v>
      </c>
      <c r="B31" s="291" t="str">
        <f>'Capa - Resumo'!B21:E21</f>
        <v>SERVIÇOS COMPLEMENTARES</v>
      </c>
      <c r="C31" s="288" t="e">
        <f>D31/$D$43*100</f>
        <v>#DIV/0!</v>
      </c>
      <c r="D31" s="289">
        <f>'Capa - Resumo'!D22</f>
        <v>0</v>
      </c>
      <c r="E31" s="99">
        <v>3.3450000000000001E-2</v>
      </c>
      <c r="F31" s="99">
        <v>3.3450000000000001E-2</v>
      </c>
      <c r="G31" s="99">
        <v>3.3450000000000001E-2</v>
      </c>
      <c r="H31" s="99">
        <v>3.3450000000000001E-2</v>
      </c>
      <c r="I31" s="99">
        <v>3.3450000000000001E-2</v>
      </c>
      <c r="J31" s="99">
        <v>3.3450000000000001E-2</v>
      </c>
      <c r="K31" s="99">
        <v>3.3450000000000001E-2</v>
      </c>
      <c r="L31" s="99">
        <v>3.3450000000000001E-2</v>
      </c>
      <c r="M31" s="88"/>
      <c r="N31" s="88"/>
      <c r="O31" s="88"/>
      <c r="P31" s="88"/>
      <c r="Q31" s="88"/>
      <c r="R31" s="88"/>
      <c r="S31" s="88"/>
      <c r="T31" s="88"/>
      <c r="U31" s="100">
        <v>0.36620000000000003</v>
      </c>
      <c r="V31" s="100">
        <v>0.36620000000000003</v>
      </c>
      <c r="W31" s="90">
        <f>SUM(E31:V31)</f>
        <v>1</v>
      </c>
      <c r="X31" s="65"/>
    </row>
    <row r="32" spans="1:24">
      <c r="A32" s="286"/>
      <c r="B32" s="291"/>
      <c r="C32" s="288"/>
      <c r="D32" s="289"/>
      <c r="E32" s="91">
        <f t="shared" ref="E32:L32" si="6">$D$31*E31</f>
        <v>0</v>
      </c>
      <c r="F32" s="91">
        <f t="shared" si="6"/>
        <v>0</v>
      </c>
      <c r="G32" s="91">
        <f t="shared" si="6"/>
        <v>0</v>
      </c>
      <c r="H32" s="91">
        <f t="shared" si="6"/>
        <v>0</v>
      </c>
      <c r="I32" s="91">
        <f t="shared" si="6"/>
        <v>0</v>
      </c>
      <c r="J32" s="91">
        <f t="shared" si="6"/>
        <v>0</v>
      </c>
      <c r="K32" s="91">
        <f t="shared" si="6"/>
        <v>0</v>
      </c>
      <c r="L32" s="91">
        <f t="shared" si="6"/>
        <v>0</v>
      </c>
      <c r="M32" s="91"/>
      <c r="N32" s="91"/>
      <c r="O32" s="91"/>
      <c r="P32" s="91"/>
      <c r="Q32" s="91"/>
      <c r="R32" s="91"/>
      <c r="S32" s="91"/>
      <c r="T32" s="91"/>
      <c r="U32" s="91">
        <f>$D$31*U31</f>
        <v>0</v>
      </c>
      <c r="V32" s="91">
        <f>$D$31*V31</f>
        <v>0</v>
      </c>
      <c r="W32" s="93">
        <f>SUM(E32:V32)</f>
        <v>0</v>
      </c>
      <c r="X32" s="65"/>
    </row>
    <row r="33" spans="1:24">
      <c r="A33" s="286"/>
      <c r="B33" s="291"/>
      <c r="C33" s="288"/>
      <c r="D33" s="289"/>
      <c r="E33" s="84"/>
      <c r="F33" s="101"/>
      <c r="G33" s="84"/>
      <c r="H33" s="84"/>
      <c r="I33" s="101"/>
      <c r="J33" s="84"/>
      <c r="K33" s="101"/>
      <c r="L33" s="84"/>
      <c r="M33" s="91"/>
      <c r="N33" s="91"/>
      <c r="O33" s="91"/>
      <c r="P33" s="91"/>
      <c r="Q33" s="91"/>
      <c r="R33" s="91"/>
      <c r="S33" s="91"/>
      <c r="T33" s="91"/>
      <c r="U33" s="101"/>
      <c r="V33" s="84"/>
      <c r="W33" s="87"/>
      <c r="X33" s="65"/>
    </row>
    <row r="34" spans="1:24" ht="15" customHeight="1">
      <c r="A34" s="286" t="s">
        <v>93</v>
      </c>
      <c r="B34" s="287" t="str">
        <f>'Capa - Resumo'!B23:E23</f>
        <v>SERVIÇOS AUXILIARES E ADMINISTRATIVOS</v>
      </c>
      <c r="C34" s="288" t="e">
        <f>D34/$D$43*100</f>
        <v>#DIV/0!</v>
      </c>
      <c r="D34" s="289">
        <f>'Capa - Resumo'!D24</f>
        <v>0</v>
      </c>
      <c r="E34" s="102" t="e">
        <f t="shared" ref="E34:V34" si="7">E46</f>
        <v>#DIV/0!</v>
      </c>
      <c r="F34" s="102" t="e">
        <f t="shared" si="7"/>
        <v>#DIV/0!</v>
      </c>
      <c r="G34" s="102" t="e">
        <f t="shared" si="7"/>
        <v>#DIV/0!</v>
      </c>
      <c r="H34" s="102" t="e">
        <f t="shared" si="7"/>
        <v>#DIV/0!</v>
      </c>
      <c r="I34" s="102" t="e">
        <f t="shared" si="7"/>
        <v>#DIV/0!</v>
      </c>
      <c r="J34" s="102" t="e">
        <f t="shared" si="7"/>
        <v>#DIV/0!</v>
      </c>
      <c r="K34" s="102" t="e">
        <f t="shared" si="7"/>
        <v>#DIV/0!</v>
      </c>
      <c r="L34" s="102" t="e">
        <f t="shared" si="7"/>
        <v>#DIV/0!</v>
      </c>
      <c r="M34" s="102" t="e">
        <f t="shared" si="7"/>
        <v>#DIV/0!</v>
      </c>
      <c r="N34" s="102" t="e">
        <f t="shared" si="7"/>
        <v>#DIV/0!</v>
      </c>
      <c r="O34" s="102" t="e">
        <f t="shared" si="7"/>
        <v>#DIV/0!</v>
      </c>
      <c r="P34" s="102" t="e">
        <f t="shared" si="7"/>
        <v>#DIV/0!</v>
      </c>
      <c r="Q34" s="102" t="e">
        <f t="shared" si="7"/>
        <v>#DIV/0!</v>
      </c>
      <c r="R34" s="102" t="e">
        <f t="shared" si="7"/>
        <v>#DIV/0!</v>
      </c>
      <c r="S34" s="102" t="e">
        <f t="shared" si="7"/>
        <v>#DIV/0!</v>
      </c>
      <c r="T34" s="102" t="e">
        <f t="shared" si="7"/>
        <v>#DIV/0!</v>
      </c>
      <c r="U34" s="102" t="e">
        <f t="shared" si="7"/>
        <v>#DIV/0!</v>
      </c>
      <c r="V34" s="102" t="e">
        <f t="shared" si="7"/>
        <v>#DIV/0!</v>
      </c>
      <c r="W34" s="90" t="e">
        <f>SUM(E34:V34)</f>
        <v>#DIV/0!</v>
      </c>
      <c r="X34" s="65"/>
    </row>
    <row r="35" spans="1:24">
      <c r="A35" s="286"/>
      <c r="B35" s="287"/>
      <c r="C35" s="288"/>
      <c r="D35" s="289"/>
      <c r="E35" s="91" t="e">
        <f t="shared" ref="E35:V35" si="8">$D$34*E34</f>
        <v>#DIV/0!</v>
      </c>
      <c r="F35" s="91" t="e">
        <f t="shared" si="8"/>
        <v>#DIV/0!</v>
      </c>
      <c r="G35" s="91" t="e">
        <f t="shared" si="8"/>
        <v>#DIV/0!</v>
      </c>
      <c r="H35" s="91" t="e">
        <f t="shared" si="8"/>
        <v>#DIV/0!</v>
      </c>
      <c r="I35" s="91" t="e">
        <f t="shared" si="8"/>
        <v>#DIV/0!</v>
      </c>
      <c r="J35" s="91" t="e">
        <f t="shared" si="8"/>
        <v>#DIV/0!</v>
      </c>
      <c r="K35" s="91" t="e">
        <f t="shared" si="8"/>
        <v>#DIV/0!</v>
      </c>
      <c r="L35" s="91" t="e">
        <f t="shared" si="8"/>
        <v>#DIV/0!</v>
      </c>
      <c r="M35" s="91" t="e">
        <f t="shared" si="8"/>
        <v>#DIV/0!</v>
      </c>
      <c r="N35" s="91" t="e">
        <f t="shared" si="8"/>
        <v>#DIV/0!</v>
      </c>
      <c r="O35" s="91" t="e">
        <f t="shared" si="8"/>
        <v>#DIV/0!</v>
      </c>
      <c r="P35" s="91" t="e">
        <f t="shared" si="8"/>
        <v>#DIV/0!</v>
      </c>
      <c r="Q35" s="91" t="e">
        <f t="shared" si="8"/>
        <v>#DIV/0!</v>
      </c>
      <c r="R35" s="91" t="e">
        <f t="shared" si="8"/>
        <v>#DIV/0!</v>
      </c>
      <c r="S35" s="91" t="e">
        <f t="shared" si="8"/>
        <v>#DIV/0!</v>
      </c>
      <c r="T35" s="91" t="e">
        <f t="shared" si="8"/>
        <v>#DIV/0!</v>
      </c>
      <c r="U35" s="91" t="e">
        <f t="shared" si="8"/>
        <v>#DIV/0!</v>
      </c>
      <c r="V35" s="91" t="e">
        <f t="shared" si="8"/>
        <v>#DIV/0!</v>
      </c>
      <c r="W35" s="93" t="e">
        <f>SUM(E35:V35)</f>
        <v>#DIV/0!</v>
      </c>
      <c r="X35" s="65"/>
    </row>
    <row r="36" spans="1:24">
      <c r="A36" s="286"/>
      <c r="B36" s="287"/>
      <c r="C36" s="288"/>
      <c r="D36" s="289"/>
      <c r="E36" s="94"/>
      <c r="F36" s="94"/>
      <c r="G36" s="94"/>
      <c r="H36" s="94"/>
      <c r="I36" s="94"/>
      <c r="J36" s="94"/>
      <c r="K36" s="94"/>
      <c r="L36" s="94"/>
      <c r="M36" s="94"/>
      <c r="N36" s="94"/>
      <c r="O36" s="94"/>
      <c r="P36" s="94"/>
      <c r="Q36" s="94"/>
      <c r="R36" s="94"/>
      <c r="S36" s="94"/>
      <c r="T36" s="94"/>
      <c r="U36" s="94"/>
      <c r="V36" s="94"/>
      <c r="W36" s="95"/>
      <c r="X36" s="65"/>
    </row>
    <row r="37" spans="1:24" ht="15" customHeight="1">
      <c r="A37" s="286" t="s">
        <v>94</v>
      </c>
      <c r="B37" s="287" t="str">
        <f>'Capa - Resumo'!B31:E31</f>
        <v>INSTALAÇÕES ELETRICAS E ELETRONICAS</v>
      </c>
      <c r="C37" s="288" t="e">
        <f>D37/$D$43*100</f>
        <v>#DIV/0!</v>
      </c>
      <c r="D37" s="290">
        <f>'Capa - Resumo'!D32</f>
        <v>0</v>
      </c>
      <c r="E37" s="80"/>
      <c r="F37" s="88"/>
      <c r="G37" s="88"/>
      <c r="H37" s="88"/>
      <c r="I37" s="88"/>
      <c r="J37" s="88"/>
      <c r="K37" s="88"/>
      <c r="L37" s="88"/>
      <c r="M37" s="88"/>
      <c r="N37" s="88"/>
      <c r="O37" s="88"/>
      <c r="P37" s="88"/>
      <c r="Q37" s="88"/>
      <c r="R37" s="88"/>
      <c r="S37" s="88">
        <v>0.25</v>
      </c>
      <c r="T37" s="88">
        <v>0.25</v>
      </c>
      <c r="U37" s="88">
        <v>0.25</v>
      </c>
      <c r="V37" s="88">
        <v>0.25</v>
      </c>
      <c r="W37" s="90">
        <f>SUM(E37:V37)</f>
        <v>1</v>
      </c>
      <c r="X37" s="65"/>
    </row>
    <row r="38" spans="1:24">
      <c r="A38" s="286"/>
      <c r="B38" s="287"/>
      <c r="C38" s="288"/>
      <c r="D38" s="290"/>
      <c r="E38" s="85"/>
      <c r="F38" s="85"/>
      <c r="G38" s="85"/>
      <c r="H38" s="85"/>
      <c r="I38" s="85"/>
      <c r="J38" s="85"/>
      <c r="K38" s="85"/>
      <c r="L38" s="85"/>
      <c r="M38" s="85"/>
      <c r="N38" s="85"/>
      <c r="O38" s="85"/>
      <c r="P38" s="85"/>
      <c r="Q38" s="85"/>
      <c r="R38" s="85"/>
      <c r="S38" s="91">
        <f>$D$37*S37</f>
        <v>0</v>
      </c>
      <c r="T38" s="91">
        <f>$D$37*T37</f>
        <v>0</v>
      </c>
      <c r="U38" s="91">
        <f>$D$37*U37</f>
        <v>0</v>
      </c>
      <c r="V38" s="91">
        <f>$D$37*V37</f>
        <v>0</v>
      </c>
      <c r="W38" s="93">
        <f>SUM(E38:V38)</f>
        <v>0</v>
      </c>
      <c r="X38" s="65"/>
    </row>
    <row r="39" spans="1:24">
      <c r="A39" s="286"/>
      <c r="B39" s="287"/>
      <c r="C39" s="288"/>
      <c r="D39" s="290"/>
      <c r="E39" s="85"/>
      <c r="F39" s="85"/>
      <c r="G39" s="85"/>
      <c r="H39" s="85"/>
      <c r="I39" s="85"/>
      <c r="J39" s="85"/>
      <c r="K39" s="85"/>
      <c r="L39" s="85"/>
      <c r="M39" s="85"/>
      <c r="N39" s="85"/>
      <c r="O39" s="85"/>
      <c r="P39" s="85"/>
      <c r="Q39" s="85"/>
      <c r="R39" s="85"/>
      <c r="S39" s="84"/>
      <c r="T39" s="84"/>
      <c r="U39" s="84"/>
      <c r="V39" s="84"/>
      <c r="W39" s="87"/>
      <c r="X39" s="65"/>
    </row>
    <row r="40" spans="1:24" ht="15" customHeight="1">
      <c r="A40" s="280" t="s">
        <v>95</v>
      </c>
      <c r="B40" s="281" t="str">
        <f>'Capa - Resumo'!B33:E33</f>
        <v>INSTALAÇÕES MECANICAS E DE UTILIDADES</v>
      </c>
      <c r="C40" s="282" t="e">
        <f>D40/$D$43*100</f>
        <v>#DIV/0!</v>
      </c>
      <c r="D40" s="283">
        <f>'Capa - Resumo'!D34</f>
        <v>0</v>
      </c>
      <c r="E40" s="85"/>
      <c r="F40" s="85"/>
      <c r="G40" s="85"/>
      <c r="H40" s="85"/>
      <c r="I40" s="85"/>
      <c r="J40" s="85"/>
      <c r="K40" s="85"/>
      <c r="L40" s="85"/>
      <c r="M40" s="85"/>
      <c r="N40" s="85"/>
      <c r="O40" s="85"/>
      <c r="P40" s="85"/>
      <c r="Q40" s="85"/>
      <c r="R40" s="85"/>
      <c r="S40" s="88">
        <v>0.25</v>
      </c>
      <c r="T40" s="88">
        <v>0.25</v>
      </c>
      <c r="U40" s="88">
        <v>0.25</v>
      </c>
      <c r="V40" s="88">
        <v>0.25</v>
      </c>
      <c r="W40" s="90">
        <f>SUM(E40:V40)</f>
        <v>1</v>
      </c>
      <c r="X40" s="65"/>
    </row>
    <row r="41" spans="1:24">
      <c r="A41" s="280"/>
      <c r="B41" s="281"/>
      <c r="C41" s="282"/>
      <c r="D41" s="283"/>
      <c r="E41" s="85"/>
      <c r="F41" s="85"/>
      <c r="G41" s="85"/>
      <c r="H41" s="85"/>
      <c r="I41" s="85"/>
      <c r="J41" s="85"/>
      <c r="K41" s="85"/>
      <c r="L41" s="85"/>
      <c r="M41" s="85"/>
      <c r="N41" s="85"/>
      <c r="O41" s="85"/>
      <c r="P41" s="85"/>
      <c r="Q41" s="85"/>
      <c r="R41" s="85"/>
      <c r="S41" s="91">
        <f>$D$40*S40</f>
        <v>0</v>
      </c>
      <c r="T41" s="91">
        <f>$D$40*T40</f>
        <v>0</v>
      </c>
      <c r="U41" s="91">
        <f>$D$40*U40</f>
        <v>0</v>
      </c>
      <c r="V41" s="91">
        <f>$D$40*V40</f>
        <v>0</v>
      </c>
      <c r="W41" s="93">
        <f>SUM(E41:V41)</f>
        <v>0</v>
      </c>
      <c r="X41" s="65"/>
    </row>
    <row r="42" spans="1:24">
      <c r="A42" s="280"/>
      <c r="B42" s="281"/>
      <c r="C42" s="282"/>
      <c r="D42" s="283"/>
      <c r="E42" s="85"/>
      <c r="F42" s="85"/>
      <c r="G42" s="85"/>
      <c r="H42" s="85"/>
      <c r="I42" s="85"/>
      <c r="J42" s="85"/>
      <c r="K42" s="85"/>
      <c r="L42" s="85"/>
      <c r="M42" s="85"/>
      <c r="N42" s="85"/>
      <c r="O42" s="85"/>
      <c r="P42" s="85"/>
      <c r="Q42" s="85"/>
      <c r="R42" s="85"/>
      <c r="S42" s="103"/>
      <c r="T42" s="103"/>
      <c r="U42" s="103"/>
      <c r="V42" s="103"/>
      <c r="W42" s="104"/>
      <c r="X42" s="65"/>
    </row>
    <row r="43" spans="1:24">
      <c r="A43" s="284"/>
      <c r="B43" s="284"/>
      <c r="C43" s="285" t="e">
        <f>SUM(C10:C42)</f>
        <v>#DIV/0!</v>
      </c>
      <c r="D43" s="105">
        <f>SUM(D10:D42)</f>
        <v>0</v>
      </c>
      <c r="E43" s="106" t="e">
        <f t="shared" ref="E43:W43" si="9">E11+E14+E17+E20+E23+E26+E29+E32+E35</f>
        <v>#DIV/0!</v>
      </c>
      <c r="F43" s="106" t="e">
        <f t="shared" si="9"/>
        <v>#DIV/0!</v>
      </c>
      <c r="G43" s="106" t="e">
        <f t="shared" si="9"/>
        <v>#DIV/0!</v>
      </c>
      <c r="H43" s="106" t="e">
        <f t="shared" si="9"/>
        <v>#DIV/0!</v>
      </c>
      <c r="I43" s="106" t="e">
        <f t="shared" si="9"/>
        <v>#DIV/0!</v>
      </c>
      <c r="J43" s="106" t="e">
        <f t="shared" si="9"/>
        <v>#DIV/0!</v>
      </c>
      <c r="K43" s="106" t="e">
        <f t="shared" si="9"/>
        <v>#DIV/0!</v>
      </c>
      <c r="L43" s="106" t="e">
        <f t="shared" si="9"/>
        <v>#DIV/0!</v>
      </c>
      <c r="M43" s="106" t="e">
        <f t="shared" si="9"/>
        <v>#DIV/0!</v>
      </c>
      <c r="N43" s="106" t="e">
        <f t="shared" si="9"/>
        <v>#DIV/0!</v>
      </c>
      <c r="O43" s="106" t="e">
        <f t="shared" si="9"/>
        <v>#DIV/0!</v>
      </c>
      <c r="P43" s="106" t="e">
        <f t="shared" si="9"/>
        <v>#DIV/0!</v>
      </c>
      <c r="Q43" s="106" t="e">
        <f t="shared" si="9"/>
        <v>#DIV/0!</v>
      </c>
      <c r="R43" s="106" t="e">
        <f t="shared" si="9"/>
        <v>#DIV/0!</v>
      </c>
      <c r="S43" s="106" t="e">
        <f t="shared" si="9"/>
        <v>#DIV/0!</v>
      </c>
      <c r="T43" s="106" t="e">
        <f t="shared" si="9"/>
        <v>#DIV/0!</v>
      </c>
      <c r="U43" s="106" t="e">
        <f t="shared" si="9"/>
        <v>#DIV/0!</v>
      </c>
      <c r="V43" s="106" t="e">
        <f t="shared" si="9"/>
        <v>#DIV/0!</v>
      </c>
      <c r="W43" s="107" t="e">
        <f t="shared" si="9"/>
        <v>#DIV/0!</v>
      </c>
      <c r="X43" s="65"/>
    </row>
    <row r="44" spans="1:24">
      <c r="A44" s="284"/>
      <c r="B44" s="284"/>
      <c r="C44" s="285"/>
      <c r="D44" s="108" t="s">
        <v>96</v>
      </c>
      <c r="E44" s="109" t="e">
        <f>E43</f>
        <v>#DIV/0!</v>
      </c>
      <c r="F44" s="109" t="e">
        <f>F43+E43</f>
        <v>#DIV/0!</v>
      </c>
      <c r="G44" s="109" t="e">
        <f t="shared" ref="G44:V44" si="10">G43+F44</f>
        <v>#DIV/0!</v>
      </c>
      <c r="H44" s="109" t="e">
        <f t="shared" si="10"/>
        <v>#DIV/0!</v>
      </c>
      <c r="I44" s="109" t="e">
        <f t="shared" si="10"/>
        <v>#DIV/0!</v>
      </c>
      <c r="J44" s="109" t="e">
        <f t="shared" si="10"/>
        <v>#DIV/0!</v>
      </c>
      <c r="K44" s="109" t="e">
        <f t="shared" si="10"/>
        <v>#DIV/0!</v>
      </c>
      <c r="L44" s="109" t="e">
        <f t="shared" si="10"/>
        <v>#DIV/0!</v>
      </c>
      <c r="M44" s="109" t="e">
        <f t="shared" si="10"/>
        <v>#DIV/0!</v>
      </c>
      <c r="N44" s="109" t="e">
        <f t="shared" si="10"/>
        <v>#DIV/0!</v>
      </c>
      <c r="O44" s="109" t="e">
        <f t="shared" si="10"/>
        <v>#DIV/0!</v>
      </c>
      <c r="P44" s="109" t="e">
        <f t="shared" si="10"/>
        <v>#DIV/0!</v>
      </c>
      <c r="Q44" s="109" t="e">
        <f t="shared" si="10"/>
        <v>#DIV/0!</v>
      </c>
      <c r="R44" s="109" t="e">
        <f t="shared" si="10"/>
        <v>#DIV/0!</v>
      </c>
      <c r="S44" s="109" t="e">
        <f t="shared" si="10"/>
        <v>#DIV/0!</v>
      </c>
      <c r="T44" s="109" t="e">
        <f t="shared" si="10"/>
        <v>#DIV/0!</v>
      </c>
      <c r="U44" s="109" t="e">
        <f t="shared" si="10"/>
        <v>#DIV/0!</v>
      </c>
      <c r="V44" s="109" t="e">
        <f t="shared" si="10"/>
        <v>#DIV/0!</v>
      </c>
      <c r="W44" s="93" t="e">
        <f>SUM(E43:V43)</f>
        <v>#DIV/0!</v>
      </c>
      <c r="X44" s="65"/>
    </row>
    <row r="45" spans="1:24">
      <c r="A45" s="110"/>
      <c r="B45" s="60"/>
      <c r="C45" s="60"/>
      <c r="D45" s="60"/>
      <c r="E45" s="60"/>
      <c r="F45" s="60"/>
      <c r="G45" s="60"/>
      <c r="H45" s="60"/>
      <c r="I45" s="60"/>
      <c r="J45" s="60"/>
      <c r="K45" s="60"/>
      <c r="L45" s="60"/>
      <c r="M45" s="60"/>
      <c r="N45" s="60"/>
      <c r="O45" s="60"/>
      <c r="P45" s="60"/>
      <c r="Q45" s="60"/>
      <c r="R45" s="60"/>
      <c r="S45" s="60"/>
      <c r="T45" s="60"/>
      <c r="U45" s="60"/>
      <c r="V45" s="60"/>
      <c r="W45" s="65"/>
      <c r="X45" s="65"/>
    </row>
    <row r="46" spans="1:24">
      <c r="A46" s="110"/>
      <c r="B46" s="276" t="s">
        <v>97</v>
      </c>
      <c r="C46" s="276"/>
      <c r="D46" s="276"/>
      <c r="E46" s="100" t="e">
        <f>((E41+E38)*(1+BDI!$M$3)+(E32+E29+E26+E23+E20+E17+E14+E11)*(1+BDI!$F$3))/(($D$40+$D$37)*(1+BDI!$M$3)+($D$31+$D$28+$D$25+$D$22+$D$19+$D$16+$D$13+$D$10)*(1+BDI!$F$3))</f>
        <v>#DIV/0!</v>
      </c>
      <c r="F46" s="100" t="e">
        <f>((F41+F38)*(1+BDI!$M$3)+(F32+F29+F26+F23+F20+F17+F14+F11)*(1+BDI!$F$3))/(($D$40+$D$37)*(1+BDI!$M$3)+($D$31+$D$28+$D$25+$D$22+$D$19+$D$16+$D$13+$D$10)*(1+BDI!$F$3))</f>
        <v>#DIV/0!</v>
      </c>
      <c r="G46" s="100" t="e">
        <f>((G41+G38)*(1+BDI!$M$3)+(G32+G29+G26+G23+G20+G17+G14+G11)*(1+BDI!$F$3))/(($D$40+$D$37)*(1+BDI!$M$3)+($D$31+$D$28+$D$25+$D$22+$D$19+$D$16+$D$13+$D$10)*(1+BDI!$F$3))</f>
        <v>#DIV/0!</v>
      </c>
      <c r="H46" s="100" t="e">
        <f>((H41+H38)*(1+BDI!$M$3)+(H32+H29+H26+H23+H20+H17+H14+H11)*(1+BDI!$F$3))/(($D$40+$D$37)*(1+BDI!$M$3)+($D$31+$D$28+$D$25+$D$22+$D$19+$D$16+$D$13+$D$10)*(1+BDI!$F$3))</f>
        <v>#DIV/0!</v>
      </c>
      <c r="I46" s="100" t="e">
        <f>((I41+I38)*(1+BDI!$M$3)+(I32+I29+I26+I23+I20+I17+I14+I11)*(1+BDI!$F$3))/(($D$40+$D$37)*(1+BDI!$M$3)+($D$31+$D$28+$D$25+$D$22+$D$19+$D$16+$D$13+$D$10)*(1+BDI!$F$3))</f>
        <v>#DIV/0!</v>
      </c>
      <c r="J46" s="100" t="e">
        <f>((J41+J38)*(1+BDI!$M$3)+(J32+J29+J26+J23+J20+J17+J14+J11)*(1+BDI!$F$3))/(($D$40+$D$37)*(1+BDI!$M$3)+($D$31+$D$28+$D$25+$D$22+$D$19+$D$16+$D$13+$D$10)*(1+BDI!$F$3))</f>
        <v>#DIV/0!</v>
      </c>
      <c r="K46" s="100" t="e">
        <f>((K41+K38)*(1+BDI!$M$3)+(K32+K29+K26+K23+K20+K17+K14+K11)*(1+BDI!$F$3))/(($D$40+$D$37)*(1+BDI!$M$3)+($D$31+$D$28+$D$25+$D$22+$D$19+$D$16+$D$13+$D$10)*(1+BDI!$F$3))</f>
        <v>#DIV/0!</v>
      </c>
      <c r="L46" s="100" t="e">
        <f>((L41+L38)*(1+BDI!$M$3)+(L32+L29+L26+L23+L20+L17+L14+L11)*(1+BDI!$F$3))/(($D$40+$D$37)*(1+BDI!$M$3)+($D$31+$D$28+$D$25+$D$22+$D$19+$D$16+$D$13+$D$10)*(1+BDI!$F$3))</f>
        <v>#DIV/0!</v>
      </c>
      <c r="M46" s="100" t="e">
        <f>((M41+M38)*(1+BDI!$M$3)+(M32+M29+M26+M23+M20+M17+M14+M11)*(1+BDI!$F$3))/(($D$40+$D$37)*(1+BDI!$M$3)+($D$31+$D$28+$D$25+$D$22+$D$19+$D$16+$D$13+$D$10)*(1+BDI!$F$3))</f>
        <v>#DIV/0!</v>
      </c>
      <c r="N46" s="100" t="e">
        <f>((N41+N38)*(1+BDI!$M$3)+(N32+N29+N26+N23+N20+N17+N14+N11)*(1+BDI!$F$3))/(($D$40+$D$37)*(1+BDI!$M$3)+($D$31+$D$28+$D$25+$D$22+$D$19+$D$16+$D$13+$D$10)*(1+BDI!$F$3))</f>
        <v>#DIV/0!</v>
      </c>
      <c r="O46" s="100" t="e">
        <f>((O41+O38)*(1+BDI!$M$3)+(O32+O29+O26+O23+O20+O17+O14+O11)*(1+BDI!$F$3))/(($D$40+$D$37)*(1+BDI!$M$3)+($D$31+$D$28+$D$25+$D$22+$D$19+$D$16+$D$13+$D$10)*(1+BDI!$F$3))</f>
        <v>#DIV/0!</v>
      </c>
      <c r="P46" s="100" t="e">
        <f>((P41+P38)*(1+BDI!$M$3)+(P32+P29+P26+P23+P20+P17+P14+P11)*(1+BDI!$F$3))/(($D$40+$D$37)*(1+BDI!$M$3)+($D$31+$D$28+$D$25+$D$22+$D$19+$D$16+$D$13+$D$10)*(1+BDI!$F$3))</f>
        <v>#DIV/0!</v>
      </c>
      <c r="Q46" s="100" t="e">
        <f>((Q41+Q38)*(1+BDI!$M$3)+(Q32+Q29+Q26+Q23+Q20+Q17+Q14+Q11)*(1+BDI!$F$3))/(($D$40+$D$37)*(1+BDI!$M$3)+($D$31+$D$28+$D$25+$D$22+$D$19+$D$16+$D$13+$D$10)*(1+BDI!$F$3))</f>
        <v>#DIV/0!</v>
      </c>
      <c r="R46" s="100" t="e">
        <f>((R41+R38)*(1+BDI!$M$3)+(R32+R29+R26+R23+R20+R17+R14+R11)*(1+BDI!$F$3))/(($D$40+$D$37)*(1+BDI!$M$3)+($D$31+$D$28+$D$25+$D$22+$D$19+$D$16+$D$13+$D$10)*(1+BDI!$F$3))</f>
        <v>#DIV/0!</v>
      </c>
      <c r="S46" s="100" t="e">
        <f>((S41+S38)*(1+BDI!$M$3)+(S32+S29+S26+S23+S20+S17+S14+S11)*(1+BDI!$F$3))/(($D$40+$D$37)*(1+BDI!$M$3)+($D$31+$D$28+$D$25+$D$22+$D$19+$D$16+$D$13+$D$10)*(1+BDI!$F$3))</f>
        <v>#DIV/0!</v>
      </c>
      <c r="T46" s="100" t="e">
        <f>((T41+T38)*(1+BDI!$M$3)+(T32+T29+T26+T23+T20+T17+T14+T11)*(1+BDI!$F$3))/(($D$40+$D$37)*(1+BDI!$M$3)+($D$31+$D$28+$D$25+$D$22+$D$19+$D$16+$D$13+$D$10)*(1+BDI!$F$3))</f>
        <v>#DIV/0!</v>
      </c>
      <c r="U46" s="100" t="e">
        <f>((U41+U38)*(1+BDI!$M$3)+(U32+U29+U26+U23+U20+U17+U14+U11)*(1+BDI!$F$3))/(($D$40+$D$37)*(1+BDI!$M$3)+($D$31+$D$28+$D$25+$D$22+$D$19+$D$16+$D$13+$D$10)*(1+BDI!$F$3))</f>
        <v>#DIV/0!</v>
      </c>
      <c r="V46" s="100" t="e">
        <f>((V41+V38)*(1+BDI!$M$3)+(V32+V29+V26+V23+V20+V17+V14+V11)*(1+BDI!$F$3))/(($D$40+$D$37)*(1+BDI!$M$3)+($D$31+$D$28+$D$25+$D$22+$D$19+$D$16+$D$13+$D$10)*(1+BDI!$F$3))</f>
        <v>#DIV/0!</v>
      </c>
      <c r="W46" s="90" t="e">
        <f>SUM(E46:V46)</f>
        <v>#DIV/0!</v>
      </c>
      <c r="X46" s="65"/>
    </row>
    <row r="47" spans="1:24">
      <c r="A47" s="110"/>
      <c r="B47" s="60"/>
      <c r="C47" s="60"/>
      <c r="D47" s="60"/>
      <c r="E47" s="60"/>
      <c r="F47" s="60"/>
      <c r="G47" s="60"/>
      <c r="H47" s="60"/>
      <c r="I47" s="60"/>
      <c r="J47" s="60"/>
      <c r="K47" s="60"/>
      <c r="L47" s="60"/>
      <c r="M47" s="60"/>
      <c r="N47" s="60"/>
      <c r="O47" s="60"/>
      <c r="P47" s="60"/>
      <c r="Q47" s="60"/>
      <c r="R47" s="60"/>
      <c r="S47" s="60"/>
      <c r="T47" s="60"/>
      <c r="U47" s="60"/>
      <c r="V47" s="60"/>
      <c r="W47" s="65"/>
      <c r="X47" s="65"/>
    </row>
    <row r="48" spans="1:24">
      <c r="A48" s="111"/>
      <c r="B48" s="277" t="s">
        <v>98</v>
      </c>
      <c r="C48" s="277"/>
      <c r="D48" s="112">
        <f>BDI!F3</f>
        <v>0</v>
      </c>
      <c r="E48" s="109" t="e">
        <f t="shared" ref="E48:W48" si="11">E43*(1+$D$48)</f>
        <v>#DIV/0!</v>
      </c>
      <c r="F48" s="109" t="e">
        <f t="shared" si="11"/>
        <v>#DIV/0!</v>
      </c>
      <c r="G48" s="109" t="e">
        <f t="shared" si="11"/>
        <v>#DIV/0!</v>
      </c>
      <c r="H48" s="109" t="e">
        <f t="shared" si="11"/>
        <v>#DIV/0!</v>
      </c>
      <c r="I48" s="109" t="e">
        <f t="shared" si="11"/>
        <v>#DIV/0!</v>
      </c>
      <c r="J48" s="109" t="e">
        <f t="shared" si="11"/>
        <v>#DIV/0!</v>
      </c>
      <c r="K48" s="109" t="e">
        <f t="shared" si="11"/>
        <v>#DIV/0!</v>
      </c>
      <c r="L48" s="109" t="e">
        <f t="shared" si="11"/>
        <v>#DIV/0!</v>
      </c>
      <c r="M48" s="109" t="e">
        <f t="shared" si="11"/>
        <v>#DIV/0!</v>
      </c>
      <c r="N48" s="109" t="e">
        <f t="shared" si="11"/>
        <v>#DIV/0!</v>
      </c>
      <c r="O48" s="109" t="e">
        <f t="shared" si="11"/>
        <v>#DIV/0!</v>
      </c>
      <c r="P48" s="109" t="e">
        <f t="shared" si="11"/>
        <v>#DIV/0!</v>
      </c>
      <c r="Q48" s="109" t="e">
        <f t="shared" si="11"/>
        <v>#DIV/0!</v>
      </c>
      <c r="R48" s="109" t="e">
        <f t="shared" si="11"/>
        <v>#DIV/0!</v>
      </c>
      <c r="S48" s="109" t="e">
        <f t="shared" si="11"/>
        <v>#DIV/0!</v>
      </c>
      <c r="T48" s="109" t="e">
        <f t="shared" si="11"/>
        <v>#DIV/0!</v>
      </c>
      <c r="U48" s="109" t="e">
        <f t="shared" si="11"/>
        <v>#DIV/0!</v>
      </c>
      <c r="V48" s="109" t="e">
        <f t="shared" si="11"/>
        <v>#DIV/0!</v>
      </c>
      <c r="W48" s="109" t="e">
        <f t="shared" si="11"/>
        <v>#DIV/0!</v>
      </c>
      <c r="X48" s="65"/>
    </row>
    <row r="49" spans="1:24">
      <c r="A49" s="110"/>
      <c r="B49" s="60"/>
      <c r="C49" s="113"/>
      <c r="D49" s="113"/>
      <c r="E49" s="114"/>
      <c r="F49" s="114"/>
      <c r="G49" s="114"/>
      <c r="H49" s="114"/>
      <c r="I49" s="114"/>
      <c r="J49" s="114"/>
      <c r="K49" s="114"/>
      <c r="L49" s="114"/>
      <c r="M49" s="114"/>
      <c r="N49" s="114"/>
      <c r="O49" s="114"/>
      <c r="P49" s="114"/>
      <c r="Q49" s="114"/>
      <c r="R49" s="114"/>
      <c r="S49" s="114"/>
      <c r="T49" s="114"/>
      <c r="U49" s="114"/>
      <c r="V49" s="114"/>
      <c r="W49" s="115"/>
      <c r="X49" s="65"/>
    </row>
    <row r="50" spans="1:24">
      <c r="A50" s="110"/>
      <c r="B50" s="278" t="s">
        <v>99</v>
      </c>
      <c r="C50" s="278"/>
      <c r="D50" s="278"/>
      <c r="E50" s="109">
        <f t="shared" ref="E50:W50" si="12">E38+E41</f>
        <v>0</v>
      </c>
      <c r="F50" s="109">
        <f t="shared" si="12"/>
        <v>0</v>
      </c>
      <c r="G50" s="109">
        <f t="shared" si="12"/>
        <v>0</v>
      </c>
      <c r="H50" s="109">
        <f t="shared" si="12"/>
        <v>0</v>
      </c>
      <c r="I50" s="109">
        <f t="shared" si="12"/>
        <v>0</v>
      </c>
      <c r="J50" s="109">
        <f t="shared" si="12"/>
        <v>0</v>
      </c>
      <c r="K50" s="109">
        <f t="shared" si="12"/>
        <v>0</v>
      </c>
      <c r="L50" s="109">
        <f t="shared" si="12"/>
        <v>0</v>
      </c>
      <c r="M50" s="109">
        <f t="shared" si="12"/>
        <v>0</v>
      </c>
      <c r="N50" s="109">
        <f t="shared" si="12"/>
        <v>0</v>
      </c>
      <c r="O50" s="109">
        <f t="shared" si="12"/>
        <v>0</v>
      </c>
      <c r="P50" s="109">
        <f t="shared" si="12"/>
        <v>0</v>
      </c>
      <c r="Q50" s="109">
        <f t="shared" si="12"/>
        <v>0</v>
      </c>
      <c r="R50" s="109">
        <f t="shared" si="12"/>
        <v>0</v>
      </c>
      <c r="S50" s="109">
        <f t="shared" si="12"/>
        <v>0</v>
      </c>
      <c r="T50" s="109">
        <f t="shared" si="12"/>
        <v>0</v>
      </c>
      <c r="U50" s="109">
        <f t="shared" si="12"/>
        <v>0</v>
      </c>
      <c r="V50" s="109">
        <f t="shared" si="12"/>
        <v>0</v>
      </c>
      <c r="W50" s="117">
        <f t="shared" si="12"/>
        <v>0</v>
      </c>
      <c r="X50" s="65"/>
    </row>
    <row r="51" spans="1:24">
      <c r="A51" s="110"/>
      <c r="B51" s="116"/>
      <c r="C51" s="116"/>
      <c r="D51" s="116"/>
      <c r="E51" s="118"/>
      <c r="F51" s="118"/>
      <c r="G51" s="118"/>
      <c r="H51" s="118"/>
      <c r="I51" s="118"/>
      <c r="J51" s="118"/>
      <c r="K51" s="118"/>
      <c r="L51" s="118"/>
      <c r="M51" s="118"/>
      <c r="N51" s="118"/>
      <c r="O51" s="118"/>
      <c r="P51" s="118"/>
      <c r="Q51" s="118"/>
      <c r="R51" s="118"/>
      <c r="S51" s="118"/>
      <c r="T51" s="118"/>
      <c r="U51" s="118"/>
      <c r="V51" s="118"/>
      <c r="W51" s="119"/>
      <c r="X51" s="65"/>
    </row>
    <row r="52" spans="1:24">
      <c r="A52" s="110"/>
      <c r="B52" s="277" t="s">
        <v>100</v>
      </c>
      <c r="C52" s="277"/>
      <c r="D52" s="112">
        <f>BDI!M3</f>
        <v>0</v>
      </c>
      <c r="E52" s="109">
        <f t="shared" ref="E52:W52" si="13">E50*(1+$D$52)</f>
        <v>0</v>
      </c>
      <c r="F52" s="109">
        <f t="shared" si="13"/>
        <v>0</v>
      </c>
      <c r="G52" s="109">
        <f t="shared" si="13"/>
        <v>0</v>
      </c>
      <c r="H52" s="109">
        <f t="shared" si="13"/>
        <v>0</v>
      </c>
      <c r="I52" s="109">
        <f t="shared" si="13"/>
        <v>0</v>
      </c>
      <c r="J52" s="109">
        <f t="shared" si="13"/>
        <v>0</v>
      </c>
      <c r="K52" s="109">
        <f t="shared" si="13"/>
        <v>0</v>
      </c>
      <c r="L52" s="109">
        <f t="shared" si="13"/>
        <v>0</v>
      </c>
      <c r="M52" s="109">
        <f t="shared" si="13"/>
        <v>0</v>
      </c>
      <c r="N52" s="109">
        <f t="shared" si="13"/>
        <v>0</v>
      </c>
      <c r="O52" s="109">
        <f t="shared" si="13"/>
        <v>0</v>
      </c>
      <c r="P52" s="109">
        <f t="shared" si="13"/>
        <v>0</v>
      </c>
      <c r="Q52" s="109">
        <f t="shared" si="13"/>
        <v>0</v>
      </c>
      <c r="R52" s="109">
        <f t="shared" si="13"/>
        <v>0</v>
      </c>
      <c r="S52" s="109">
        <f t="shared" si="13"/>
        <v>0</v>
      </c>
      <c r="T52" s="109">
        <f t="shared" si="13"/>
        <v>0</v>
      </c>
      <c r="U52" s="109">
        <f t="shared" si="13"/>
        <v>0</v>
      </c>
      <c r="V52" s="109">
        <f t="shared" si="13"/>
        <v>0</v>
      </c>
      <c r="W52" s="109">
        <f t="shared" si="13"/>
        <v>0</v>
      </c>
      <c r="X52" s="65"/>
    </row>
    <row r="53" spans="1:24">
      <c r="A53" s="110"/>
      <c r="B53" s="116"/>
      <c r="C53" s="116"/>
      <c r="D53" s="116"/>
      <c r="E53" s="118"/>
      <c r="F53" s="118"/>
      <c r="G53" s="118"/>
      <c r="H53" s="118"/>
      <c r="I53" s="118"/>
      <c r="J53" s="118"/>
      <c r="K53" s="118"/>
      <c r="L53" s="118"/>
      <c r="M53" s="118"/>
      <c r="N53" s="118"/>
      <c r="O53" s="118"/>
      <c r="P53" s="118"/>
      <c r="Q53" s="118"/>
      <c r="R53" s="118"/>
      <c r="S53" s="118"/>
      <c r="T53" s="118"/>
      <c r="U53" s="118"/>
      <c r="V53" s="118"/>
      <c r="W53" s="119"/>
      <c r="X53" s="65"/>
    </row>
    <row r="54" spans="1:24">
      <c r="A54" s="279" t="s">
        <v>101</v>
      </c>
      <c r="B54" s="279"/>
      <c r="C54" s="279"/>
      <c r="D54" s="279"/>
      <c r="E54" s="109" t="e">
        <f t="shared" ref="E54:W54" si="14">E52+E48</f>
        <v>#DIV/0!</v>
      </c>
      <c r="F54" s="109" t="e">
        <f t="shared" si="14"/>
        <v>#DIV/0!</v>
      </c>
      <c r="G54" s="109" t="e">
        <f t="shared" si="14"/>
        <v>#DIV/0!</v>
      </c>
      <c r="H54" s="109" t="e">
        <f t="shared" si="14"/>
        <v>#DIV/0!</v>
      </c>
      <c r="I54" s="109" t="e">
        <f t="shared" si="14"/>
        <v>#DIV/0!</v>
      </c>
      <c r="J54" s="109" t="e">
        <f t="shared" si="14"/>
        <v>#DIV/0!</v>
      </c>
      <c r="K54" s="109" t="e">
        <f t="shared" si="14"/>
        <v>#DIV/0!</v>
      </c>
      <c r="L54" s="109" t="e">
        <f t="shared" si="14"/>
        <v>#DIV/0!</v>
      </c>
      <c r="M54" s="109" t="e">
        <f t="shared" si="14"/>
        <v>#DIV/0!</v>
      </c>
      <c r="N54" s="109" t="e">
        <f t="shared" si="14"/>
        <v>#DIV/0!</v>
      </c>
      <c r="O54" s="109" t="e">
        <f t="shared" si="14"/>
        <v>#DIV/0!</v>
      </c>
      <c r="P54" s="109" t="e">
        <f t="shared" si="14"/>
        <v>#DIV/0!</v>
      </c>
      <c r="Q54" s="109" t="e">
        <f t="shared" si="14"/>
        <v>#DIV/0!</v>
      </c>
      <c r="R54" s="109" t="e">
        <f t="shared" si="14"/>
        <v>#DIV/0!</v>
      </c>
      <c r="S54" s="109" t="e">
        <f t="shared" si="14"/>
        <v>#DIV/0!</v>
      </c>
      <c r="T54" s="109" t="e">
        <f t="shared" si="14"/>
        <v>#DIV/0!</v>
      </c>
      <c r="U54" s="109" t="e">
        <f t="shared" si="14"/>
        <v>#DIV/0!</v>
      </c>
      <c r="V54" s="109" t="e">
        <f t="shared" si="14"/>
        <v>#DIV/0!</v>
      </c>
      <c r="W54" s="117" t="e">
        <f t="shared" si="14"/>
        <v>#DIV/0!</v>
      </c>
      <c r="X54" s="120"/>
    </row>
    <row r="55" spans="1:24">
      <c r="A55" s="121"/>
      <c r="B55" s="122"/>
      <c r="C55" s="122"/>
      <c r="D55" s="122"/>
      <c r="E55" s="123"/>
      <c r="F55" s="123"/>
      <c r="G55" s="123"/>
      <c r="H55" s="123"/>
      <c r="I55" s="123"/>
      <c r="J55" s="123"/>
      <c r="K55" s="123"/>
      <c r="L55" s="123"/>
      <c r="M55" s="123"/>
      <c r="N55" s="123"/>
      <c r="O55" s="123"/>
      <c r="P55" s="123"/>
      <c r="Q55" s="123"/>
      <c r="R55" s="123"/>
      <c r="S55" s="123"/>
      <c r="T55" s="123"/>
      <c r="U55" s="123"/>
      <c r="V55" s="123"/>
      <c r="W55" s="124"/>
      <c r="X55" s="120"/>
    </row>
  </sheetData>
  <mergeCells count="63">
    <mergeCell ref="E1:M3"/>
    <mergeCell ref="O1:W3"/>
    <mergeCell ref="E4:M4"/>
    <mergeCell ref="O4:W4"/>
    <mergeCell ref="A6:W6"/>
    <mergeCell ref="A7:W7"/>
    <mergeCell ref="A8:A9"/>
    <mergeCell ref="B8:B9"/>
    <mergeCell ref="C8:C9"/>
    <mergeCell ref="D8:D9"/>
    <mergeCell ref="E8:O8"/>
    <mergeCell ref="P8:V8"/>
    <mergeCell ref="A10:A12"/>
    <mergeCell ref="B10:B12"/>
    <mergeCell ref="C10:C12"/>
    <mergeCell ref="D10:D12"/>
    <mergeCell ref="A13:A15"/>
    <mergeCell ref="B13:B15"/>
    <mergeCell ref="C13:C15"/>
    <mergeCell ref="D13:D15"/>
    <mergeCell ref="A16:A18"/>
    <mergeCell ref="B16:B18"/>
    <mergeCell ref="C16:C18"/>
    <mergeCell ref="D16:D18"/>
    <mergeCell ref="A19:A21"/>
    <mergeCell ref="B19:B21"/>
    <mergeCell ref="C19:C21"/>
    <mergeCell ref="D19:D21"/>
    <mergeCell ref="A22:A24"/>
    <mergeCell ref="B22:B24"/>
    <mergeCell ref="C22:C24"/>
    <mergeCell ref="D22:D24"/>
    <mergeCell ref="A25:A27"/>
    <mergeCell ref="B25:B27"/>
    <mergeCell ref="C25:C27"/>
    <mergeCell ref="D25:D27"/>
    <mergeCell ref="A28:A30"/>
    <mergeCell ref="B28:B30"/>
    <mergeCell ref="C28:C30"/>
    <mergeCell ref="D28:D30"/>
    <mergeCell ref="A31:A33"/>
    <mergeCell ref="B31:B33"/>
    <mergeCell ref="C31:C33"/>
    <mergeCell ref="D31:D33"/>
    <mergeCell ref="A34:A36"/>
    <mergeCell ref="B34:B36"/>
    <mergeCell ref="C34:C36"/>
    <mergeCell ref="D34:D36"/>
    <mergeCell ref="A37:A39"/>
    <mergeCell ref="B37:B39"/>
    <mergeCell ref="C37:C39"/>
    <mergeCell ref="D37:D39"/>
    <mergeCell ref="A40:A42"/>
    <mergeCell ref="B40:B42"/>
    <mergeCell ref="C40:C42"/>
    <mergeCell ref="D40:D42"/>
    <mergeCell ref="A43:B44"/>
    <mergeCell ref="C43:C44"/>
    <mergeCell ref="B46:D46"/>
    <mergeCell ref="B48:C48"/>
    <mergeCell ref="B50:D50"/>
    <mergeCell ref="B52:C52"/>
    <mergeCell ref="A54:D54"/>
  </mergeCells>
  <conditionalFormatting sqref="E9:V9">
    <cfRule type="colorScale" priority="2">
      <colorScale>
        <cfvo type="min"/>
        <cfvo type="max"/>
        <color rgb="FFFF7128"/>
        <color rgb="FFFFEF9C"/>
      </colorScale>
    </cfRule>
    <cfRule type="colorScale" priority="3">
      <colorScale>
        <cfvo type="min"/>
        <cfvo type="max"/>
        <color rgb="FF4F81BD"/>
        <color rgb="FF17375E"/>
      </colorScale>
    </cfRule>
    <cfRule type="colorScale" priority="4">
      <colorScale>
        <cfvo type="min"/>
        <cfvo type="max"/>
        <color rgb="FFFFEF9C"/>
        <color rgb="FF63BE7B"/>
      </colorScale>
    </cfRule>
  </conditionalFormatting>
  <pageMargins left="0.7" right="0.7" top="0.75" bottom="0.75" header="0.51180555555555496" footer="0.51180555555555496"/>
  <pageSetup paperSize="8" firstPageNumber="0" fitToHeight="0"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30"/>
  <sheetViews>
    <sheetView zoomScale="85" zoomScaleNormal="85" workbookViewId="0">
      <selection activeCell="D62" sqref="D62"/>
    </sheetView>
  </sheetViews>
  <sheetFormatPr defaultRowHeight="15"/>
  <cols>
    <col min="1" max="1" width="12.21875" customWidth="1"/>
    <col min="2" max="2" width="10.77734375" customWidth="1"/>
    <col min="3" max="3" width="5.109375" customWidth="1"/>
    <col min="4" max="4" width="29.21875" customWidth="1"/>
    <col min="5" max="5" width="13.44140625" customWidth="1"/>
    <col min="6" max="6" width="13.33203125" customWidth="1"/>
    <col min="7" max="7" width="13.44140625" customWidth="1"/>
    <col min="8" max="8" width="11.5546875" customWidth="1"/>
    <col min="9" max="9" width="16.44140625" customWidth="1"/>
    <col min="10" max="10" width="16.5546875" customWidth="1"/>
    <col min="11" max="11" width="13" customWidth="1"/>
    <col min="12" max="12" width="19.6640625" customWidth="1"/>
    <col min="13" max="13" width="11.5546875" customWidth="1"/>
    <col min="14" max="14" width="13" customWidth="1"/>
    <col min="15" max="1025" width="11.5546875" customWidth="1"/>
  </cols>
  <sheetData>
    <row r="1" spans="1:7" ht="15.75" customHeight="1">
      <c r="A1" s="125" t="s">
        <v>102</v>
      </c>
      <c r="B1" s="306" t="s">
        <v>103</v>
      </c>
      <c r="C1" s="306"/>
      <c r="D1" s="306"/>
      <c r="E1" s="306"/>
      <c r="F1" s="306"/>
      <c r="G1" s="306"/>
    </row>
    <row r="2" spans="1:7" ht="15.75" customHeight="1">
      <c r="A2" s="127" t="s">
        <v>104</v>
      </c>
      <c r="B2" s="126"/>
      <c r="C2" s="126"/>
      <c r="D2" s="128"/>
      <c r="E2" s="128"/>
      <c r="F2" s="129" t="s">
        <v>105</v>
      </c>
      <c r="G2" s="130">
        <v>0</v>
      </c>
    </row>
    <row r="3" spans="1:7">
      <c r="A3" s="131" t="s">
        <v>106</v>
      </c>
      <c r="B3" s="131" t="s">
        <v>107</v>
      </c>
      <c r="C3" s="131" t="s">
        <v>108</v>
      </c>
      <c r="D3" s="131" t="s">
        <v>109</v>
      </c>
      <c r="E3" s="132" t="s">
        <v>110</v>
      </c>
      <c r="F3" s="132" t="s">
        <v>111</v>
      </c>
      <c r="G3" s="132" t="s">
        <v>112</v>
      </c>
    </row>
    <row r="4" spans="1:7" ht="22.5">
      <c r="A4" s="133" t="s">
        <v>113</v>
      </c>
      <c r="B4" s="133" t="s">
        <v>114</v>
      </c>
      <c r="C4" s="134"/>
      <c r="D4" s="135"/>
      <c r="E4" s="134"/>
      <c r="F4" s="136">
        <f>F630</f>
        <v>0</v>
      </c>
      <c r="G4" s="136">
        <f>ROUND(F4,2)</f>
        <v>0</v>
      </c>
    </row>
    <row r="5" spans="1:7">
      <c r="A5" s="137" t="s">
        <v>85</v>
      </c>
      <c r="B5" s="137" t="s">
        <v>114</v>
      </c>
      <c r="C5" s="138"/>
      <c r="D5" s="139" t="s">
        <v>115</v>
      </c>
      <c r="E5" s="138"/>
      <c r="F5" s="140">
        <f>F7</f>
        <v>0</v>
      </c>
      <c r="G5" s="140">
        <f>ROUND(F5,2)</f>
        <v>0</v>
      </c>
    </row>
    <row r="6" spans="1:7">
      <c r="A6" s="141" t="s">
        <v>116</v>
      </c>
      <c r="B6" s="142" t="s">
        <v>117</v>
      </c>
      <c r="C6" s="142" t="s">
        <v>118</v>
      </c>
      <c r="D6" s="143" t="s">
        <v>119</v>
      </c>
      <c r="E6" s="144">
        <v>1</v>
      </c>
      <c r="F6" s="145"/>
      <c r="G6" s="145">
        <f>TRUNC(E6*F6)</f>
        <v>0</v>
      </c>
    </row>
    <row r="7" spans="1:7">
      <c r="A7" s="146"/>
      <c r="B7" s="146"/>
      <c r="C7" s="146"/>
      <c r="D7" s="147" t="s">
        <v>85</v>
      </c>
      <c r="E7" s="148"/>
      <c r="F7" s="149">
        <f>G6</f>
        <v>0</v>
      </c>
      <c r="G7" s="149">
        <f>ROUND(F7,2)</f>
        <v>0</v>
      </c>
    </row>
    <row r="8" spans="1:7">
      <c r="A8" s="150" t="s">
        <v>86</v>
      </c>
      <c r="B8" s="150" t="s">
        <v>114</v>
      </c>
      <c r="C8" s="151"/>
      <c r="D8" s="152" t="s">
        <v>120</v>
      </c>
      <c r="E8" s="151"/>
      <c r="F8" s="153">
        <f>F66</f>
        <v>0</v>
      </c>
      <c r="G8" s="153">
        <f>ROUND(F8,2)</f>
        <v>0</v>
      </c>
    </row>
    <row r="9" spans="1:7">
      <c r="A9" s="154" t="s">
        <v>121</v>
      </c>
      <c r="B9" s="154" t="s">
        <v>114</v>
      </c>
      <c r="C9" s="155"/>
      <c r="D9" s="156" t="s">
        <v>122</v>
      </c>
      <c r="E9" s="155"/>
      <c r="F9" s="157">
        <f>F18</f>
        <v>0</v>
      </c>
      <c r="G9" s="157">
        <f>ROUND(F9,2)</f>
        <v>0</v>
      </c>
    </row>
    <row r="10" spans="1:7">
      <c r="A10" s="158" t="s">
        <v>123</v>
      </c>
      <c r="B10" s="158" t="s">
        <v>114</v>
      </c>
      <c r="C10" s="159"/>
      <c r="D10" s="160" t="s">
        <v>124</v>
      </c>
      <c r="E10" s="159"/>
      <c r="F10" s="161">
        <f>F16</f>
        <v>0</v>
      </c>
      <c r="G10" s="161">
        <f>ROUND(F10,2)</f>
        <v>0</v>
      </c>
    </row>
    <row r="11" spans="1:7" ht="45">
      <c r="A11" s="141" t="s">
        <v>125</v>
      </c>
      <c r="B11" s="142" t="s">
        <v>117</v>
      </c>
      <c r="C11" s="142" t="s">
        <v>118</v>
      </c>
      <c r="D11" s="143" t="s">
        <v>1053</v>
      </c>
      <c r="E11" s="144">
        <v>1</v>
      </c>
      <c r="F11" s="145"/>
      <c r="G11" s="145">
        <f>TRUNC(E11*F11)</f>
        <v>0</v>
      </c>
    </row>
    <row r="12" spans="1:7" ht="45">
      <c r="A12" s="141" t="s">
        <v>126</v>
      </c>
      <c r="B12" s="142" t="s">
        <v>117</v>
      </c>
      <c r="C12" s="142" t="s">
        <v>127</v>
      </c>
      <c r="D12" s="143" t="s">
        <v>1054</v>
      </c>
      <c r="E12" s="144">
        <v>25</v>
      </c>
      <c r="F12" s="145"/>
      <c r="G12" s="145">
        <f t="shared" ref="G12:G17" si="0">TRUNC(E12*F12)</f>
        <v>0</v>
      </c>
    </row>
    <row r="13" spans="1:7" ht="45">
      <c r="A13" s="141" t="s">
        <v>128</v>
      </c>
      <c r="B13" s="142" t="s">
        <v>117</v>
      </c>
      <c r="C13" s="142" t="s">
        <v>127</v>
      </c>
      <c r="D13" s="143" t="s">
        <v>1055</v>
      </c>
      <c r="E13" s="144">
        <v>20</v>
      </c>
      <c r="F13" s="145"/>
      <c r="G13" s="145">
        <f t="shared" si="0"/>
        <v>0</v>
      </c>
    </row>
    <row r="14" spans="1:7" ht="33.75">
      <c r="A14" s="141" t="s">
        <v>129</v>
      </c>
      <c r="B14" s="142" t="s">
        <v>117</v>
      </c>
      <c r="C14" s="142" t="s">
        <v>127</v>
      </c>
      <c r="D14" s="143" t="s">
        <v>1056</v>
      </c>
      <c r="E14" s="144">
        <v>20</v>
      </c>
      <c r="F14" s="145"/>
      <c r="G14" s="145">
        <f t="shared" si="0"/>
        <v>0</v>
      </c>
    </row>
    <row r="15" spans="1:7" ht="45">
      <c r="A15" s="141" t="s">
        <v>130</v>
      </c>
      <c r="B15" s="142" t="s">
        <v>117</v>
      </c>
      <c r="C15" s="142" t="s">
        <v>127</v>
      </c>
      <c r="D15" s="143" t="s">
        <v>1057</v>
      </c>
      <c r="E15" s="144">
        <v>15</v>
      </c>
      <c r="F15" s="145"/>
      <c r="G15" s="145">
        <f t="shared" si="0"/>
        <v>0</v>
      </c>
    </row>
    <row r="16" spans="1:7">
      <c r="A16" s="146"/>
      <c r="B16" s="146"/>
      <c r="C16" s="146"/>
      <c r="D16" s="162" t="s">
        <v>123</v>
      </c>
      <c r="E16" s="163"/>
      <c r="F16" s="164">
        <f>G11+G12+G13+G14+G15</f>
        <v>0</v>
      </c>
      <c r="G16" s="164">
        <f>ROUND(F16,2)</f>
        <v>0</v>
      </c>
    </row>
    <row r="17" spans="1:7" ht="33.75">
      <c r="A17" s="165" t="s">
        <v>131</v>
      </c>
      <c r="B17" s="166" t="s">
        <v>117</v>
      </c>
      <c r="C17" s="166" t="s">
        <v>127</v>
      </c>
      <c r="D17" s="143" t="s">
        <v>1058</v>
      </c>
      <c r="E17" s="167">
        <v>338.75</v>
      </c>
      <c r="F17" s="145"/>
      <c r="G17" s="145">
        <f t="shared" si="0"/>
        <v>0</v>
      </c>
    </row>
    <row r="18" spans="1:7">
      <c r="A18" s="146"/>
      <c r="B18" s="146"/>
      <c r="C18" s="146"/>
      <c r="D18" s="168" t="s">
        <v>121</v>
      </c>
      <c r="E18" s="169"/>
      <c r="F18" s="170">
        <f>G16+G17</f>
        <v>0</v>
      </c>
      <c r="G18" s="170">
        <f>ROUND(F18,2)</f>
        <v>0</v>
      </c>
    </row>
    <row r="19" spans="1:7">
      <c r="A19" s="171" t="s">
        <v>132</v>
      </c>
      <c r="B19" s="171" t="s">
        <v>114</v>
      </c>
      <c r="C19" s="172"/>
      <c r="D19" s="173" t="s">
        <v>133</v>
      </c>
      <c r="E19" s="172"/>
      <c r="F19" s="174">
        <f>F21</f>
        <v>0</v>
      </c>
      <c r="G19" s="174">
        <f>ROUND(F19,2)</f>
        <v>0</v>
      </c>
    </row>
    <row r="20" spans="1:7" ht="45">
      <c r="A20" s="141" t="s">
        <v>134</v>
      </c>
      <c r="B20" s="142" t="s">
        <v>117</v>
      </c>
      <c r="C20" s="142" t="s">
        <v>127</v>
      </c>
      <c r="D20" s="143" t="s">
        <v>135</v>
      </c>
      <c r="E20" s="144">
        <v>221</v>
      </c>
      <c r="F20" s="145"/>
      <c r="G20" s="145">
        <f t="shared" ref="G20" si="1">TRUNC(E20*F20)</f>
        <v>0</v>
      </c>
    </row>
    <row r="21" spans="1:7">
      <c r="A21" s="146"/>
      <c r="B21" s="146"/>
      <c r="C21" s="146"/>
      <c r="D21" s="168" t="s">
        <v>132</v>
      </c>
      <c r="E21" s="169"/>
      <c r="F21" s="170">
        <f>G20</f>
        <v>0</v>
      </c>
      <c r="G21" s="170">
        <f>ROUND(F21,2)</f>
        <v>0</v>
      </c>
    </row>
    <row r="22" spans="1:7">
      <c r="A22" s="171" t="s">
        <v>136</v>
      </c>
      <c r="B22" s="171" t="s">
        <v>114</v>
      </c>
      <c r="C22" s="172"/>
      <c r="D22" s="173" t="s">
        <v>137</v>
      </c>
      <c r="E22" s="172"/>
      <c r="F22" s="174">
        <f>F24</f>
        <v>0</v>
      </c>
      <c r="G22" s="174">
        <f>ROUND(F22,2)</f>
        <v>0</v>
      </c>
    </row>
    <row r="23" spans="1:7" ht="22.5">
      <c r="A23" s="141" t="s">
        <v>138</v>
      </c>
      <c r="B23" s="142" t="s">
        <v>117</v>
      </c>
      <c r="C23" s="142" t="s">
        <v>127</v>
      </c>
      <c r="D23" s="143" t="s">
        <v>1059</v>
      </c>
      <c r="E23" s="144">
        <v>2.88</v>
      </c>
      <c r="F23" s="145"/>
      <c r="G23" s="145">
        <f t="shared" ref="G23" si="2">TRUNC(E23*F23)</f>
        <v>0</v>
      </c>
    </row>
    <row r="24" spans="1:7">
      <c r="A24" s="146"/>
      <c r="B24" s="146"/>
      <c r="C24" s="146"/>
      <c r="D24" s="168" t="s">
        <v>136</v>
      </c>
      <c r="E24" s="169"/>
      <c r="F24" s="170">
        <f>G23</f>
        <v>0</v>
      </c>
      <c r="G24" s="170">
        <f>ROUND(F24,2)</f>
        <v>0</v>
      </c>
    </row>
    <row r="25" spans="1:7">
      <c r="A25" s="171" t="s">
        <v>139</v>
      </c>
      <c r="B25" s="171" t="s">
        <v>114</v>
      </c>
      <c r="C25" s="172"/>
      <c r="D25" s="173" t="s">
        <v>140</v>
      </c>
      <c r="E25" s="172"/>
      <c r="F25" s="174">
        <f>F31</f>
        <v>0</v>
      </c>
      <c r="G25" s="174">
        <f>ROUND(F25,2)</f>
        <v>0</v>
      </c>
    </row>
    <row r="26" spans="1:7" ht="33.75">
      <c r="A26" s="141" t="s">
        <v>141</v>
      </c>
      <c r="B26" s="142" t="s">
        <v>117</v>
      </c>
      <c r="C26" s="142" t="s">
        <v>127</v>
      </c>
      <c r="D26" s="143" t="s">
        <v>1060</v>
      </c>
      <c r="E26" s="144">
        <v>657</v>
      </c>
      <c r="F26" s="145"/>
      <c r="G26" s="145">
        <f t="shared" ref="G26:G30" si="3">TRUNC(E26*F26)</f>
        <v>0</v>
      </c>
    </row>
    <row r="27" spans="1:7" ht="22.5">
      <c r="A27" s="141" t="s">
        <v>142</v>
      </c>
      <c r="B27" s="142" t="s">
        <v>117</v>
      </c>
      <c r="C27" s="142" t="s">
        <v>143</v>
      </c>
      <c r="D27" s="143" t="s">
        <v>1061</v>
      </c>
      <c r="E27" s="144">
        <v>100</v>
      </c>
      <c r="F27" s="145"/>
      <c r="G27" s="145">
        <f t="shared" si="3"/>
        <v>0</v>
      </c>
    </row>
    <row r="28" spans="1:7" ht="56.25">
      <c r="A28" s="141" t="s">
        <v>144</v>
      </c>
      <c r="B28" s="142" t="s">
        <v>117</v>
      </c>
      <c r="C28" s="142" t="s">
        <v>143</v>
      </c>
      <c r="D28" s="143" t="s">
        <v>1062</v>
      </c>
      <c r="E28" s="144">
        <v>245.71</v>
      </c>
      <c r="F28" s="145"/>
      <c r="G28" s="145">
        <f t="shared" si="3"/>
        <v>0</v>
      </c>
    </row>
    <row r="29" spans="1:7" ht="33.75">
      <c r="A29" s="141" t="s">
        <v>145</v>
      </c>
      <c r="B29" s="142" t="s">
        <v>117</v>
      </c>
      <c r="C29" s="142" t="s">
        <v>146</v>
      </c>
      <c r="D29" s="143" t="s">
        <v>1063</v>
      </c>
      <c r="E29" s="144">
        <v>7000.21</v>
      </c>
      <c r="F29" s="145"/>
      <c r="G29" s="145">
        <f t="shared" si="3"/>
        <v>0</v>
      </c>
    </row>
    <row r="30" spans="1:7" ht="33.75">
      <c r="A30" s="141" t="s">
        <v>147</v>
      </c>
      <c r="B30" s="142" t="s">
        <v>117</v>
      </c>
      <c r="C30" s="142" t="s">
        <v>127</v>
      </c>
      <c r="D30" s="143" t="s">
        <v>1064</v>
      </c>
      <c r="E30" s="144">
        <v>138.75</v>
      </c>
      <c r="F30" s="145"/>
      <c r="G30" s="145">
        <f t="shared" si="3"/>
        <v>0</v>
      </c>
    </row>
    <row r="31" spans="1:7">
      <c r="A31" s="146"/>
      <c r="B31" s="146"/>
      <c r="C31" s="146"/>
      <c r="D31" s="168" t="s">
        <v>139</v>
      </c>
      <c r="E31" s="169"/>
      <c r="F31" s="170">
        <f>G26+G27+G28+G29+G30</f>
        <v>0</v>
      </c>
      <c r="G31" s="170">
        <f>ROUND(F31,2)</f>
        <v>0</v>
      </c>
    </row>
    <row r="32" spans="1:7">
      <c r="A32" s="171" t="s">
        <v>148</v>
      </c>
      <c r="B32" s="171" t="s">
        <v>114</v>
      </c>
      <c r="C32" s="172"/>
      <c r="D32" s="173" t="s">
        <v>149</v>
      </c>
      <c r="E32" s="172"/>
      <c r="F32" s="174">
        <f>F54</f>
        <v>0</v>
      </c>
      <c r="G32" s="174">
        <f>ROUND(F32,2)</f>
        <v>0</v>
      </c>
    </row>
    <row r="33" spans="1:7">
      <c r="A33" s="158" t="s">
        <v>150</v>
      </c>
      <c r="B33" s="158" t="s">
        <v>114</v>
      </c>
      <c r="C33" s="159"/>
      <c r="D33" s="160" t="s">
        <v>151</v>
      </c>
      <c r="E33" s="159"/>
      <c r="F33" s="161">
        <f>F53</f>
        <v>0</v>
      </c>
      <c r="G33" s="161">
        <f>ROUND(F33,2)</f>
        <v>0</v>
      </c>
    </row>
    <row r="34" spans="1:7">
      <c r="A34" s="175" t="s">
        <v>152</v>
      </c>
      <c r="B34" s="175" t="s">
        <v>114</v>
      </c>
      <c r="C34" s="176"/>
      <c r="D34" s="177" t="s">
        <v>153</v>
      </c>
      <c r="E34" s="176"/>
      <c r="F34" s="178">
        <f>F37</f>
        <v>0</v>
      </c>
      <c r="G34" s="178">
        <f>ROUND(F34,2)</f>
        <v>0</v>
      </c>
    </row>
    <row r="35" spans="1:7" ht="22.5">
      <c r="A35" s="141" t="s">
        <v>154</v>
      </c>
      <c r="B35" s="142" t="s">
        <v>117</v>
      </c>
      <c r="C35" s="142" t="s">
        <v>127</v>
      </c>
      <c r="D35" s="143" t="s">
        <v>1065</v>
      </c>
      <c r="E35" s="144">
        <v>657</v>
      </c>
      <c r="F35" s="145"/>
      <c r="G35" s="145">
        <f t="shared" ref="G35:G36" si="4">TRUNC(E35*F35)</f>
        <v>0</v>
      </c>
    </row>
    <row r="36" spans="1:7">
      <c r="A36" s="141" t="s">
        <v>155</v>
      </c>
      <c r="B36" s="142" t="s">
        <v>117</v>
      </c>
      <c r="C36" s="142" t="s">
        <v>127</v>
      </c>
      <c r="D36" s="143" t="s">
        <v>156</v>
      </c>
      <c r="E36" s="144">
        <v>100</v>
      </c>
      <c r="F36" s="145"/>
      <c r="G36" s="145">
        <f t="shared" si="4"/>
        <v>0</v>
      </c>
    </row>
    <row r="37" spans="1:7">
      <c r="A37" s="146"/>
      <c r="B37" s="146"/>
      <c r="C37" s="146"/>
      <c r="D37" s="179" t="s">
        <v>152</v>
      </c>
      <c r="E37" s="180"/>
      <c r="F37" s="181">
        <f>G35+G36</f>
        <v>0</v>
      </c>
      <c r="G37" s="181">
        <f>ROUND(F37,2)</f>
        <v>0</v>
      </c>
    </row>
    <row r="38" spans="1:7">
      <c r="A38" s="182" t="s">
        <v>157</v>
      </c>
      <c r="B38" s="182" t="s">
        <v>114</v>
      </c>
      <c r="C38" s="183"/>
      <c r="D38" s="184" t="s">
        <v>158</v>
      </c>
      <c r="E38" s="183"/>
      <c r="F38" s="185">
        <f>F42</f>
        <v>0</v>
      </c>
      <c r="G38" s="185">
        <f>ROUND(F38,2)</f>
        <v>0</v>
      </c>
    </row>
    <row r="39" spans="1:7" ht="45">
      <c r="A39" s="141" t="s">
        <v>159</v>
      </c>
      <c r="B39" s="142" t="s">
        <v>117</v>
      </c>
      <c r="C39" s="142" t="s">
        <v>143</v>
      </c>
      <c r="D39" s="143" t="s">
        <v>160</v>
      </c>
      <c r="E39" s="144">
        <v>138.21</v>
      </c>
      <c r="F39" s="145"/>
      <c r="G39" s="145">
        <f t="shared" ref="G39:G41" si="5">TRUNC(E39*F39)</f>
        <v>0</v>
      </c>
    </row>
    <row r="40" spans="1:7">
      <c r="A40" s="141" t="s">
        <v>161</v>
      </c>
      <c r="B40" s="142" t="s">
        <v>117</v>
      </c>
      <c r="C40" s="142" t="s">
        <v>143</v>
      </c>
      <c r="D40" s="143" t="e">
        <f>VLOOKUP(A40,#REF!,2,0)</f>
        <v>#REF!</v>
      </c>
      <c r="E40" s="144">
        <v>138.21</v>
      </c>
      <c r="F40" s="145"/>
      <c r="G40" s="145">
        <f t="shared" si="5"/>
        <v>0</v>
      </c>
    </row>
    <row r="41" spans="1:7" ht="22.5">
      <c r="A41" s="141" t="s">
        <v>162</v>
      </c>
      <c r="B41" s="142" t="s">
        <v>117</v>
      </c>
      <c r="C41" s="142" t="s">
        <v>143</v>
      </c>
      <c r="D41" s="143" t="s">
        <v>163</v>
      </c>
      <c r="E41" s="144">
        <v>100</v>
      </c>
      <c r="F41" s="145"/>
      <c r="G41" s="145">
        <f t="shared" si="5"/>
        <v>0</v>
      </c>
    </row>
    <row r="42" spans="1:7">
      <c r="A42" s="146"/>
      <c r="B42" s="146"/>
      <c r="C42" s="146"/>
      <c r="D42" s="179" t="s">
        <v>157</v>
      </c>
      <c r="E42" s="180"/>
      <c r="F42" s="181">
        <f>G39+G40+G41</f>
        <v>0</v>
      </c>
      <c r="G42" s="181">
        <f>ROUND(F42,2)</f>
        <v>0</v>
      </c>
    </row>
    <row r="43" spans="1:7">
      <c r="A43" s="182" t="s">
        <v>164</v>
      </c>
      <c r="B43" s="182" t="s">
        <v>114</v>
      </c>
      <c r="C43" s="183"/>
      <c r="D43" s="184" t="s">
        <v>165</v>
      </c>
      <c r="E43" s="183"/>
      <c r="F43" s="185">
        <f>F45</f>
        <v>0</v>
      </c>
      <c r="G43" s="185">
        <f>ROUND(F43,2)</f>
        <v>0</v>
      </c>
    </row>
    <row r="44" spans="1:7" ht="22.5">
      <c r="A44" s="141" t="s">
        <v>166</v>
      </c>
      <c r="B44" s="142" t="s">
        <v>117</v>
      </c>
      <c r="C44" s="142" t="s">
        <v>143</v>
      </c>
      <c r="D44" s="143" t="s">
        <v>167</v>
      </c>
      <c r="E44" s="144">
        <v>86</v>
      </c>
      <c r="F44" s="145"/>
      <c r="G44" s="145">
        <f t="shared" ref="G44" si="6">TRUNC(E44*F44)</f>
        <v>0</v>
      </c>
    </row>
    <row r="45" spans="1:7">
      <c r="A45" s="146"/>
      <c r="B45" s="146"/>
      <c r="C45" s="146"/>
      <c r="D45" s="179" t="s">
        <v>164</v>
      </c>
      <c r="E45" s="180"/>
      <c r="F45" s="181">
        <f>G44</f>
        <v>0</v>
      </c>
      <c r="G45" s="181">
        <f>ROUND(F45,2)</f>
        <v>0</v>
      </c>
    </row>
    <row r="46" spans="1:7">
      <c r="A46" s="182" t="s">
        <v>168</v>
      </c>
      <c r="B46" s="182" t="s">
        <v>114</v>
      </c>
      <c r="C46" s="183"/>
      <c r="D46" s="184" t="s">
        <v>169</v>
      </c>
      <c r="E46" s="183"/>
      <c r="F46" s="185">
        <f>F52</f>
        <v>0</v>
      </c>
      <c r="G46" s="185">
        <f>ROUND(F46,2)</f>
        <v>0</v>
      </c>
    </row>
    <row r="47" spans="1:7" ht="22.5">
      <c r="A47" s="141" t="s">
        <v>170</v>
      </c>
      <c r="B47" s="142" t="s">
        <v>117</v>
      </c>
      <c r="C47" s="142" t="s">
        <v>127</v>
      </c>
      <c r="D47" s="143" t="s">
        <v>1066</v>
      </c>
      <c r="E47" s="144">
        <v>657</v>
      </c>
      <c r="F47" s="145"/>
      <c r="G47" s="145">
        <f t="shared" ref="G47:G51" si="7">TRUNC(E47*F47)</f>
        <v>0</v>
      </c>
    </row>
    <row r="48" spans="1:7" ht="45">
      <c r="A48" s="141" t="s">
        <v>171</v>
      </c>
      <c r="B48" s="142" t="s">
        <v>117</v>
      </c>
      <c r="C48" s="142" t="s">
        <v>143</v>
      </c>
      <c r="D48" s="143" t="s">
        <v>1067</v>
      </c>
      <c r="E48" s="144">
        <v>21.5</v>
      </c>
      <c r="F48" s="145"/>
      <c r="G48" s="145">
        <f t="shared" si="7"/>
        <v>0</v>
      </c>
    </row>
    <row r="49" spans="1:10">
      <c r="A49" s="141" t="s">
        <v>172</v>
      </c>
      <c r="B49" s="142" t="s">
        <v>117</v>
      </c>
      <c r="C49" s="142" t="s">
        <v>127</v>
      </c>
      <c r="D49" s="143" t="s">
        <v>1068</v>
      </c>
      <c r="E49" s="144">
        <v>430</v>
      </c>
      <c r="F49" s="145"/>
      <c r="G49" s="145">
        <f t="shared" si="7"/>
        <v>0</v>
      </c>
    </row>
    <row r="50" spans="1:10" ht="33.75">
      <c r="A50" s="141" t="s">
        <v>173</v>
      </c>
      <c r="B50" s="142" t="s">
        <v>117</v>
      </c>
      <c r="C50" s="142" t="s">
        <v>174</v>
      </c>
      <c r="D50" s="143" t="s">
        <v>1069</v>
      </c>
      <c r="E50" s="144">
        <v>1806</v>
      </c>
      <c r="F50" s="145"/>
      <c r="G50" s="145">
        <f t="shared" si="7"/>
        <v>0</v>
      </c>
    </row>
    <row r="51" spans="1:10" ht="33.75">
      <c r="A51" s="141" t="s">
        <v>175</v>
      </c>
      <c r="B51" s="142" t="s">
        <v>117</v>
      </c>
      <c r="C51" s="142" t="s">
        <v>127</v>
      </c>
      <c r="D51" s="143" t="s">
        <v>1070</v>
      </c>
      <c r="E51" s="144">
        <v>10</v>
      </c>
      <c r="F51" s="145"/>
      <c r="G51" s="145">
        <f t="shared" si="7"/>
        <v>0</v>
      </c>
    </row>
    <row r="52" spans="1:10">
      <c r="A52" s="146"/>
      <c r="B52" s="146"/>
      <c r="C52" s="146"/>
      <c r="D52" s="179" t="s">
        <v>168</v>
      </c>
      <c r="E52" s="180"/>
      <c r="F52" s="181">
        <f>G47+G48+G49+G50+G51</f>
        <v>0</v>
      </c>
      <c r="G52" s="181">
        <f>ROUND(F52,2)</f>
        <v>0</v>
      </c>
    </row>
    <row r="53" spans="1:10">
      <c r="A53" s="186"/>
      <c r="B53" s="186"/>
      <c r="C53" s="186"/>
      <c r="D53" s="187" t="s">
        <v>150</v>
      </c>
      <c r="E53" s="188"/>
      <c r="F53" s="189">
        <f>G37+G42+G45+G52</f>
        <v>0</v>
      </c>
      <c r="G53" s="189">
        <f>ROUND(F53,2)</f>
        <v>0</v>
      </c>
    </row>
    <row r="54" spans="1:10">
      <c r="A54" s="186"/>
      <c r="B54" s="186"/>
      <c r="C54" s="186"/>
      <c r="D54" s="190" t="s">
        <v>148</v>
      </c>
      <c r="E54" s="191"/>
      <c r="F54" s="192">
        <f>G53</f>
        <v>0</v>
      </c>
      <c r="G54" s="192">
        <f>ROUND(F54,2)</f>
        <v>0</v>
      </c>
    </row>
    <row r="55" spans="1:10">
      <c r="A55" s="171" t="s">
        <v>176</v>
      </c>
      <c r="B55" s="171" t="s">
        <v>114</v>
      </c>
      <c r="C55" s="172"/>
      <c r="D55" s="173" t="s">
        <v>177</v>
      </c>
      <c r="E55" s="172"/>
      <c r="F55" s="174">
        <f>F65</f>
        <v>0</v>
      </c>
      <c r="G55" s="174">
        <f>ROUND(F55,2)</f>
        <v>0</v>
      </c>
    </row>
    <row r="56" spans="1:10" ht="33.75">
      <c r="A56" s="141" t="s">
        <v>178</v>
      </c>
      <c r="B56" s="142" t="s">
        <v>117</v>
      </c>
      <c r="C56" s="142" t="s">
        <v>143</v>
      </c>
      <c r="D56" s="143" t="s">
        <v>1071</v>
      </c>
      <c r="E56" s="144">
        <v>46.05</v>
      </c>
      <c r="F56" s="145"/>
      <c r="G56" s="145">
        <f t="shared" ref="G56:G64" si="8">TRUNC(E56*F56)</f>
        <v>0</v>
      </c>
    </row>
    <row r="57" spans="1:10" ht="33.75">
      <c r="A57" s="141" t="s">
        <v>179</v>
      </c>
      <c r="B57" s="142" t="s">
        <v>117</v>
      </c>
      <c r="C57" s="142" t="s">
        <v>127</v>
      </c>
      <c r="D57" s="143" t="s">
        <v>1072</v>
      </c>
      <c r="E57" s="144">
        <v>95.54</v>
      </c>
      <c r="F57" s="145"/>
      <c r="G57" s="145">
        <f t="shared" si="8"/>
        <v>0</v>
      </c>
    </row>
    <row r="58" spans="1:10" ht="22.5">
      <c r="A58" s="141" t="s">
        <v>180</v>
      </c>
      <c r="B58" s="142" t="s">
        <v>117</v>
      </c>
      <c r="C58" s="142" t="s">
        <v>118</v>
      </c>
      <c r="D58" s="143" t="s">
        <v>1073</v>
      </c>
      <c r="E58" s="144">
        <v>19</v>
      </c>
      <c r="F58" s="145"/>
      <c r="G58" s="145">
        <f t="shared" si="8"/>
        <v>0</v>
      </c>
      <c r="H58" s="141"/>
      <c r="J58" s="193"/>
    </row>
    <row r="59" spans="1:10" ht="22.5">
      <c r="A59" s="141" t="s">
        <v>181</v>
      </c>
      <c r="B59" s="142" t="s">
        <v>117</v>
      </c>
      <c r="C59" s="142" t="s">
        <v>127</v>
      </c>
      <c r="D59" s="143" t="s">
        <v>1074</v>
      </c>
      <c r="E59" s="144">
        <v>1443.2</v>
      </c>
      <c r="F59" s="145"/>
      <c r="G59" s="145">
        <f t="shared" si="8"/>
        <v>0</v>
      </c>
    </row>
    <row r="60" spans="1:10" ht="15.75">
      <c r="A60" s="141" t="s">
        <v>182</v>
      </c>
      <c r="B60" s="142" t="s">
        <v>117</v>
      </c>
      <c r="C60" s="142" t="s">
        <v>127</v>
      </c>
      <c r="D60" s="143" t="s">
        <v>183</v>
      </c>
      <c r="E60" s="144">
        <v>188.09</v>
      </c>
      <c r="F60" s="145"/>
      <c r="G60" s="145">
        <f t="shared" si="8"/>
        <v>0</v>
      </c>
      <c r="J60" s="194"/>
    </row>
    <row r="61" spans="1:10" ht="33.75">
      <c r="A61" s="141" t="s">
        <v>184</v>
      </c>
      <c r="B61" s="142" t="s">
        <v>117</v>
      </c>
      <c r="C61" s="142" t="s">
        <v>143</v>
      </c>
      <c r="D61" s="143" t="s">
        <v>1075</v>
      </c>
      <c r="E61" s="144">
        <v>3.1819999999999999</v>
      </c>
      <c r="F61" s="145"/>
      <c r="G61" s="145">
        <f t="shared" si="8"/>
        <v>0</v>
      </c>
      <c r="J61" s="193"/>
    </row>
    <row r="62" spans="1:10" ht="22.5">
      <c r="A62" s="141" t="s">
        <v>182</v>
      </c>
      <c r="B62" s="142" t="s">
        <v>117</v>
      </c>
      <c r="C62" s="142" t="s">
        <v>127</v>
      </c>
      <c r="D62" s="143" t="s">
        <v>185</v>
      </c>
      <c r="E62" s="144">
        <v>1412.21</v>
      </c>
      <c r="F62" s="145"/>
      <c r="G62" s="145">
        <f t="shared" si="8"/>
        <v>0</v>
      </c>
    </row>
    <row r="63" spans="1:10" ht="22.5">
      <c r="A63" s="141" t="s">
        <v>186</v>
      </c>
      <c r="B63" s="142" t="s">
        <v>117</v>
      </c>
      <c r="C63" s="142" t="s">
        <v>143</v>
      </c>
      <c r="D63" s="143" t="s">
        <v>187</v>
      </c>
      <c r="E63" s="144">
        <v>202.96</v>
      </c>
      <c r="F63" s="145"/>
      <c r="G63" s="145">
        <f t="shared" si="8"/>
        <v>0</v>
      </c>
    </row>
    <row r="64" spans="1:10" ht="33.75">
      <c r="A64" s="141" t="s">
        <v>145</v>
      </c>
      <c r="B64" s="142" t="s">
        <v>117</v>
      </c>
      <c r="C64" s="142" t="s">
        <v>146</v>
      </c>
      <c r="D64" s="143" t="s">
        <v>188</v>
      </c>
      <c r="E64" s="144">
        <v>6052.2</v>
      </c>
      <c r="F64" s="145"/>
      <c r="G64" s="145">
        <f t="shared" si="8"/>
        <v>0</v>
      </c>
    </row>
    <row r="65" spans="1:7">
      <c r="A65" s="146"/>
      <c r="B65" s="146"/>
      <c r="C65" s="146"/>
      <c r="D65" s="168" t="s">
        <v>176</v>
      </c>
      <c r="E65" s="169"/>
      <c r="F65" s="170">
        <f>G56+G57+G58+G59+G60+G61+G62+G63+G64</f>
        <v>0</v>
      </c>
      <c r="G65" s="170">
        <f>ROUND(F65,2)</f>
        <v>0</v>
      </c>
    </row>
    <row r="66" spans="1:7">
      <c r="A66" s="186"/>
      <c r="B66" s="186"/>
      <c r="C66" s="186"/>
      <c r="D66" s="195" t="s">
        <v>86</v>
      </c>
      <c r="E66" s="196"/>
      <c r="F66" s="197">
        <f>G18+G21+G24+G31+G54+G65</f>
        <v>0</v>
      </c>
      <c r="G66" s="197">
        <f>ROUND(F66,2)</f>
        <v>0</v>
      </c>
    </row>
    <row r="67" spans="1:7">
      <c r="A67" s="150" t="s">
        <v>87</v>
      </c>
      <c r="B67" s="150" t="s">
        <v>114</v>
      </c>
      <c r="C67" s="151"/>
      <c r="D67" s="152" t="s">
        <v>13</v>
      </c>
      <c r="E67" s="151"/>
      <c r="F67" s="153">
        <f>F164</f>
        <v>0</v>
      </c>
      <c r="G67" s="153">
        <f>ROUND(F67,2)</f>
        <v>0</v>
      </c>
    </row>
    <row r="68" spans="1:7">
      <c r="A68" s="154" t="s">
        <v>189</v>
      </c>
      <c r="B68" s="154" t="s">
        <v>114</v>
      </c>
      <c r="C68" s="155"/>
      <c r="D68" s="156" t="s">
        <v>190</v>
      </c>
      <c r="E68" s="155"/>
      <c r="F68" s="157">
        <f>F163</f>
        <v>0</v>
      </c>
      <c r="G68" s="157">
        <f>ROUND(F68,2)</f>
        <v>0</v>
      </c>
    </row>
    <row r="69" spans="1:7">
      <c r="A69" s="158" t="s">
        <v>191</v>
      </c>
      <c r="B69" s="158" t="s">
        <v>114</v>
      </c>
      <c r="C69" s="159"/>
      <c r="D69" s="160" t="s">
        <v>192</v>
      </c>
      <c r="E69" s="159"/>
      <c r="F69" s="161">
        <f>F71</f>
        <v>0</v>
      </c>
      <c r="G69" s="161">
        <f>ROUND(F69,2)</f>
        <v>0</v>
      </c>
    </row>
    <row r="70" spans="1:7" ht="33.75">
      <c r="A70" s="141" t="s">
        <v>193</v>
      </c>
      <c r="B70" s="142" t="s">
        <v>117</v>
      </c>
      <c r="C70" s="142" t="s">
        <v>194</v>
      </c>
      <c r="D70" s="143" t="s">
        <v>195</v>
      </c>
      <c r="E70" s="144">
        <v>720</v>
      </c>
      <c r="F70" s="145"/>
      <c r="G70" s="145">
        <f t="shared" ref="G70" si="9">TRUNC(E70*F70)</f>
        <v>0</v>
      </c>
    </row>
    <row r="71" spans="1:7">
      <c r="A71" s="146"/>
      <c r="B71" s="146"/>
      <c r="C71" s="146"/>
      <c r="D71" s="162" t="s">
        <v>191</v>
      </c>
      <c r="E71" s="163"/>
      <c r="F71" s="164">
        <f>G70</f>
        <v>0</v>
      </c>
      <c r="G71" s="164">
        <f>ROUND(F71,2)</f>
        <v>0</v>
      </c>
    </row>
    <row r="72" spans="1:7">
      <c r="A72" s="198" t="s">
        <v>196</v>
      </c>
      <c r="B72" s="198" t="s">
        <v>114</v>
      </c>
      <c r="C72" s="199"/>
      <c r="D72" s="200" t="s">
        <v>197</v>
      </c>
      <c r="E72" s="199"/>
      <c r="F72" s="201">
        <f>F78</f>
        <v>0</v>
      </c>
      <c r="G72" s="201">
        <f>ROUND(F72,2)</f>
        <v>0</v>
      </c>
    </row>
    <row r="73" spans="1:7" ht="22.5">
      <c r="A73" s="141" t="s">
        <v>198</v>
      </c>
      <c r="B73" s="142" t="s">
        <v>117</v>
      </c>
      <c r="C73" s="142" t="s">
        <v>143</v>
      </c>
      <c r="D73" s="143" t="s">
        <v>199</v>
      </c>
      <c r="E73" s="144">
        <v>10</v>
      </c>
      <c r="F73" s="145"/>
      <c r="G73" s="145">
        <f t="shared" ref="G73:G77" si="10">TRUNC(E73*F73)</f>
        <v>0</v>
      </c>
    </row>
    <row r="74" spans="1:7" ht="33.75">
      <c r="A74" s="141" t="s">
        <v>200</v>
      </c>
      <c r="B74" s="142" t="s">
        <v>117</v>
      </c>
      <c r="C74" s="142" t="s">
        <v>143</v>
      </c>
      <c r="D74" s="143" t="s">
        <v>201</v>
      </c>
      <c r="E74" s="144">
        <v>10</v>
      </c>
      <c r="F74" s="145"/>
      <c r="G74" s="145">
        <f t="shared" si="10"/>
        <v>0</v>
      </c>
    </row>
    <row r="75" spans="1:7" ht="22.5">
      <c r="A75" s="141" t="s">
        <v>202</v>
      </c>
      <c r="B75" s="142" t="s">
        <v>117</v>
      </c>
      <c r="C75" s="142" t="s">
        <v>143</v>
      </c>
      <c r="D75" s="143" t="s">
        <v>203</v>
      </c>
      <c r="E75" s="144">
        <v>10</v>
      </c>
      <c r="F75" s="145"/>
      <c r="G75" s="145">
        <f t="shared" si="10"/>
        <v>0</v>
      </c>
    </row>
    <row r="76" spans="1:7" ht="67.5">
      <c r="A76" s="141" t="s">
        <v>204</v>
      </c>
      <c r="B76" s="142" t="s">
        <v>117</v>
      </c>
      <c r="C76" s="142" t="s">
        <v>127</v>
      </c>
      <c r="D76" s="143" t="s">
        <v>205</v>
      </c>
      <c r="E76" s="144">
        <v>10</v>
      </c>
      <c r="F76" s="145"/>
      <c r="G76" s="145">
        <f t="shared" si="10"/>
        <v>0</v>
      </c>
    </row>
    <row r="77" spans="1:7">
      <c r="A77" s="141" t="s">
        <v>206</v>
      </c>
      <c r="B77" s="142" t="s">
        <v>117</v>
      </c>
      <c r="C77" s="142" t="s">
        <v>143</v>
      </c>
      <c r="D77" s="143" t="s">
        <v>207</v>
      </c>
      <c r="E77" s="144">
        <v>10</v>
      </c>
      <c r="F77" s="145"/>
      <c r="G77" s="145">
        <f t="shared" si="10"/>
        <v>0</v>
      </c>
    </row>
    <row r="78" spans="1:7">
      <c r="A78" s="146"/>
      <c r="B78" s="146"/>
      <c r="C78" s="146"/>
      <c r="D78" s="162" t="s">
        <v>196</v>
      </c>
      <c r="E78" s="163"/>
      <c r="F78" s="164">
        <f>G73+G74+G75+G76+G77</f>
        <v>0</v>
      </c>
      <c r="G78" s="164">
        <f>ROUND(F78,2)</f>
        <v>0</v>
      </c>
    </row>
    <row r="79" spans="1:7">
      <c r="A79" s="198" t="s">
        <v>208</v>
      </c>
      <c r="B79" s="198" t="s">
        <v>114</v>
      </c>
      <c r="C79" s="199"/>
      <c r="D79" s="200" t="s">
        <v>209</v>
      </c>
      <c r="E79" s="199"/>
      <c r="F79" s="201">
        <f>F162</f>
        <v>0</v>
      </c>
      <c r="G79" s="201">
        <f>ROUND(F79,2)</f>
        <v>0</v>
      </c>
    </row>
    <row r="80" spans="1:7">
      <c r="A80" s="175" t="s">
        <v>210</v>
      </c>
      <c r="B80" s="175" t="s">
        <v>114</v>
      </c>
      <c r="C80" s="176"/>
      <c r="D80" s="177" t="s">
        <v>211</v>
      </c>
      <c r="E80" s="176"/>
      <c r="F80" s="178">
        <f>F90</f>
        <v>0</v>
      </c>
      <c r="G80" s="178">
        <f>ROUND(F80,2)</f>
        <v>0</v>
      </c>
    </row>
    <row r="81" spans="1:7" ht="45">
      <c r="A81" s="141" t="s">
        <v>212</v>
      </c>
      <c r="B81" s="142" t="s">
        <v>117</v>
      </c>
      <c r="C81" s="142" t="s">
        <v>143</v>
      </c>
      <c r="D81" s="143" t="s">
        <v>213</v>
      </c>
      <c r="E81" s="144">
        <v>132.16</v>
      </c>
      <c r="F81" s="145"/>
      <c r="G81" s="145">
        <f t="shared" ref="G81:G89" si="11">TRUNC(E81*F81)</f>
        <v>0</v>
      </c>
    </row>
    <row r="82" spans="1:7" ht="33.75">
      <c r="A82" s="141" t="s">
        <v>214</v>
      </c>
      <c r="B82" s="142" t="s">
        <v>117</v>
      </c>
      <c r="C82" s="142" t="s">
        <v>64</v>
      </c>
      <c r="D82" s="143" t="s">
        <v>215</v>
      </c>
      <c r="E82" s="144">
        <v>133.94</v>
      </c>
      <c r="F82" s="145"/>
      <c r="G82" s="145">
        <f t="shared" si="11"/>
        <v>0</v>
      </c>
    </row>
    <row r="83" spans="1:7" ht="33.75">
      <c r="A83" s="141" t="s">
        <v>145</v>
      </c>
      <c r="B83" s="142" t="s">
        <v>117</v>
      </c>
      <c r="C83" s="142" t="s">
        <v>146</v>
      </c>
      <c r="D83" s="143" t="s">
        <v>188</v>
      </c>
      <c r="E83" s="144">
        <v>3002.83</v>
      </c>
      <c r="F83" s="145"/>
      <c r="G83" s="145">
        <f t="shared" si="11"/>
        <v>0</v>
      </c>
    </row>
    <row r="84" spans="1:7" ht="78.75">
      <c r="A84" s="141" t="s">
        <v>216</v>
      </c>
      <c r="B84" s="142" t="s">
        <v>117</v>
      </c>
      <c r="C84" s="142" t="s">
        <v>143</v>
      </c>
      <c r="D84" s="143" t="s">
        <v>217</v>
      </c>
      <c r="E84" s="144">
        <v>6.5</v>
      </c>
      <c r="F84" s="145"/>
      <c r="G84" s="145">
        <f t="shared" si="11"/>
        <v>0</v>
      </c>
    </row>
    <row r="85" spans="1:7" ht="78.75">
      <c r="A85" s="141" t="s">
        <v>218</v>
      </c>
      <c r="B85" s="142" t="s">
        <v>117</v>
      </c>
      <c r="C85" s="142" t="s">
        <v>143</v>
      </c>
      <c r="D85" s="143" t="s">
        <v>219</v>
      </c>
      <c r="E85" s="144">
        <v>6.5</v>
      </c>
      <c r="F85" s="145"/>
      <c r="G85" s="145">
        <f t="shared" si="11"/>
        <v>0</v>
      </c>
    </row>
    <row r="86" spans="1:7" ht="22.5">
      <c r="A86" s="141" t="s">
        <v>202</v>
      </c>
      <c r="B86" s="142" t="s">
        <v>117</v>
      </c>
      <c r="C86" s="142" t="s">
        <v>143</v>
      </c>
      <c r="D86" s="143" t="s">
        <v>203</v>
      </c>
      <c r="E86" s="144">
        <v>24.93</v>
      </c>
      <c r="F86" s="145"/>
      <c r="G86" s="145">
        <f t="shared" si="11"/>
        <v>0</v>
      </c>
    </row>
    <row r="87" spans="1:7" ht="45">
      <c r="A87" s="141" t="s">
        <v>220</v>
      </c>
      <c r="B87" s="142" t="s">
        <v>117</v>
      </c>
      <c r="C87" s="142" t="s">
        <v>221</v>
      </c>
      <c r="D87" s="143" t="s">
        <v>222</v>
      </c>
      <c r="E87" s="144">
        <v>3050.6</v>
      </c>
      <c r="F87" s="145"/>
      <c r="G87" s="145">
        <f t="shared" si="11"/>
        <v>0</v>
      </c>
    </row>
    <row r="88" spans="1:7">
      <c r="A88" s="141" t="s">
        <v>206</v>
      </c>
      <c r="B88" s="142" t="s">
        <v>117</v>
      </c>
      <c r="C88" s="142" t="s">
        <v>143</v>
      </c>
      <c r="D88" s="143" t="s">
        <v>207</v>
      </c>
      <c r="E88" s="144">
        <v>5.84</v>
      </c>
      <c r="F88" s="145"/>
      <c r="G88" s="145">
        <f t="shared" si="11"/>
        <v>0</v>
      </c>
    </row>
    <row r="89" spans="1:7" ht="56.25">
      <c r="A89" s="141" t="s">
        <v>223</v>
      </c>
      <c r="B89" s="142" t="s">
        <v>117</v>
      </c>
      <c r="C89" s="142" t="s">
        <v>127</v>
      </c>
      <c r="D89" s="143" t="s">
        <v>224</v>
      </c>
      <c r="E89" s="144">
        <v>213.26</v>
      </c>
      <c r="F89" s="145"/>
      <c r="G89" s="145">
        <f t="shared" si="11"/>
        <v>0</v>
      </c>
    </row>
    <row r="90" spans="1:7">
      <c r="A90" s="146"/>
      <c r="B90" s="146"/>
      <c r="C90" s="146"/>
      <c r="D90" s="179" t="s">
        <v>210</v>
      </c>
      <c r="E90" s="180"/>
      <c r="F90" s="181">
        <f>G81+G82+G83+G84+G85+G86+G87+G88+G89</f>
        <v>0</v>
      </c>
      <c r="G90" s="181">
        <f>ROUND(F90,2)</f>
        <v>0</v>
      </c>
    </row>
    <row r="91" spans="1:7">
      <c r="A91" s="182" t="s">
        <v>225</v>
      </c>
      <c r="B91" s="182" t="s">
        <v>114</v>
      </c>
      <c r="C91" s="183"/>
      <c r="D91" s="184" t="s">
        <v>226</v>
      </c>
      <c r="E91" s="183"/>
      <c r="F91" s="185">
        <f>F96</f>
        <v>0</v>
      </c>
      <c r="G91" s="185">
        <f>ROUND(F91,2)</f>
        <v>0</v>
      </c>
    </row>
    <row r="92" spans="1:7" ht="45">
      <c r="A92" s="141" t="s">
        <v>227</v>
      </c>
      <c r="B92" s="142" t="s">
        <v>117</v>
      </c>
      <c r="C92" s="142" t="s">
        <v>127</v>
      </c>
      <c r="D92" s="143" t="s">
        <v>228</v>
      </c>
      <c r="E92" s="144">
        <v>21.6</v>
      </c>
      <c r="F92" s="145"/>
      <c r="G92" s="145">
        <f t="shared" ref="G92:G95" si="12">TRUNC(E92*F92)</f>
        <v>0</v>
      </c>
    </row>
    <row r="93" spans="1:7" ht="45">
      <c r="A93" s="141" t="s">
        <v>229</v>
      </c>
      <c r="B93" s="142" t="s">
        <v>117</v>
      </c>
      <c r="C93" s="142" t="s">
        <v>221</v>
      </c>
      <c r="D93" s="143" t="s">
        <v>230</v>
      </c>
      <c r="E93" s="144">
        <v>2.9</v>
      </c>
      <c r="F93" s="145"/>
      <c r="G93" s="145">
        <f t="shared" si="12"/>
        <v>0</v>
      </c>
    </row>
    <row r="94" spans="1:7" ht="45">
      <c r="A94" s="141" t="s">
        <v>220</v>
      </c>
      <c r="B94" s="142" t="s">
        <v>117</v>
      </c>
      <c r="C94" s="142" t="s">
        <v>221</v>
      </c>
      <c r="D94" s="143" t="s">
        <v>222</v>
      </c>
      <c r="E94" s="144">
        <v>196.9</v>
      </c>
      <c r="F94" s="145"/>
      <c r="G94" s="145">
        <f t="shared" si="12"/>
        <v>0</v>
      </c>
    </row>
    <row r="95" spans="1:7" ht="22.5">
      <c r="A95" s="141" t="s">
        <v>202</v>
      </c>
      <c r="B95" s="142" t="s">
        <v>117</v>
      </c>
      <c r="C95" s="142" t="s">
        <v>143</v>
      </c>
      <c r="D95" s="143" t="s">
        <v>203</v>
      </c>
      <c r="E95" s="144">
        <v>2.68</v>
      </c>
      <c r="F95" s="145"/>
      <c r="G95" s="145">
        <f t="shared" si="12"/>
        <v>0</v>
      </c>
    </row>
    <row r="96" spans="1:7">
      <c r="A96" s="146"/>
      <c r="B96" s="146"/>
      <c r="C96" s="146"/>
      <c r="D96" s="179" t="s">
        <v>225</v>
      </c>
      <c r="E96" s="180"/>
      <c r="F96" s="181">
        <f>G92+G93+G94+G95</f>
        <v>0</v>
      </c>
      <c r="G96" s="181">
        <f>ROUND(F96,2)</f>
        <v>0</v>
      </c>
    </row>
    <row r="97" spans="1:7">
      <c r="A97" s="182" t="s">
        <v>231</v>
      </c>
      <c r="B97" s="182" t="s">
        <v>114</v>
      </c>
      <c r="C97" s="183"/>
      <c r="D97" s="184" t="s">
        <v>232</v>
      </c>
      <c r="E97" s="183"/>
      <c r="F97" s="185">
        <f>F103</f>
        <v>0</v>
      </c>
      <c r="G97" s="185">
        <f>ROUND(F97,2)</f>
        <v>0</v>
      </c>
    </row>
    <row r="98" spans="1:7" ht="22.5">
      <c r="A98" s="141" t="s">
        <v>233</v>
      </c>
      <c r="B98" s="142" t="s">
        <v>117</v>
      </c>
      <c r="C98" s="142" t="s">
        <v>127</v>
      </c>
      <c r="D98" s="143" t="s">
        <v>234</v>
      </c>
      <c r="E98" s="144">
        <v>251.8</v>
      </c>
      <c r="F98" s="145"/>
      <c r="G98" s="145">
        <f t="shared" ref="G98:G102" si="13">TRUNC(E98*F98)</f>
        <v>0</v>
      </c>
    </row>
    <row r="99" spans="1:7" ht="33.75">
      <c r="A99" s="141" t="s">
        <v>235</v>
      </c>
      <c r="B99" s="142" t="s">
        <v>117</v>
      </c>
      <c r="C99" s="142" t="s">
        <v>127</v>
      </c>
      <c r="D99" s="143" t="s">
        <v>236</v>
      </c>
      <c r="E99" s="144">
        <v>161.1</v>
      </c>
      <c r="F99" s="145"/>
      <c r="G99" s="145">
        <f t="shared" si="13"/>
        <v>0</v>
      </c>
    </row>
    <row r="100" spans="1:7">
      <c r="A100" s="141" t="s">
        <v>237</v>
      </c>
      <c r="B100" s="142" t="s">
        <v>117</v>
      </c>
      <c r="C100" s="142" t="s">
        <v>127</v>
      </c>
      <c r="D100" s="143" t="e">
        <f>VLOOKUP(A100,#REF!,2,0)</f>
        <v>#REF!</v>
      </c>
      <c r="E100" s="144">
        <v>237.8</v>
      </c>
      <c r="F100" s="145"/>
      <c r="G100" s="145">
        <f t="shared" si="13"/>
        <v>0</v>
      </c>
    </row>
    <row r="101" spans="1:7" ht="33.75">
      <c r="A101" s="141" t="s">
        <v>238</v>
      </c>
      <c r="B101" s="142" t="s">
        <v>117</v>
      </c>
      <c r="C101" s="142" t="s">
        <v>127</v>
      </c>
      <c r="D101" s="143" t="s">
        <v>239</v>
      </c>
      <c r="E101" s="144">
        <v>84.8</v>
      </c>
      <c r="F101" s="145"/>
      <c r="G101" s="145">
        <f t="shared" si="13"/>
        <v>0</v>
      </c>
    </row>
    <row r="102" spans="1:7" ht="33.75">
      <c r="A102" s="141" t="s">
        <v>240</v>
      </c>
      <c r="B102" s="142" t="s">
        <v>117</v>
      </c>
      <c r="C102" s="142" t="s">
        <v>127</v>
      </c>
      <c r="D102" s="143" t="s">
        <v>241</v>
      </c>
      <c r="E102" s="144">
        <v>1</v>
      </c>
      <c r="F102" s="145"/>
      <c r="G102" s="145">
        <f t="shared" si="13"/>
        <v>0</v>
      </c>
    </row>
    <row r="103" spans="1:7">
      <c r="A103" s="146"/>
      <c r="B103" s="146"/>
      <c r="C103" s="146"/>
      <c r="D103" s="179" t="s">
        <v>231</v>
      </c>
      <c r="E103" s="180"/>
      <c r="F103" s="181">
        <f>G98+G99+G100+G101+G102</f>
        <v>0</v>
      </c>
      <c r="G103" s="181">
        <f>ROUND(F103,2)</f>
        <v>0</v>
      </c>
    </row>
    <row r="104" spans="1:7">
      <c r="A104" s="182" t="s">
        <v>242</v>
      </c>
      <c r="B104" s="182" t="s">
        <v>114</v>
      </c>
      <c r="C104" s="183"/>
      <c r="D104" s="184" t="s">
        <v>243</v>
      </c>
      <c r="E104" s="183"/>
      <c r="F104" s="185">
        <f>F111</f>
        <v>0</v>
      </c>
      <c r="G104" s="185">
        <f>ROUND(F104,2)</f>
        <v>0</v>
      </c>
    </row>
    <row r="105" spans="1:7" ht="22.5">
      <c r="A105" s="141" t="s">
        <v>202</v>
      </c>
      <c r="B105" s="142" t="s">
        <v>117</v>
      </c>
      <c r="C105" s="142" t="s">
        <v>143</v>
      </c>
      <c r="D105" s="143" t="s">
        <v>203</v>
      </c>
      <c r="E105" s="144">
        <v>11</v>
      </c>
      <c r="F105" s="145"/>
      <c r="G105" s="145">
        <f t="shared" ref="G105:G110" si="14">TRUNC(E105*F105)</f>
        <v>0</v>
      </c>
    </row>
    <row r="106" spans="1:7" ht="67.5">
      <c r="A106" s="141" t="s">
        <v>204</v>
      </c>
      <c r="B106" s="142" t="s">
        <v>117</v>
      </c>
      <c r="C106" s="142" t="s">
        <v>127</v>
      </c>
      <c r="D106" s="143" t="s">
        <v>205</v>
      </c>
      <c r="E106" s="144">
        <v>123</v>
      </c>
      <c r="F106" s="145"/>
      <c r="G106" s="145">
        <f t="shared" si="14"/>
        <v>0</v>
      </c>
    </row>
    <row r="107" spans="1:7" ht="45">
      <c r="A107" s="141" t="s">
        <v>244</v>
      </c>
      <c r="B107" s="142" t="s">
        <v>117</v>
      </c>
      <c r="C107" s="142" t="s">
        <v>221</v>
      </c>
      <c r="D107" s="143" t="s">
        <v>245</v>
      </c>
      <c r="E107" s="144">
        <v>52</v>
      </c>
      <c r="F107" s="145"/>
      <c r="G107" s="145">
        <f t="shared" si="14"/>
        <v>0</v>
      </c>
    </row>
    <row r="108" spans="1:7" ht="22.5">
      <c r="A108" s="141" t="s">
        <v>246</v>
      </c>
      <c r="B108" s="142" t="s">
        <v>117</v>
      </c>
      <c r="C108" s="142" t="s">
        <v>221</v>
      </c>
      <c r="D108" s="143" t="s">
        <v>247</v>
      </c>
      <c r="E108" s="144">
        <v>327</v>
      </c>
      <c r="F108" s="145"/>
      <c r="G108" s="145">
        <f t="shared" si="14"/>
        <v>0</v>
      </c>
    </row>
    <row r="109" spans="1:7" ht="22.5">
      <c r="A109" s="141" t="s">
        <v>248</v>
      </c>
      <c r="B109" s="142" t="s">
        <v>117</v>
      </c>
      <c r="C109" s="142" t="s">
        <v>221</v>
      </c>
      <c r="D109" s="143" t="s">
        <v>249</v>
      </c>
      <c r="E109" s="144">
        <v>87</v>
      </c>
      <c r="F109" s="145"/>
      <c r="G109" s="145">
        <f t="shared" si="14"/>
        <v>0</v>
      </c>
    </row>
    <row r="110" spans="1:7" ht="22.5">
      <c r="A110" s="141" t="s">
        <v>250</v>
      </c>
      <c r="B110" s="142" t="s">
        <v>117</v>
      </c>
      <c r="C110" s="142" t="s">
        <v>221</v>
      </c>
      <c r="D110" s="143" t="s">
        <v>251</v>
      </c>
      <c r="E110" s="144">
        <v>214</v>
      </c>
      <c r="F110" s="145"/>
      <c r="G110" s="145">
        <f t="shared" si="14"/>
        <v>0</v>
      </c>
    </row>
    <row r="111" spans="1:7">
      <c r="A111" s="146"/>
      <c r="B111" s="146"/>
      <c r="C111" s="146"/>
      <c r="D111" s="179" t="s">
        <v>242</v>
      </c>
      <c r="E111" s="180"/>
      <c r="F111" s="181">
        <f>G105+G106+G107+G108+G109+G110</f>
        <v>0</v>
      </c>
      <c r="G111" s="181">
        <f>ROUND(F111,2)</f>
        <v>0</v>
      </c>
    </row>
    <row r="112" spans="1:7">
      <c r="A112" s="182" t="s">
        <v>252</v>
      </c>
      <c r="B112" s="182" t="s">
        <v>114</v>
      </c>
      <c r="C112" s="183"/>
      <c r="D112" s="184" t="s">
        <v>253</v>
      </c>
      <c r="E112" s="183"/>
      <c r="F112" s="185">
        <f>F121</f>
        <v>0</v>
      </c>
      <c r="G112" s="185">
        <f>ROUND(F112,2)</f>
        <v>0</v>
      </c>
    </row>
    <row r="113" spans="1:7" ht="22.5">
      <c r="A113" s="141" t="s">
        <v>202</v>
      </c>
      <c r="B113" s="142" t="s">
        <v>117</v>
      </c>
      <c r="C113" s="142" t="s">
        <v>143</v>
      </c>
      <c r="D113" s="143" t="s">
        <v>203</v>
      </c>
      <c r="E113" s="144">
        <v>63</v>
      </c>
      <c r="F113" s="145"/>
      <c r="G113" s="145">
        <f t="shared" ref="G113:G120" si="15">TRUNC(E113*F113)</f>
        <v>0</v>
      </c>
    </row>
    <row r="114" spans="1:7" ht="67.5">
      <c r="A114" s="141" t="s">
        <v>204</v>
      </c>
      <c r="B114" s="142" t="s">
        <v>117</v>
      </c>
      <c r="C114" s="142" t="s">
        <v>127</v>
      </c>
      <c r="D114" s="143" t="s">
        <v>205</v>
      </c>
      <c r="E114" s="144">
        <v>539</v>
      </c>
      <c r="F114" s="145"/>
      <c r="G114" s="145">
        <f t="shared" si="15"/>
        <v>0</v>
      </c>
    </row>
    <row r="115" spans="1:7" ht="45">
      <c r="A115" s="141" t="s">
        <v>244</v>
      </c>
      <c r="B115" s="142" t="s">
        <v>117</v>
      </c>
      <c r="C115" s="142" t="s">
        <v>221</v>
      </c>
      <c r="D115" s="143" t="s">
        <v>245</v>
      </c>
      <c r="E115" s="144">
        <v>235</v>
      </c>
      <c r="F115" s="145"/>
      <c r="G115" s="145">
        <f t="shared" si="15"/>
        <v>0</v>
      </c>
    </row>
    <row r="116" spans="1:7" ht="22.5">
      <c r="A116" s="141" t="s">
        <v>246</v>
      </c>
      <c r="B116" s="142" t="s">
        <v>117</v>
      </c>
      <c r="C116" s="142" t="s">
        <v>221</v>
      </c>
      <c r="D116" s="143" t="s">
        <v>247</v>
      </c>
      <c r="E116" s="144">
        <v>799</v>
      </c>
      <c r="F116" s="145"/>
      <c r="G116" s="145">
        <f t="shared" si="15"/>
        <v>0</v>
      </c>
    </row>
    <row r="117" spans="1:7" ht="22.5">
      <c r="A117" s="141" t="s">
        <v>248</v>
      </c>
      <c r="B117" s="142" t="s">
        <v>117</v>
      </c>
      <c r="C117" s="142" t="s">
        <v>221</v>
      </c>
      <c r="D117" s="143" t="s">
        <v>249</v>
      </c>
      <c r="E117" s="144">
        <v>1034</v>
      </c>
      <c r="F117" s="145"/>
      <c r="G117" s="145">
        <f t="shared" si="15"/>
        <v>0</v>
      </c>
    </row>
    <row r="118" spans="1:7" ht="22.5">
      <c r="A118" s="141" t="s">
        <v>250</v>
      </c>
      <c r="B118" s="142" t="s">
        <v>117</v>
      </c>
      <c r="C118" s="142" t="s">
        <v>221</v>
      </c>
      <c r="D118" s="143" t="s">
        <v>251</v>
      </c>
      <c r="E118" s="144">
        <v>821</v>
      </c>
      <c r="F118" s="145"/>
      <c r="G118" s="145">
        <f t="shared" si="15"/>
        <v>0</v>
      </c>
    </row>
    <row r="119" spans="1:7" ht="22.5">
      <c r="A119" s="141" t="s">
        <v>254</v>
      </c>
      <c r="B119" s="142" t="s">
        <v>117</v>
      </c>
      <c r="C119" s="142" t="s">
        <v>221</v>
      </c>
      <c r="D119" s="143" t="s">
        <v>255</v>
      </c>
      <c r="E119" s="144">
        <v>962</v>
      </c>
      <c r="F119" s="145"/>
      <c r="G119" s="145">
        <f t="shared" si="15"/>
        <v>0</v>
      </c>
    </row>
    <row r="120" spans="1:7" ht="22.5">
      <c r="A120" s="141" t="s">
        <v>256</v>
      </c>
      <c r="B120" s="142" t="s">
        <v>117</v>
      </c>
      <c r="C120" s="142" t="s">
        <v>221</v>
      </c>
      <c r="D120" s="143" t="s">
        <v>257</v>
      </c>
      <c r="E120" s="144">
        <v>467</v>
      </c>
      <c r="F120" s="145"/>
      <c r="G120" s="145">
        <f t="shared" si="15"/>
        <v>0</v>
      </c>
    </row>
    <row r="121" spans="1:7">
      <c r="A121" s="146"/>
      <c r="B121" s="146"/>
      <c r="C121" s="146"/>
      <c r="D121" s="179" t="s">
        <v>252</v>
      </c>
      <c r="E121" s="180"/>
      <c r="F121" s="181">
        <f>G113+G114+G115+G116+G117+G118+G119+G120</f>
        <v>0</v>
      </c>
      <c r="G121" s="181">
        <f>ROUND(F121,2)</f>
        <v>0</v>
      </c>
    </row>
    <row r="122" spans="1:7">
      <c r="A122" s="182" t="s">
        <v>258</v>
      </c>
      <c r="B122" s="182" t="s">
        <v>114</v>
      </c>
      <c r="C122" s="183"/>
      <c r="D122" s="184" t="s">
        <v>259</v>
      </c>
      <c r="E122" s="183"/>
      <c r="F122" s="185">
        <f>F131</f>
        <v>0</v>
      </c>
      <c r="G122" s="185">
        <f>ROUND(F122,2)</f>
        <v>0</v>
      </c>
    </row>
    <row r="123" spans="1:7" ht="22.5">
      <c r="A123" s="141" t="s">
        <v>202</v>
      </c>
      <c r="B123" s="142" t="s">
        <v>117</v>
      </c>
      <c r="C123" s="142" t="s">
        <v>143</v>
      </c>
      <c r="D123" s="143" t="s">
        <v>203</v>
      </c>
      <c r="E123" s="144">
        <v>33</v>
      </c>
      <c r="F123" s="145"/>
      <c r="G123" s="145">
        <f t="shared" ref="G123:G130" si="16">TRUNC(E123*F123)</f>
        <v>0</v>
      </c>
    </row>
    <row r="124" spans="1:7" ht="67.5">
      <c r="A124" s="141" t="s">
        <v>204</v>
      </c>
      <c r="B124" s="142" t="s">
        <v>117</v>
      </c>
      <c r="C124" s="142" t="s">
        <v>127</v>
      </c>
      <c r="D124" s="143" t="s">
        <v>205</v>
      </c>
      <c r="E124" s="144">
        <v>370</v>
      </c>
      <c r="F124" s="145"/>
      <c r="G124" s="145">
        <f t="shared" si="16"/>
        <v>0</v>
      </c>
    </row>
    <row r="125" spans="1:7" ht="45">
      <c r="A125" s="141" t="s">
        <v>244</v>
      </c>
      <c r="B125" s="142" t="s">
        <v>117</v>
      </c>
      <c r="C125" s="142" t="s">
        <v>221</v>
      </c>
      <c r="D125" s="143" t="s">
        <v>245</v>
      </c>
      <c r="E125" s="144">
        <v>303</v>
      </c>
      <c r="F125" s="145"/>
      <c r="G125" s="145">
        <f t="shared" si="16"/>
        <v>0</v>
      </c>
    </row>
    <row r="126" spans="1:7" ht="22.5">
      <c r="A126" s="141" t="s">
        <v>246</v>
      </c>
      <c r="B126" s="142" t="s">
        <v>117</v>
      </c>
      <c r="C126" s="142" t="s">
        <v>221</v>
      </c>
      <c r="D126" s="143" t="s">
        <v>247</v>
      </c>
      <c r="E126" s="144">
        <v>949</v>
      </c>
      <c r="F126" s="145"/>
      <c r="G126" s="145">
        <f t="shared" si="16"/>
        <v>0</v>
      </c>
    </row>
    <row r="127" spans="1:7" ht="22.5">
      <c r="A127" s="141" t="s">
        <v>248</v>
      </c>
      <c r="B127" s="142" t="s">
        <v>117</v>
      </c>
      <c r="C127" s="142" t="s">
        <v>221</v>
      </c>
      <c r="D127" s="143" t="s">
        <v>249</v>
      </c>
      <c r="E127" s="144">
        <v>180</v>
      </c>
      <c r="F127" s="145"/>
      <c r="G127" s="145">
        <f t="shared" si="16"/>
        <v>0</v>
      </c>
    </row>
    <row r="128" spans="1:7" ht="22.5">
      <c r="A128" s="141" t="s">
        <v>250</v>
      </c>
      <c r="B128" s="142" t="s">
        <v>117</v>
      </c>
      <c r="C128" s="142" t="s">
        <v>221</v>
      </c>
      <c r="D128" s="143" t="s">
        <v>251</v>
      </c>
      <c r="E128" s="144">
        <v>818</v>
      </c>
      <c r="F128" s="145"/>
      <c r="G128" s="145">
        <f t="shared" si="16"/>
        <v>0</v>
      </c>
    </row>
    <row r="129" spans="1:7" ht="22.5">
      <c r="A129" s="141" t="s">
        <v>254</v>
      </c>
      <c r="B129" s="142" t="s">
        <v>117</v>
      </c>
      <c r="C129" s="142" t="s">
        <v>221</v>
      </c>
      <c r="D129" s="143" t="s">
        <v>255</v>
      </c>
      <c r="E129" s="144">
        <v>37</v>
      </c>
      <c r="F129" s="145"/>
      <c r="G129" s="145">
        <f t="shared" si="16"/>
        <v>0</v>
      </c>
    </row>
    <row r="130" spans="1:7" ht="22.5">
      <c r="A130" s="141" t="s">
        <v>256</v>
      </c>
      <c r="B130" s="142" t="s">
        <v>117</v>
      </c>
      <c r="C130" s="142" t="s">
        <v>221</v>
      </c>
      <c r="D130" s="143" t="s">
        <v>257</v>
      </c>
      <c r="E130" s="144">
        <v>199</v>
      </c>
      <c r="F130" s="145"/>
      <c r="G130" s="145">
        <f t="shared" si="16"/>
        <v>0</v>
      </c>
    </row>
    <row r="131" spans="1:7">
      <c r="A131" s="146"/>
      <c r="B131" s="146"/>
      <c r="C131" s="146"/>
      <c r="D131" s="179" t="s">
        <v>258</v>
      </c>
      <c r="E131" s="180"/>
      <c r="F131" s="181">
        <f>G123+G124+G125+G126+G127+G128+G129+G130</f>
        <v>0</v>
      </c>
      <c r="G131" s="181">
        <f>ROUND(F131,2)</f>
        <v>0</v>
      </c>
    </row>
    <row r="132" spans="1:7">
      <c r="A132" s="182" t="s">
        <v>260</v>
      </c>
      <c r="B132" s="182" t="s">
        <v>114</v>
      </c>
      <c r="C132" s="183"/>
      <c r="D132" s="184" t="s">
        <v>261</v>
      </c>
      <c r="E132" s="183"/>
      <c r="F132" s="185">
        <f>F141</f>
        <v>0</v>
      </c>
      <c r="G132" s="185">
        <f>ROUND(F132,2)</f>
        <v>0</v>
      </c>
    </row>
    <row r="133" spans="1:7" ht="22.5">
      <c r="A133" s="141" t="s">
        <v>202</v>
      </c>
      <c r="B133" s="142" t="s">
        <v>117</v>
      </c>
      <c r="C133" s="142" t="s">
        <v>143</v>
      </c>
      <c r="D133" s="143" t="s">
        <v>203</v>
      </c>
      <c r="E133" s="144">
        <v>23</v>
      </c>
      <c r="F133" s="145"/>
      <c r="G133" s="145">
        <f t="shared" ref="G133:G140" si="17">TRUNC(E133*F133)</f>
        <v>0</v>
      </c>
    </row>
    <row r="134" spans="1:7" ht="67.5">
      <c r="A134" s="141" t="s">
        <v>204</v>
      </c>
      <c r="B134" s="142" t="s">
        <v>117</v>
      </c>
      <c r="C134" s="142" t="s">
        <v>127</v>
      </c>
      <c r="D134" s="143" t="s">
        <v>205</v>
      </c>
      <c r="E134" s="144">
        <v>273</v>
      </c>
      <c r="F134" s="145"/>
      <c r="G134" s="145">
        <f t="shared" si="17"/>
        <v>0</v>
      </c>
    </row>
    <row r="135" spans="1:7" ht="45">
      <c r="A135" s="141" t="s">
        <v>244</v>
      </c>
      <c r="B135" s="142" t="s">
        <v>117</v>
      </c>
      <c r="C135" s="142" t="s">
        <v>221</v>
      </c>
      <c r="D135" s="143" t="s">
        <v>245</v>
      </c>
      <c r="E135" s="144">
        <v>113</v>
      </c>
      <c r="F135" s="145"/>
      <c r="G135" s="145">
        <f t="shared" si="17"/>
        <v>0</v>
      </c>
    </row>
    <row r="136" spans="1:7" ht="22.5">
      <c r="A136" s="141" t="s">
        <v>246</v>
      </c>
      <c r="B136" s="142" t="s">
        <v>117</v>
      </c>
      <c r="C136" s="142" t="s">
        <v>221</v>
      </c>
      <c r="D136" s="143" t="s">
        <v>247</v>
      </c>
      <c r="E136" s="144">
        <v>570</v>
      </c>
      <c r="F136" s="145"/>
      <c r="G136" s="145">
        <f t="shared" si="17"/>
        <v>0</v>
      </c>
    </row>
    <row r="137" spans="1:7" ht="22.5">
      <c r="A137" s="141" t="s">
        <v>248</v>
      </c>
      <c r="B137" s="142" t="s">
        <v>117</v>
      </c>
      <c r="C137" s="142" t="s">
        <v>221</v>
      </c>
      <c r="D137" s="143" t="s">
        <v>249</v>
      </c>
      <c r="E137" s="144">
        <v>263</v>
      </c>
      <c r="F137" s="145"/>
      <c r="G137" s="145">
        <f t="shared" si="17"/>
        <v>0</v>
      </c>
    </row>
    <row r="138" spans="1:7" ht="22.5">
      <c r="A138" s="141" t="s">
        <v>250</v>
      </c>
      <c r="B138" s="142" t="s">
        <v>117</v>
      </c>
      <c r="C138" s="142" t="s">
        <v>221</v>
      </c>
      <c r="D138" s="143" t="s">
        <v>251</v>
      </c>
      <c r="E138" s="144">
        <v>380</v>
      </c>
      <c r="F138" s="145"/>
      <c r="G138" s="145">
        <f t="shared" si="17"/>
        <v>0</v>
      </c>
    </row>
    <row r="139" spans="1:7" ht="22.5">
      <c r="A139" s="141" t="s">
        <v>254</v>
      </c>
      <c r="B139" s="142" t="s">
        <v>117</v>
      </c>
      <c r="C139" s="142" t="s">
        <v>221</v>
      </c>
      <c r="D139" s="143" t="s">
        <v>255</v>
      </c>
      <c r="E139" s="144">
        <v>283</v>
      </c>
      <c r="F139" s="145"/>
      <c r="G139" s="145">
        <f t="shared" si="17"/>
        <v>0</v>
      </c>
    </row>
    <row r="140" spans="1:7" ht="22.5">
      <c r="A140" s="141" t="s">
        <v>256</v>
      </c>
      <c r="B140" s="142" t="s">
        <v>117</v>
      </c>
      <c r="C140" s="142" t="s">
        <v>221</v>
      </c>
      <c r="D140" s="143" t="s">
        <v>257</v>
      </c>
      <c r="E140" s="144">
        <v>331</v>
      </c>
      <c r="F140" s="145"/>
      <c r="G140" s="145">
        <f t="shared" si="17"/>
        <v>0</v>
      </c>
    </row>
    <row r="141" spans="1:7">
      <c r="A141" s="146"/>
      <c r="B141" s="146"/>
      <c r="C141" s="146"/>
      <c r="D141" s="179" t="s">
        <v>260</v>
      </c>
      <c r="E141" s="180"/>
      <c r="F141" s="181">
        <f>G133+G134+G135+G136+G137+G138+G139+G140</f>
        <v>0</v>
      </c>
      <c r="G141" s="181">
        <f>ROUND(F141,2)</f>
        <v>0</v>
      </c>
    </row>
    <row r="142" spans="1:7">
      <c r="A142" s="182" t="s">
        <v>262</v>
      </c>
      <c r="B142" s="182" t="s">
        <v>114</v>
      </c>
      <c r="C142" s="183"/>
      <c r="D142" s="184" t="s">
        <v>263</v>
      </c>
      <c r="E142" s="183"/>
      <c r="F142" s="185">
        <f>F151</f>
        <v>0</v>
      </c>
      <c r="G142" s="185">
        <f>ROUND(F142,2)</f>
        <v>0</v>
      </c>
    </row>
    <row r="143" spans="1:7" ht="22.5">
      <c r="A143" s="141" t="s">
        <v>202</v>
      </c>
      <c r="B143" s="142" t="s">
        <v>117</v>
      </c>
      <c r="C143" s="142" t="s">
        <v>143</v>
      </c>
      <c r="D143" s="143" t="s">
        <v>203</v>
      </c>
      <c r="E143" s="144">
        <v>53</v>
      </c>
      <c r="F143" s="145"/>
      <c r="G143" s="145">
        <f t="shared" ref="G143:G150" si="18">TRUNC(E143*F143)</f>
        <v>0</v>
      </c>
    </row>
    <row r="144" spans="1:7" ht="67.5">
      <c r="A144" s="141" t="s">
        <v>204</v>
      </c>
      <c r="B144" s="142" t="s">
        <v>117</v>
      </c>
      <c r="C144" s="142" t="s">
        <v>127</v>
      </c>
      <c r="D144" s="143" t="s">
        <v>205</v>
      </c>
      <c r="E144" s="144">
        <v>588</v>
      </c>
      <c r="F144" s="145"/>
      <c r="G144" s="145">
        <f t="shared" si="18"/>
        <v>0</v>
      </c>
    </row>
    <row r="145" spans="1:7" ht="45">
      <c r="A145" s="141" t="s">
        <v>244</v>
      </c>
      <c r="B145" s="142" t="s">
        <v>117</v>
      </c>
      <c r="C145" s="142" t="s">
        <v>221</v>
      </c>
      <c r="D145" s="143" t="s">
        <v>245</v>
      </c>
      <c r="E145" s="144">
        <v>309</v>
      </c>
      <c r="F145" s="145"/>
      <c r="G145" s="145">
        <f t="shared" si="18"/>
        <v>0</v>
      </c>
    </row>
    <row r="146" spans="1:7" ht="22.5">
      <c r="A146" s="141" t="s">
        <v>246</v>
      </c>
      <c r="B146" s="142" t="s">
        <v>117</v>
      </c>
      <c r="C146" s="142" t="s">
        <v>221</v>
      </c>
      <c r="D146" s="143" t="s">
        <v>247</v>
      </c>
      <c r="E146" s="144">
        <v>1514</v>
      </c>
      <c r="F146" s="145"/>
      <c r="G146" s="145">
        <f t="shared" si="18"/>
        <v>0</v>
      </c>
    </row>
    <row r="147" spans="1:7" ht="22.5">
      <c r="A147" s="141" t="s">
        <v>248</v>
      </c>
      <c r="B147" s="142" t="s">
        <v>117</v>
      </c>
      <c r="C147" s="142" t="s">
        <v>221</v>
      </c>
      <c r="D147" s="143" t="s">
        <v>249</v>
      </c>
      <c r="E147" s="144">
        <v>383</v>
      </c>
      <c r="F147" s="145"/>
      <c r="G147" s="145">
        <f t="shared" si="18"/>
        <v>0</v>
      </c>
    </row>
    <row r="148" spans="1:7" ht="22.5">
      <c r="A148" s="141" t="s">
        <v>250</v>
      </c>
      <c r="B148" s="142" t="s">
        <v>117</v>
      </c>
      <c r="C148" s="142" t="s">
        <v>221</v>
      </c>
      <c r="D148" s="143" t="s">
        <v>251</v>
      </c>
      <c r="E148" s="144">
        <v>790</v>
      </c>
      <c r="F148" s="145"/>
      <c r="G148" s="145">
        <f t="shared" si="18"/>
        <v>0</v>
      </c>
    </row>
    <row r="149" spans="1:7" ht="22.5">
      <c r="A149" s="141" t="s">
        <v>254</v>
      </c>
      <c r="B149" s="142" t="s">
        <v>117</v>
      </c>
      <c r="C149" s="142" t="s">
        <v>221</v>
      </c>
      <c r="D149" s="143" t="s">
        <v>255</v>
      </c>
      <c r="E149" s="144">
        <v>90</v>
      </c>
      <c r="F149" s="145"/>
      <c r="G149" s="145">
        <f t="shared" si="18"/>
        <v>0</v>
      </c>
    </row>
    <row r="150" spans="1:7" ht="22.5">
      <c r="A150" s="141" t="s">
        <v>256</v>
      </c>
      <c r="B150" s="142" t="s">
        <v>117</v>
      </c>
      <c r="C150" s="142" t="s">
        <v>221</v>
      </c>
      <c r="D150" s="143" t="s">
        <v>257</v>
      </c>
      <c r="E150" s="144">
        <v>1703</v>
      </c>
      <c r="F150" s="145"/>
      <c r="G150" s="145">
        <f t="shared" si="18"/>
        <v>0</v>
      </c>
    </row>
    <row r="151" spans="1:7">
      <c r="A151" s="146"/>
      <c r="B151" s="146"/>
      <c r="C151" s="146"/>
      <c r="D151" s="179" t="s">
        <v>262</v>
      </c>
      <c r="E151" s="180"/>
      <c r="F151" s="181">
        <f>G143+G144+G145+G146+G147+G148+G149+G150</f>
        <v>0</v>
      </c>
      <c r="G151" s="181">
        <f>ROUND(F151,2)</f>
        <v>0</v>
      </c>
    </row>
    <row r="152" spans="1:7">
      <c r="A152" s="182" t="s">
        <v>264</v>
      </c>
      <c r="B152" s="182" t="s">
        <v>114</v>
      </c>
      <c r="C152" s="183"/>
      <c r="D152" s="184" t="s">
        <v>265</v>
      </c>
      <c r="E152" s="183"/>
      <c r="F152" s="185">
        <f>F161</f>
        <v>0</v>
      </c>
      <c r="G152" s="185">
        <f>ROUND(F152,2)</f>
        <v>0</v>
      </c>
    </row>
    <row r="153" spans="1:7" ht="22.5">
      <c r="A153" s="141" t="s">
        <v>202</v>
      </c>
      <c r="B153" s="142" t="s">
        <v>117</v>
      </c>
      <c r="C153" s="142" t="s">
        <v>143</v>
      </c>
      <c r="D153" s="143" t="s">
        <v>203</v>
      </c>
      <c r="E153" s="144">
        <v>73</v>
      </c>
      <c r="F153" s="145"/>
      <c r="G153" s="145">
        <f t="shared" ref="G153:G160" si="19">TRUNC(E153*F153)</f>
        <v>0</v>
      </c>
    </row>
    <row r="154" spans="1:7" ht="67.5">
      <c r="A154" s="141" t="s">
        <v>204</v>
      </c>
      <c r="B154" s="142" t="s">
        <v>117</v>
      </c>
      <c r="C154" s="142" t="s">
        <v>127</v>
      </c>
      <c r="D154" s="143" t="s">
        <v>205</v>
      </c>
      <c r="E154" s="144">
        <v>872</v>
      </c>
      <c r="F154" s="145"/>
      <c r="G154" s="145">
        <f t="shared" si="19"/>
        <v>0</v>
      </c>
    </row>
    <row r="155" spans="1:7" ht="45">
      <c r="A155" s="141" t="s">
        <v>244</v>
      </c>
      <c r="B155" s="142" t="s">
        <v>117</v>
      </c>
      <c r="C155" s="142" t="s">
        <v>221</v>
      </c>
      <c r="D155" s="143" t="s">
        <v>245</v>
      </c>
      <c r="E155" s="144">
        <v>433</v>
      </c>
      <c r="F155" s="145"/>
      <c r="G155" s="145">
        <f t="shared" si="19"/>
        <v>0</v>
      </c>
    </row>
    <row r="156" spans="1:7" ht="22.5">
      <c r="A156" s="141" t="s">
        <v>246</v>
      </c>
      <c r="B156" s="142" t="s">
        <v>117</v>
      </c>
      <c r="C156" s="142" t="s">
        <v>221</v>
      </c>
      <c r="D156" s="143" t="s">
        <v>247</v>
      </c>
      <c r="E156" s="144">
        <v>2294</v>
      </c>
      <c r="F156" s="145"/>
      <c r="G156" s="145">
        <f t="shared" si="19"/>
        <v>0</v>
      </c>
    </row>
    <row r="157" spans="1:7" ht="22.5">
      <c r="A157" s="141" t="s">
        <v>248</v>
      </c>
      <c r="B157" s="142" t="s">
        <v>117</v>
      </c>
      <c r="C157" s="142" t="s">
        <v>221</v>
      </c>
      <c r="D157" s="143" t="s">
        <v>249</v>
      </c>
      <c r="E157" s="144">
        <v>53</v>
      </c>
      <c r="F157" s="145"/>
      <c r="G157" s="145">
        <f t="shared" si="19"/>
        <v>0</v>
      </c>
    </row>
    <row r="158" spans="1:7" ht="22.5">
      <c r="A158" s="141" t="s">
        <v>250</v>
      </c>
      <c r="B158" s="142" t="s">
        <v>117</v>
      </c>
      <c r="C158" s="142" t="s">
        <v>221</v>
      </c>
      <c r="D158" s="143" t="s">
        <v>251</v>
      </c>
      <c r="E158" s="144">
        <v>977</v>
      </c>
      <c r="F158" s="145"/>
      <c r="G158" s="145">
        <f t="shared" si="19"/>
        <v>0</v>
      </c>
    </row>
    <row r="159" spans="1:7" ht="22.5">
      <c r="A159" s="141" t="s">
        <v>254</v>
      </c>
      <c r="B159" s="142" t="s">
        <v>117</v>
      </c>
      <c r="C159" s="142" t="s">
        <v>221</v>
      </c>
      <c r="D159" s="143" t="s">
        <v>255</v>
      </c>
      <c r="E159" s="144">
        <v>268</v>
      </c>
      <c r="F159" s="145"/>
      <c r="G159" s="145">
        <f t="shared" si="19"/>
        <v>0</v>
      </c>
    </row>
    <row r="160" spans="1:7" ht="22.5">
      <c r="A160" s="141" t="s">
        <v>256</v>
      </c>
      <c r="B160" s="142" t="s">
        <v>117</v>
      </c>
      <c r="C160" s="142" t="s">
        <v>221</v>
      </c>
      <c r="D160" s="143" t="s">
        <v>257</v>
      </c>
      <c r="E160" s="144">
        <v>1201</v>
      </c>
      <c r="F160" s="145"/>
      <c r="G160" s="145">
        <f t="shared" si="19"/>
        <v>0</v>
      </c>
    </row>
    <row r="161" spans="1:7">
      <c r="A161" s="146"/>
      <c r="B161" s="146"/>
      <c r="C161" s="146"/>
      <c r="D161" s="179" t="s">
        <v>264</v>
      </c>
      <c r="E161" s="180"/>
      <c r="F161" s="181">
        <f>G153+G154+G155+G156+G157+G158+G159+G160</f>
        <v>0</v>
      </c>
      <c r="G161" s="181">
        <f t="shared" ref="G161:G167" si="20">ROUND(F161,2)</f>
        <v>0</v>
      </c>
    </row>
    <row r="162" spans="1:7">
      <c r="A162" s="186"/>
      <c r="B162" s="186"/>
      <c r="C162" s="186"/>
      <c r="D162" s="187" t="s">
        <v>208</v>
      </c>
      <c r="E162" s="188"/>
      <c r="F162" s="189">
        <f>G90+G96+G103+G111+G121+G131+G141+G151+G161</f>
        <v>0</v>
      </c>
      <c r="G162" s="189">
        <f t="shared" si="20"/>
        <v>0</v>
      </c>
    </row>
    <row r="163" spans="1:7">
      <c r="A163" s="186"/>
      <c r="B163" s="186"/>
      <c r="C163" s="186"/>
      <c r="D163" s="190" t="s">
        <v>189</v>
      </c>
      <c r="E163" s="191"/>
      <c r="F163" s="192">
        <f>G71+G78+G162</f>
        <v>0</v>
      </c>
      <c r="G163" s="192">
        <f t="shared" si="20"/>
        <v>0</v>
      </c>
    </row>
    <row r="164" spans="1:7">
      <c r="A164" s="186"/>
      <c r="B164" s="186"/>
      <c r="C164" s="186"/>
      <c r="D164" s="195" t="s">
        <v>87</v>
      </c>
      <c r="E164" s="196"/>
      <c r="F164" s="197">
        <f>G163</f>
        <v>0</v>
      </c>
      <c r="G164" s="197">
        <f t="shared" si="20"/>
        <v>0</v>
      </c>
    </row>
    <row r="165" spans="1:7">
      <c r="A165" s="150" t="s">
        <v>88</v>
      </c>
      <c r="B165" s="150" t="s">
        <v>114</v>
      </c>
      <c r="C165" s="151"/>
      <c r="D165" s="152" t="s">
        <v>15</v>
      </c>
      <c r="E165" s="151"/>
      <c r="F165" s="153">
        <f>F270</f>
        <v>0</v>
      </c>
      <c r="G165" s="153">
        <f t="shared" si="20"/>
        <v>0</v>
      </c>
    </row>
    <row r="166" spans="1:7">
      <c r="A166" s="154" t="s">
        <v>266</v>
      </c>
      <c r="B166" s="154" t="s">
        <v>114</v>
      </c>
      <c r="C166" s="155"/>
      <c r="D166" s="156" t="s">
        <v>267</v>
      </c>
      <c r="E166" s="155"/>
      <c r="F166" s="157">
        <f>F247</f>
        <v>0</v>
      </c>
      <c r="G166" s="157">
        <f t="shared" si="20"/>
        <v>0</v>
      </c>
    </row>
    <row r="167" spans="1:7" ht="22.5">
      <c r="A167" s="158" t="s">
        <v>268</v>
      </c>
      <c r="B167" s="158" t="s">
        <v>114</v>
      </c>
      <c r="C167" s="159"/>
      <c r="D167" s="160" t="s">
        <v>269</v>
      </c>
      <c r="E167" s="159"/>
      <c r="F167" s="161">
        <f>F169</f>
        <v>0</v>
      </c>
      <c r="G167" s="161">
        <f t="shared" si="20"/>
        <v>0</v>
      </c>
    </row>
    <row r="168" spans="1:7" ht="67.5">
      <c r="A168" s="141" t="s">
        <v>270</v>
      </c>
      <c r="B168" s="142" t="s">
        <v>117</v>
      </c>
      <c r="C168" s="142" t="s">
        <v>127</v>
      </c>
      <c r="D168" s="143" t="s">
        <v>271</v>
      </c>
      <c r="E168" s="144">
        <v>1659.44</v>
      </c>
      <c r="F168" s="145"/>
      <c r="G168" s="145">
        <f t="shared" ref="G168" si="21">TRUNC(E168*F168)</f>
        <v>0</v>
      </c>
    </row>
    <row r="169" spans="1:7">
      <c r="A169" s="146"/>
      <c r="B169" s="146"/>
      <c r="C169" s="146"/>
      <c r="D169" s="162" t="s">
        <v>268</v>
      </c>
      <c r="E169" s="163"/>
      <c r="F169" s="164">
        <f>G168</f>
        <v>0</v>
      </c>
      <c r="G169" s="164">
        <f>ROUND(F169,2)</f>
        <v>0</v>
      </c>
    </row>
    <row r="170" spans="1:7">
      <c r="A170" s="198" t="s">
        <v>272</v>
      </c>
      <c r="B170" s="198" t="s">
        <v>114</v>
      </c>
      <c r="C170" s="199"/>
      <c r="D170" s="200" t="s">
        <v>273</v>
      </c>
      <c r="E170" s="199"/>
      <c r="F170" s="201">
        <f>F174</f>
        <v>0</v>
      </c>
      <c r="G170" s="201">
        <f>ROUND(F170,2)</f>
        <v>0</v>
      </c>
    </row>
    <row r="171" spans="1:7" ht="33.75">
      <c r="A171" s="141" t="s">
        <v>274</v>
      </c>
      <c r="B171" s="142" t="s">
        <v>117</v>
      </c>
      <c r="C171" s="142" t="s">
        <v>127</v>
      </c>
      <c r="D171" s="143" t="s">
        <v>275</v>
      </c>
      <c r="E171" s="144">
        <v>17.850000000000001</v>
      </c>
      <c r="F171" s="145"/>
      <c r="G171" s="145">
        <f t="shared" ref="G171:G173" si="22">TRUNC(E171*F171)</f>
        <v>0</v>
      </c>
    </row>
    <row r="172" spans="1:7" ht="33.75">
      <c r="A172" s="141" t="s">
        <v>276</v>
      </c>
      <c r="B172" s="142" t="s">
        <v>117</v>
      </c>
      <c r="C172" s="142" t="s">
        <v>194</v>
      </c>
      <c r="D172" s="143" t="s">
        <v>277</v>
      </c>
      <c r="E172" s="202">
        <f>4.114/0.1</f>
        <v>41.139999999999993</v>
      </c>
      <c r="F172" s="145"/>
      <c r="G172" s="145">
        <f t="shared" si="22"/>
        <v>0</v>
      </c>
    </row>
    <row r="173" spans="1:7" ht="33.75">
      <c r="A173" s="141" t="s">
        <v>278</v>
      </c>
      <c r="B173" s="142" t="s">
        <v>117</v>
      </c>
      <c r="C173" s="142" t="s">
        <v>194</v>
      </c>
      <c r="D173" s="143" t="s">
        <v>279</v>
      </c>
      <c r="E173" s="202">
        <f>5.188/0.15</f>
        <v>34.586666666666666</v>
      </c>
      <c r="F173" s="145"/>
      <c r="G173" s="145">
        <f t="shared" si="22"/>
        <v>0</v>
      </c>
    </row>
    <row r="174" spans="1:7">
      <c r="A174" s="146"/>
      <c r="B174" s="146"/>
      <c r="C174" s="146"/>
      <c r="D174" s="162" t="s">
        <v>272</v>
      </c>
      <c r="E174" s="163"/>
      <c r="F174" s="164">
        <f>G171+G172+G173</f>
        <v>0</v>
      </c>
      <c r="G174" s="164">
        <f>ROUND(F174,2)</f>
        <v>0</v>
      </c>
    </row>
    <row r="175" spans="1:7">
      <c r="A175" s="198" t="s">
        <v>280</v>
      </c>
      <c r="B175" s="198" t="s">
        <v>114</v>
      </c>
      <c r="C175" s="199"/>
      <c r="D175" s="200" t="s">
        <v>281</v>
      </c>
      <c r="E175" s="199"/>
      <c r="F175" s="201">
        <f>F177</f>
        <v>0</v>
      </c>
      <c r="G175" s="201">
        <f>ROUND(F175,2)</f>
        <v>0</v>
      </c>
    </row>
    <row r="176" spans="1:7" ht="56.25">
      <c r="A176" s="141" t="s">
        <v>282</v>
      </c>
      <c r="B176" s="142" t="s">
        <v>117</v>
      </c>
      <c r="C176" s="142" t="s">
        <v>127</v>
      </c>
      <c r="D176" s="143" t="s">
        <v>283</v>
      </c>
      <c r="E176" s="144">
        <v>107.95</v>
      </c>
      <c r="F176" s="145"/>
      <c r="G176" s="145">
        <f t="shared" ref="G176" si="23">TRUNC(E176*F176)</f>
        <v>0</v>
      </c>
    </row>
    <row r="177" spans="1:7">
      <c r="A177" s="146"/>
      <c r="B177" s="146"/>
      <c r="C177" s="146"/>
      <c r="D177" s="162" t="s">
        <v>280</v>
      </c>
      <c r="E177" s="163"/>
      <c r="F177" s="164">
        <f>G176</f>
        <v>0</v>
      </c>
      <c r="G177" s="164">
        <f>ROUND(F177,2)</f>
        <v>0</v>
      </c>
    </row>
    <row r="178" spans="1:7">
      <c r="A178" s="198" t="s">
        <v>284</v>
      </c>
      <c r="B178" s="198" t="s">
        <v>114</v>
      </c>
      <c r="C178" s="199"/>
      <c r="D178" s="200" t="s">
        <v>285</v>
      </c>
      <c r="E178" s="199"/>
      <c r="F178" s="201">
        <f>F188</f>
        <v>0</v>
      </c>
      <c r="G178" s="201">
        <f>ROUND(F178,2)</f>
        <v>0</v>
      </c>
    </row>
    <row r="179" spans="1:7" ht="45">
      <c r="A179" s="141" t="s">
        <v>286</v>
      </c>
      <c r="B179" s="142" t="s">
        <v>117</v>
      </c>
      <c r="C179" s="142" t="s">
        <v>127</v>
      </c>
      <c r="D179" s="143" t="s">
        <v>287</v>
      </c>
      <c r="E179" s="144">
        <v>157.47</v>
      </c>
      <c r="F179" s="145"/>
      <c r="G179" s="145">
        <f t="shared" ref="G179:G187" si="24">TRUNC(E179*F179)</f>
        <v>0</v>
      </c>
    </row>
    <row r="180" spans="1:7" ht="45">
      <c r="A180" s="141" t="s">
        <v>288</v>
      </c>
      <c r="B180" s="142" t="s">
        <v>117</v>
      </c>
      <c r="C180" s="142" t="s">
        <v>118</v>
      </c>
      <c r="D180" s="143" t="s">
        <v>289</v>
      </c>
      <c r="E180" s="144">
        <v>52</v>
      </c>
      <c r="F180" s="145"/>
      <c r="G180" s="145">
        <f t="shared" si="24"/>
        <v>0</v>
      </c>
    </row>
    <row r="181" spans="1:7" ht="45">
      <c r="A181" s="141" t="s">
        <v>290</v>
      </c>
      <c r="B181" s="142" t="s">
        <v>117</v>
      </c>
      <c r="C181" s="142" t="s">
        <v>118</v>
      </c>
      <c r="D181" s="143" t="s">
        <v>291</v>
      </c>
      <c r="E181" s="144">
        <v>3</v>
      </c>
      <c r="F181" s="145"/>
      <c r="G181" s="145">
        <f t="shared" si="24"/>
        <v>0</v>
      </c>
    </row>
    <row r="182" spans="1:7" ht="45">
      <c r="A182" s="141" t="s">
        <v>292</v>
      </c>
      <c r="B182" s="142" t="s">
        <v>117</v>
      </c>
      <c r="C182" s="142" t="s">
        <v>118</v>
      </c>
      <c r="D182" s="143" t="s">
        <v>293</v>
      </c>
      <c r="E182" s="144">
        <v>2</v>
      </c>
      <c r="F182" s="145"/>
      <c r="G182" s="145">
        <f t="shared" si="24"/>
        <v>0</v>
      </c>
    </row>
    <row r="183" spans="1:7" ht="22.5">
      <c r="A183" s="141" t="s">
        <v>294</v>
      </c>
      <c r="B183" s="142" t="s">
        <v>117</v>
      </c>
      <c r="C183" s="142" t="s">
        <v>127</v>
      </c>
      <c r="D183" s="143" t="s">
        <v>295</v>
      </c>
      <c r="E183" s="144">
        <v>9.4499999999999993</v>
      </c>
      <c r="F183" s="145"/>
      <c r="G183" s="145">
        <f t="shared" si="24"/>
        <v>0</v>
      </c>
    </row>
    <row r="184" spans="1:7" ht="45">
      <c r="A184" s="141" t="s">
        <v>296</v>
      </c>
      <c r="B184" s="142" t="s">
        <v>117</v>
      </c>
      <c r="C184" s="142" t="s">
        <v>118</v>
      </c>
      <c r="D184" s="143" t="s">
        <v>297</v>
      </c>
      <c r="E184" s="144">
        <v>35</v>
      </c>
      <c r="F184" s="145"/>
      <c r="G184" s="145">
        <f t="shared" si="24"/>
        <v>0</v>
      </c>
    </row>
    <row r="185" spans="1:7" ht="45">
      <c r="A185" s="141" t="s">
        <v>298</v>
      </c>
      <c r="B185" s="142" t="s">
        <v>117</v>
      </c>
      <c r="C185" s="142" t="s">
        <v>118</v>
      </c>
      <c r="D185" s="143" t="s">
        <v>299</v>
      </c>
      <c r="E185" s="144">
        <v>2</v>
      </c>
      <c r="F185" s="145"/>
      <c r="G185" s="145">
        <f t="shared" si="24"/>
        <v>0</v>
      </c>
    </row>
    <row r="186" spans="1:7" ht="22.5">
      <c r="A186" s="141" t="s">
        <v>300</v>
      </c>
      <c r="B186" s="142" t="s">
        <v>117</v>
      </c>
      <c r="C186" s="142" t="s">
        <v>118</v>
      </c>
      <c r="D186" s="143" t="s">
        <v>301</v>
      </c>
      <c r="E186" s="144">
        <v>1</v>
      </c>
      <c r="F186" s="145"/>
      <c r="G186" s="145">
        <f t="shared" si="24"/>
        <v>0</v>
      </c>
    </row>
    <row r="187" spans="1:7" ht="33.75">
      <c r="A187" s="141" t="s">
        <v>302</v>
      </c>
      <c r="B187" s="142" t="s">
        <v>117</v>
      </c>
      <c r="C187" s="142" t="s">
        <v>118</v>
      </c>
      <c r="D187" s="143" t="s">
        <v>303</v>
      </c>
      <c r="E187" s="144">
        <v>19</v>
      </c>
      <c r="F187" s="145"/>
      <c r="G187" s="145">
        <f t="shared" si="24"/>
        <v>0</v>
      </c>
    </row>
    <row r="188" spans="1:7">
      <c r="A188" s="146"/>
      <c r="B188" s="146"/>
      <c r="C188" s="146"/>
      <c r="D188" s="162" t="s">
        <v>284</v>
      </c>
      <c r="E188" s="163"/>
      <c r="F188" s="164">
        <f>G179+G180+G181+G182+G183+G184+G185+G186+G187</f>
        <v>0</v>
      </c>
      <c r="G188" s="164">
        <f>ROUND(F188,2)</f>
        <v>0</v>
      </c>
    </row>
    <row r="189" spans="1:7">
      <c r="A189" s="198" t="s">
        <v>304</v>
      </c>
      <c r="B189" s="198" t="s">
        <v>114</v>
      </c>
      <c r="C189" s="199"/>
      <c r="D189" s="200" t="s">
        <v>305</v>
      </c>
      <c r="E189" s="199"/>
      <c r="F189" s="201">
        <f>F192</f>
        <v>0</v>
      </c>
      <c r="G189" s="201">
        <f>ROUND(F189,2)</f>
        <v>0</v>
      </c>
    </row>
    <row r="190" spans="1:7" ht="33.75">
      <c r="A190" s="141" t="s">
        <v>306</v>
      </c>
      <c r="B190" s="142" t="s">
        <v>117</v>
      </c>
      <c r="C190" s="142" t="s">
        <v>127</v>
      </c>
      <c r="D190" s="143" t="s">
        <v>307</v>
      </c>
      <c r="E190" s="144">
        <v>67.400000000000006</v>
      </c>
      <c r="F190" s="145"/>
      <c r="G190" s="145">
        <f t="shared" ref="G190:G191" si="25">TRUNC(E190*F190)</f>
        <v>0</v>
      </c>
    </row>
    <row r="191" spans="1:7" ht="22.5">
      <c r="A191" s="141" t="s">
        <v>308</v>
      </c>
      <c r="B191" s="142" t="s">
        <v>117</v>
      </c>
      <c r="C191" s="142" t="s">
        <v>127</v>
      </c>
      <c r="D191" s="143" t="s">
        <v>309</v>
      </c>
      <c r="E191" s="144">
        <v>22.95</v>
      </c>
      <c r="F191" s="145"/>
      <c r="G191" s="145">
        <f t="shared" si="25"/>
        <v>0</v>
      </c>
    </row>
    <row r="192" spans="1:7">
      <c r="A192" s="146"/>
      <c r="B192" s="146"/>
      <c r="C192" s="146"/>
      <c r="D192" s="162" t="s">
        <v>304</v>
      </c>
      <c r="E192" s="163"/>
      <c r="F192" s="164">
        <f>G190+G191</f>
        <v>0</v>
      </c>
      <c r="G192" s="164">
        <f>ROUND(F192,2)</f>
        <v>0</v>
      </c>
    </row>
    <row r="193" spans="1:7">
      <c r="A193" s="198" t="s">
        <v>310</v>
      </c>
      <c r="B193" s="198" t="s">
        <v>114</v>
      </c>
      <c r="C193" s="199"/>
      <c r="D193" s="200" t="s">
        <v>311</v>
      </c>
      <c r="E193" s="199"/>
      <c r="F193" s="201">
        <f>F195</f>
        <v>0</v>
      </c>
      <c r="G193" s="201">
        <f>ROUND(F193,2)</f>
        <v>0</v>
      </c>
    </row>
    <row r="194" spans="1:7" ht="33.75">
      <c r="A194" s="141" t="s">
        <v>312</v>
      </c>
      <c r="B194" s="142" t="s">
        <v>117</v>
      </c>
      <c r="C194" s="142" t="s">
        <v>127</v>
      </c>
      <c r="D194" s="143" t="s">
        <v>313</v>
      </c>
      <c r="E194" s="144">
        <v>622.29999999999995</v>
      </c>
      <c r="F194" s="145"/>
      <c r="G194" s="145">
        <f t="shared" ref="G194" si="26">TRUNC(E194*F194)</f>
        <v>0</v>
      </c>
    </row>
    <row r="195" spans="1:7">
      <c r="A195" s="146"/>
      <c r="B195" s="146"/>
      <c r="C195" s="146"/>
      <c r="D195" s="162" t="s">
        <v>310</v>
      </c>
      <c r="E195" s="163"/>
      <c r="F195" s="164">
        <f>G194</f>
        <v>0</v>
      </c>
      <c r="G195" s="164">
        <f>ROUND(F195,2)</f>
        <v>0</v>
      </c>
    </row>
    <row r="196" spans="1:7" ht="22.5">
      <c r="A196" s="198" t="s">
        <v>314</v>
      </c>
      <c r="B196" s="198" t="s">
        <v>114</v>
      </c>
      <c r="C196" s="199"/>
      <c r="D196" s="200" t="s">
        <v>315</v>
      </c>
      <c r="E196" s="199"/>
      <c r="F196" s="201">
        <f>F207</f>
        <v>0</v>
      </c>
      <c r="G196" s="201">
        <f>ROUND(F196,2)</f>
        <v>0</v>
      </c>
    </row>
    <row r="197" spans="1:7" ht="22.5">
      <c r="A197" s="141" t="s">
        <v>316</v>
      </c>
      <c r="B197" s="142" t="s">
        <v>117</v>
      </c>
      <c r="C197" s="142" t="s">
        <v>127</v>
      </c>
      <c r="D197" s="143" t="s">
        <v>317</v>
      </c>
      <c r="E197" s="144">
        <v>224.13</v>
      </c>
      <c r="F197" s="145"/>
      <c r="G197" s="145">
        <f t="shared" ref="G197:G206" si="27">TRUNC(E197*F197)</f>
        <v>0</v>
      </c>
    </row>
    <row r="198" spans="1:7" ht="22.5">
      <c r="A198" s="141" t="s">
        <v>318</v>
      </c>
      <c r="B198" s="142" t="s">
        <v>117</v>
      </c>
      <c r="C198" s="142" t="s">
        <v>127</v>
      </c>
      <c r="D198" s="143" t="s">
        <v>319</v>
      </c>
      <c r="E198" s="144">
        <v>224.13</v>
      </c>
      <c r="F198" s="145"/>
      <c r="G198" s="145">
        <f t="shared" si="27"/>
        <v>0</v>
      </c>
    </row>
    <row r="199" spans="1:7" ht="56.25">
      <c r="A199" s="141" t="s">
        <v>320</v>
      </c>
      <c r="B199" s="142" t="s">
        <v>117</v>
      </c>
      <c r="C199" s="142" t="s">
        <v>127</v>
      </c>
      <c r="D199" s="143" t="s">
        <v>321</v>
      </c>
      <c r="E199" s="144">
        <v>1376.75</v>
      </c>
      <c r="F199" s="145"/>
      <c r="G199" s="145">
        <f t="shared" si="27"/>
        <v>0</v>
      </c>
    </row>
    <row r="200" spans="1:7" ht="22.5">
      <c r="A200" s="141" t="s">
        <v>322</v>
      </c>
      <c r="B200" s="142" t="s">
        <v>117</v>
      </c>
      <c r="C200" s="142" t="s">
        <v>127</v>
      </c>
      <c r="D200" s="143" t="s">
        <v>323</v>
      </c>
      <c r="E200" s="144">
        <v>254.06</v>
      </c>
      <c r="F200" s="145"/>
      <c r="G200" s="145">
        <f t="shared" si="27"/>
        <v>0</v>
      </c>
    </row>
    <row r="201" spans="1:7">
      <c r="A201" s="141" t="s">
        <v>324</v>
      </c>
      <c r="B201" s="142" t="s">
        <v>117</v>
      </c>
      <c r="C201" s="142" t="s">
        <v>194</v>
      </c>
      <c r="D201" s="143" t="s">
        <v>325</v>
      </c>
      <c r="E201" s="144">
        <v>801.89</v>
      </c>
      <c r="F201" s="145"/>
      <c r="G201" s="145">
        <f t="shared" si="27"/>
        <v>0</v>
      </c>
    </row>
    <row r="202" spans="1:7" ht="22.5">
      <c r="A202" s="141" t="s">
        <v>326</v>
      </c>
      <c r="B202" s="142" t="s">
        <v>117</v>
      </c>
      <c r="C202" s="142" t="s">
        <v>194</v>
      </c>
      <c r="D202" s="143" t="s">
        <v>327</v>
      </c>
      <c r="E202" s="144">
        <v>147.035</v>
      </c>
      <c r="F202" s="145"/>
      <c r="G202" s="145">
        <f t="shared" si="27"/>
        <v>0</v>
      </c>
    </row>
    <row r="203" spans="1:7" ht="33.75">
      <c r="A203" s="141" t="s">
        <v>328</v>
      </c>
      <c r="B203" s="142" t="s">
        <v>117</v>
      </c>
      <c r="C203" s="142" t="s">
        <v>127</v>
      </c>
      <c r="D203" s="143" t="s">
        <v>329</v>
      </c>
      <c r="E203" s="144">
        <v>810.52</v>
      </c>
      <c r="F203" s="145"/>
      <c r="G203" s="145">
        <f t="shared" si="27"/>
        <v>0</v>
      </c>
    </row>
    <row r="204" spans="1:7" ht="33.75">
      <c r="A204" s="141" t="s">
        <v>328</v>
      </c>
      <c r="B204" s="142" t="s">
        <v>117</v>
      </c>
      <c r="C204" s="142" t="s">
        <v>127</v>
      </c>
      <c r="D204" s="143" t="s">
        <v>330</v>
      </c>
      <c r="E204" s="144">
        <v>233.22</v>
      </c>
      <c r="F204" s="145"/>
      <c r="G204" s="145">
        <f t="shared" si="27"/>
        <v>0</v>
      </c>
    </row>
    <row r="205" spans="1:7" ht="22.5">
      <c r="A205" s="141" t="s">
        <v>331</v>
      </c>
      <c r="B205" s="142" t="s">
        <v>117</v>
      </c>
      <c r="C205" s="142" t="s">
        <v>127</v>
      </c>
      <c r="D205" s="143" t="s">
        <v>332</v>
      </c>
      <c r="E205" s="144">
        <v>78.95</v>
      </c>
      <c r="F205" s="145"/>
      <c r="G205" s="145">
        <f t="shared" si="27"/>
        <v>0</v>
      </c>
    </row>
    <row r="206" spans="1:7" ht="33.75">
      <c r="A206" s="141" t="s">
        <v>333</v>
      </c>
      <c r="B206" s="142" t="s">
        <v>117</v>
      </c>
      <c r="C206" s="142" t="s">
        <v>127</v>
      </c>
      <c r="D206" s="143" t="s">
        <v>334</v>
      </c>
      <c r="E206" s="144">
        <v>358.7</v>
      </c>
      <c r="F206" s="145"/>
      <c r="G206" s="145">
        <f t="shared" si="27"/>
        <v>0</v>
      </c>
    </row>
    <row r="207" spans="1:7">
      <c r="A207" s="146"/>
      <c r="B207" s="146"/>
      <c r="C207" s="146"/>
      <c r="D207" s="162" t="s">
        <v>314</v>
      </c>
      <c r="E207" s="163"/>
      <c r="F207" s="164">
        <f>G197+G198+G199+G200+G201+G202+G203+G204+G205+G206</f>
        <v>0</v>
      </c>
      <c r="G207" s="164">
        <f>ROUND(F207,2)</f>
        <v>0</v>
      </c>
    </row>
    <row r="208" spans="1:7">
      <c r="A208" s="198" t="s">
        <v>335</v>
      </c>
      <c r="B208" s="198" t="s">
        <v>114</v>
      </c>
      <c r="C208" s="199"/>
      <c r="D208" s="200" t="s">
        <v>336</v>
      </c>
      <c r="E208" s="199"/>
      <c r="F208" s="201">
        <f>F211</f>
        <v>0</v>
      </c>
      <c r="G208" s="201">
        <f>ROUND(F208,2)</f>
        <v>0</v>
      </c>
    </row>
    <row r="209" spans="1:7" ht="33.75">
      <c r="A209" s="141" t="s">
        <v>337</v>
      </c>
      <c r="B209" s="142" t="s">
        <v>117</v>
      </c>
      <c r="C209" s="142" t="s">
        <v>194</v>
      </c>
      <c r="D209" s="143" t="s">
        <v>338</v>
      </c>
      <c r="E209" s="144">
        <v>21.75</v>
      </c>
      <c r="F209" s="145"/>
      <c r="G209" s="145">
        <f t="shared" ref="G209:G210" si="28">TRUNC(E209*F209)</f>
        <v>0</v>
      </c>
    </row>
    <row r="210" spans="1:7" ht="33.75">
      <c r="A210" s="141" t="s">
        <v>339</v>
      </c>
      <c r="B210" s="142" t="s">
        <v>117</v>
      </c>
      <c r="C210" s="142" t="s">
        <v>194</v>
      </c>
      <c r="D210" s="143" t="s">
        <v>340</v>
      </c>
      <c r="E210" s="144">
        <v>68.3</v>
      </c>
      <c r="F210" s="145"/>
      <c r="G210" s="145">
        <f t="shared" si="28"/>
        <v>0</v>
      </c>
    </row>
    <row r="211" spans="1:7">
      <c r="A211" s="146"/>
      <c r="B211" s="146"/>
      <c r="C211" s="146"/>
      <c r="D211" s="162" t="s">
        <v>335</v>
      </c>
      <c r="E211" s="163"/>
      <c r="F211" s="164">
        <f>G209+G210</f>
        <v>0</v>
      </c>
      <c r="G211" s="164">
        <f>ROUND(F211,2)</f>
        <v>0</v>
      </c>
    </row>
    <row r="212" spans="1:7">
      <c r="A212" s="198" t="s">
        <v>341</v>
      </c>
      <c r="B212" s="198" t="s">
        <v>114</v>
      </c>
      <c r="C212" s="199"/>
      <c r="D212" s="200" t="s">
        <v>342</v>
      </c>
      <c r="E212" s="199"/>
      <c r="F212" s="201">
        <f>F216</f>
        <v>0</v>
      </c>
      <c r="G212" s="201">
        <f>ROUND(F212,2)</f>
        <v>0</v>
      </c>
    </row>
    <row r="213" spans="1:7" ht="22.5">
      <c r="A213" s="141" t="s">
        <v>343</v>
      </c>
      <c r="B213" s="142" t="s">
        <v>117</v>
      </c>
      <c r="C213" s="142" t="s">
        <v>127</v>
      </c>
      <c r="D213" s="143" t="s">
        <v>344</v>
      </c>
      <c r="E213" s="144">
        <v>756.36</v>
      </c>
      <c r="F213" s="145"/>
      <c r="G213" s="145">
        <f t="shared" ref="G213:G215" si="29">TRUNC(E213*F213)</f>
        <v>0</v>
      </c>
    </row>
    <row r="214" spans="1:7" ht="22.5">
      <c r="A214" s="141" t="s">
        <v>345</v>
      </c>
      <c r="B214" s="142" t="s">
        <v>117</v>
      </c>
      <c r="C214" s="142" t="s">
        <v>127</v>
      </c>
      <c r="D214" s="143" t="s">
        <v>346</v>
      </c>
      <c r="E214" s="144">
        <v>2739.55</v>
      </c>
      <c r="F214" s="145"/>
      <c r="G214" s="145">
        <f t="shared" si="29"/>
        <v>0</v>
      </c>
    </row>
    <row r="215" spans="1:7" ht="90">
      <c r="A215" s="141" t="s">
        <v>347</v>
      </c>
      <c r="B215" s="142" t="s">
        <v>117</v>
      </c>
      <c r="C215" s="142" t="s">
        <v>127</v>
      </c>
      <c r="D215" s="203" t="s">
        <v>348</v>
      </c>
      <c r="E215" s="144">
        <v>636.64</v>
      </c>
      <c r="F215" s="145"/>
      <c r="G215" s="145">
        <f t="shared" si="29"/>
        <v>0</v>
      </c>
    </row>
    <row r="216" spans="1:7">
      <c r="A216" s="146"/>
      <c r="B216" s="146"/>
      <c r="C216" s="146"/>
      <c r="D216" s="162" t="s">
        <v>341</v>
      </c>
      <c r="E216" s="163"/>
      <c r="F216" s="164">
        <f>G213+G214+G215</f>
        <v>0</v>
      </c>
      <c r="G216" s="164">
        <f>ROUND(F216,2)</f>
        <v>0</v>
      </c>
    </row>
    <row r="217" spans="1:7">
      <c r="A217" s="198" t="s">
        <v>349</v>
      </c>
      <c r="B217" s="198" t="s">
        <v>114</v>
      </c>
      <c r="C217" s="199"/>
      <c r="D217" s="200" t="s">
        <v>350</v>
      </c>
      <c r="E217" s="199"/>
      <c r="F217" s="201">
        <f>F220</f>
        <v>0</v>
      </c>
      <c r="G217" s="201">
        <f>ROUND(F217,2)</f>
        <v>0</v>
      </c>
    </row>
    <row r="218" spans="1:7" ht="45">
      <c r="A218" s="141" t="s">
        <v>351</v>
      </c>
      <c r="B218" s="142" t="s">
        <v>117</v>
      </c>
      <c r="C218" s="142" t="s">
        <v>127</v>
      </c>
      <c r="D218" s="143" t="s">
        <v>352</v>
      </c>
      <c r="E218" s="144">
        <v>585.44000000000005</v>
      </c>
      <c r="F218" s="145"/>
      <c r="G218" s="145">
        <f t="shared" ref="G218:G219" si="30">TRUNC(E218*F218)</f>
        <v>0</v>
      </c>
    </row>
    <row r="219" spans="1:7" ht="33.75">
      <c r="A219" s="141" t="s">
        <v>353</v>
      </c>
      <c r="B219" s="142" t="s">
        <v>117</v>
      </c>
      <c r="C219" s="142" t="s">
        <v>127</v>
      </c>
      <c r="D219" s="143" t="s">
        <v>354</v>
      </c>
      <c r="E219" s="144">
        <v>725.15</v>
      </c>
      <c r="F219" s="145"/>
      <c r="G219" s="145">
        <f t="shared" si="30"/>
        <v>0</v>
      </c>
    </row>
    <row r="220" spans="1:7">
      <c r="A220" s="146"/>
      <c r="B220" s="146"/>
      <c r="C220" s="146"/>
      <c r="D220" s="162" t="s">
        <v>349</v>
      </c>
      <c r="E220" s="163"/>
      <c r="F220" s="164">
        <f>G218+G219</f>
        <v>0</v>
      </c>
      <c r="G220" s="164">
        <f>ROUND(F220,2)</f>
        <v>0</v>
      </c>
    </row>
    <row r="221" spans="1:7">
      <c r="A221" s="198" t="s">
        <v>355</v>
      </c>
      <c r="B221" s="198" t="s">
        <v>114</v>
      </c>
      <c r="C221" s="199"/>
      <c r="D221" s="200" t="s">
        <v>356</v>
      </c>
      <c r="E221" s="199"/>
      <c r="F221" s="201">
        <f>F226</f>
        <v>0</v>
      </c>
      <c r="G221" s="201">
        <f>ROUND(F221,2)</f>
        <v>0</v>
      </c>
    </row>
    <row r="222" spans="1:7" ht="22.5">
      <c r="A222" s="141" t="s">
        <v>357</v>
      </c>
      <c r="B222" s="142" t="s">
        <v>117</v>
      </c>
      <c r="C222" s="142" t="s">
        <v>127</v>
      </c>
      <c r="D222" s="143" t="s">
        <v>358</v>
      </c>
      <c r="E222" s="144">
        <v>308.44</v>
      </c>
      <c r="F222" s="145"/>
      <c r="G222" s="145">
        <f t="shared" ref="G222:G225" si="31">TRUNC(E222*F222)</f>
        <v>0</v>
      </c>
    </row>
    <row r="223" spans="1:7" ht="22.5">
      <c r="A223" s="141" t="s">
        <v>359</v>
      </c>
      <c r="B223" s="142" t="s">
        <v>117</v>
      </c>
      <c r="C223" s="142" t="s">
        <v>127</v>
      </c>
      <c r="D223" s="143" t="s">
        <v>360</v>
      </c>
      <c r="E223" s="144">
        <v>308.44</v>
      </c>
      <c r="F223" s="145"/>
      <c r="G223" s="145">
        <f t="shared" si="31"/>
        <v>0</v>
      </c>
    </row>
    <row r="224" spans="1:7" ht="22.5">
      <c r="A224" s="141" t="s">
        <v>361</v>
      </c>
      <c r="B224" s="142" t="s">
        <v>117</v>
      </c>
      <c r="C224" s="142" t="s">
        <v>127</v>
      </c>
      <c r="D224" s="143" t="s">
        <v>362</v>
      </c>
      <c r="E224" s="144">
        <v>2211</v>
      </c>
      <c r="F224" s="145"/>
      <c r="G224" s="145">
        <f t="shared" si="31"/>
        <v>0</v>
      </c>
    </row>
    <row r="225" spans="1:7" ht="22.5">
      <c r="A225" s="141" t="s">
        <v>359</v>
      </c>
      <c r="B225" s="142" t="s">
        <v>117</v>
      </c>
      <c r="C225" s="142" t="s">
        <v>127</v>
      </c>
      <c r="D225" s="143" t="s">
        <v>363</v>
      </c>
      <c r="E225" s="144">
        <v>2211</v>
      </c>
      <c r="F225" s="145"/>
      <c r="G225" s="145">
        <f t="shared" si="31"/>
        <v>0</v>
      </c>
    </row>
    <row r="226" spans="1:7">
      <c r="A226" s="146"/>
      <c r="B226" s="146"/>
      <c r="C226" s="146"/>
      <c r="D226" s="162" t="s">
        <v>355</v>
      </c>
      <c r="E226" s="163"/>
      <c r="F226" s="164">
        <f>G222+G223+G224+G225</f>
        <v>0</v>
      </c>
      <c r="G226" s="164">
        <f>ROUND(F226,2)</f>
        <v>0</v>
      </c>
    </row>
    <row r="227" spans="1:7">
      <c r="A227" s="198" t="s">
        <v>364</v>
      </c>
      <c r="B227" s="198" t="s">
        <v>114</v>
      </c>
      <c r="C227" s="199"/>
      <c r="D227" s="200" t="s">
        <v>365</v>
      </c>
      <c r="E227" s="199"/>
      <c r="F227" s="201">
        <f>F230</f>
        <v>0</v>
      </c>
      <c r="G227" s="201">
        <f>ROUND(F227,2)</f>
        <v>0</v>
      </c>
    </row>
    <row r="228" spans="1:7" ht="45">
      <c r="A228" s="141" t="s">
        <v>366</v>
      </c>
      <c r="B228" s="142" t="s">
        <v>117</v>
      </c>
      <c r="C228" s="142" t="s">
        <v>194</v>
      </c>
      <c r="D228" s="143" t="s">
        <v>367</v>
      </c>
      <c r="E228" s="144">
        <v>150.26</v>
      </c>
      <c r="F228" s="145"/>
      <c r="G228" s="145">
        <f t="shared" ref="G228:G229" si="32">TRUNC(E228*F228)</f>
        <v>0</v>
      </c>
    </row>
    <row r="229" spans="1:7" ht="33.75">
      <c r="A229" s="141" t="s">
        <v>368</v>
      </c>
      <c r="B229" s="142" t="s">
        <v>117</v>
      </c>
      <c r="C229" s="142" t="s">
        <v>194</v>
      </c>
      <c r="D229" s="143" t="s">
        <v>369</v>
      </c>
      <c r="E229" s="144">
        <v>226.62</v>
      </c>
      <c r="F229" s="145"/>
      <c r="G229" s="145">
        <f t="shared" si="32"/>
        <v>0</v>
      </c>
    </row>
    <row r="230" spans="1:7">
      <c r="A230" s="146"/>
      <c r="B230" s="146"/>
      <c r="C230" s="146"/>
      <c r="D230" s="162" t="s">
        <v>364</v>
      </c>
      <c r="E230" s="163"/>
      <c r="F230" s="164">
        <f>G228+G229</f>
        <v>0</v>
      </c>
      <c r="G230" s="164">
        <f>ROUND(F230,2)</f>
        <v>0</v>
      </c>
    </row>
    <row r="231" spans="1:7" ht="22.5">
      <c r="A231" s="198" t="s">
        <v>370</v>
      </c>
      <c r="B231" s="198" t="s">
        <v>114</v>
      </c>
      <c r="C231" s="199"/>
      <c r="D231" s="200" t="s">
        <v>371</v>
      </c>
      <c r="E231" s="199"/>
      <c r="F231" s="201">
        <f>F233</f>
        <v>0</v>
      </c>
      <c r="G231" s="201">
        <f>ROUND(F231,2)</f>
        <v>0</v>
      </c>
    </row>
    <row r="232" spans="1:7" ht="22.5">
      <c r="A232" s="141" t="s">
        <v>372</v>
      </c>
      <c r="B232" s="142" t="s">
        <v>117</v>
      </c>
      <c r="C232" s="142" t="s">
        <v>194</v>
      </c>
      <c r="D232" s="143" t="s">
        <v>373</v>
      </c>
      <c r="E232" s="144">
        <v>389.34</v>
      </c>
      <c r="F232" s="145"/>
      <c r="G232" s="145">
        <f t="shared" ref="G232" si="33">TRUNC(E232*F232)</f>
        <v>0</v>
      </c>
    </row>
    <row r="233" spans="1:7">
      <c r="A233" s="146"/>
      <c r="B233" s="146"/>
      <c r="C233" s="146"/>
      <c r="D233" s="162" t="s">
        <v>370</v>
      </c>
      <c r="E233" s="163"/>
      <c r="F233" s="164">
        <f>G232</f>
        <v>0</v>
      </c>
      <c r="G233" s="164">
        <f>ROUND(F233,2)</f>
        <v>0</v>
      </c>
    </row>
    <row r="234" spans="1:7">
      <c r="A234" s="198" t="s">
        <v>374</v>
      </c>
      <c r="B234" s="198" t="s">
        <v>114</v>
      </c>
      <c r="C234" s="199"/>
      <c r="D234" s="200" t="s">
        <v>375</v>
      </c>
      <c r="E234" s="199"/>
      <c r="F234" s="201">
        <f>F236</f>
        <v>0</v>
      </c>
      <c r="G234" s="201">
        <f>ROUND(F234,2)</f>
        <v>0</v>
      </c>
    </row>
    <row r="235" spans="1:7" ht="22.5">
      <c r="A235" s="141" t="s">
        <v>372</v>
      </c>
      <c r="B235" s="142" t="s">
        <v>117</v>
      </c>
      <c r="C235" s="142" t="s">
        <v>194</v>
      </c>
      <c r="D235" s="143" t="s">
        <v>373</v>
      </c>
      <c r="E235" s="144">
        <v>71.069999999999993</v>
      </c>
      <c r="F235" s="145"/>
      <c r="G235" s="145">
        <f t="shared" ref="G235" si="34">TRUNC(E235*F235)</f>
        <v>0</v>
      </c>
    </row>
    <row r="236" spans="1:7">
      <c r="A236" s="146"/>
      <c r="B236" s="146"/>
      <c r="C236" s="146"/>
      <c r="D236" s="162" t="s">
        <v>374</v>
      </c>
      <c r="E236" s="163"/>
      <c r="F236" s="164">
        <f>G235</f>
        <v>0</v>
      </c>
      <c r="G236" s="164">
        <f>ROUND(F236,2)</f>
        <v>0</v>
      </c>
    </row>
    <row r="237" spans="1:7">
      <c r="A237" s="198" t="s">
        <v>376</v>
      </c>
      <c r="B237" s="198" t="s">
        <v>114</v>
      </c>
      <c r="C237" s="199"/>
      <c r="D237" s="200" t="s">
        <v>377</v>
      </c>
      <c r="E237" s="199"/>
      <c r="F237" s="201">
        <f>F240</f>
        <v>0</v>
      </c>
      <c r="G237" s="201">
        <f>ROUND(F237,2)</f>
        <v>0</v>
      </c>
    </row>
    <row r="238" spans="1:7" ht="22.5">
      <c r="A238" s="141" t="s">
        <v>378</v>
      </c>
      <c r="B238" s="142" t="s">
        <v>117</v>
      </c>
      <c r="C238" s="142" t="s">
        <v>127</v>
      </c>
      <c r="D238" s="143" t="s">
        <v>379</v>
      </c>
      <c r="E238" s="144">
        <v>4</v>
      </c>
      <c r="F238" s="145"/>
      <c r="G238" s="145">
        <f t="shared" ref="G238:G239" si="35">TRUNC(E238*F238)</f>
        <v>0</v>
      </c>
    </row>
    <row r="239" spans="1:7" ht="22.5">
      <c r="A239" s="141" t="s">
        <v>380</v>
      </c>
      <c r="B239" s="142" t="s">
        <v>117</v>
      </c>
      <c r="C239" s="142" t="s">
        <v>194</v>
      </c>
      <c r="D239" s="143" t="s">
        <v>381</v>
      </c>
      <c r="E239" s="144">
        <v>8</v>
      </c>
      <c r="F239" s="145"/>
      <c r="G239" s="145">
        <f t="shared" si="35"/>
        <v>0</v>
      </c>
    </row>
    <row r="240" spans="1:7">
      <c r="A240" s="146"/>
      <c r="B240" s="146"/>
      <c r="C240" s="146"/>
      <c r="D240" s="162" t="s">
        <v>376</v>
      </c>
      <c r="E240" s="163"/>
      <c r="F240" s="164">
        <f>G238+G239</f>
        <v>0</v>
      </c>
      <c r="G240" s="164">
        <f>ROUND(F240,2)</f>
        <v>0</v>
      </c>
    </row>
    <row r="241" spans="1:7">
      <c r="A241" s="198" t="s">
        <v>382</v>
      </c>
      <c r="B241" s="198" t="s">
        <v>114</v>
      </c>
      <c r="C241" s="199"/>
      <c r="D241" s="200" t="s">
        <v>383</v>
      </c>
      <c r="E241" s="199"/>
      <c r="F241" s="201">
        <f>F243</f>
        <v>0</v>
      </c>
      <c r="G241" s="201">
        <f>ROUND(F241,2)</f>
        <v>0</v>
      </c>
    </row>
    <row r="242" spans="1:7" ht="22.5">
      <c r="A242" s="141" t="s">
        <v>384</v>
      </c>
      <c r="B242" s="142" t="s">
        <v>117</v>
      </c>
      <c r="C242" s="142" t="s">
        <v>127</v>
      </c>
      <c r="D242" s="143" t="s">
        <v>385</v>
      </c>
      <c r="E242" s="144">
        <v>7.98</v>
      </c>
      <c r="F242" s="145"/>
      <c r="G242" s="145">
        <f t="shared" ref="G242" si="36">TRUNC(E242*F242)</f>
        <v>0</v>
      </c>
    </row>
    <row r="243" spans="1:7">
      <c r="A243" s="146"/>
      <c r="B243" s="146"/>
      <c r="C243" s="146"/>
      <c r="D243" s="162" t="s">
        <v>382</v>
      </c>
      <c r="E243" s="163"/>
      <c r="F243" s="164">
        <f>G242</f>
        <v>0</v>
      </c>
      <c r="G243" s="164">
        <f>ROUND(F243,2)</f>
        <v>0</v>
      </c>
    </row>
    <row r="244" spans="1:7">
      <c r="A244" s="198" t="s">
        <v>386</v>
      </c>
      <c r="B244" s="198" t="s">
        <v>114</v>
      </c>
      <c r="C244" s="199"/>
      <c r="D244" s="200" t="s">
        <v>387</v>
      </c>
      <c r="E244" s="199"/>
      <c r="F244" s="201">
        <f>F246</f>
        <v>0</v>
      </c>
      <c r="G244" s="201">
        <f>ROUND(F244,2)</f>
        <v>0</v>
      </c>
    </row>
    <row r="245" spans="1:7" ht="33.75">
      <c r="A245" s="141" t="s">
        <v>388</v>
      </c>
      <c r="B245" s="142" t="s">
        <v>117</v>
      </c>
      <c r="C245" s="142" t="s">
        <v>118</v>
      </c>
      <c r="D245" s="143" t="s">
        <v>389</v>
      </c>
      <c r="E245" s="144">
        <v>1</v>
      </c>
      <c r="F245" s="145"/>
      <c r="G245" s="145">
        <f t="shared" ref="G245" si="37">TRUNC(E245*F245)</f>
        <v>0</v>
      </c>
    </row>
    <row r="246" spans="1:7">
      <c r="A246" s="146"/>
      <c r="B246" s="146"/>
      <c r="C246" s="146"/>
      <c r="D246" s="162" t="s">
        <v>386</v>
      </c>
      <c r="E246" s="163"/>
      <c r="F246" s="164">
        <f>G245</f>
        <v>0</v>
      </c>
      <c r="G246" s="164">
        <f>ROUND(F246,2)</f>
        <v>0</v>
      </c>
    </row>
    <row r="247" spans="1:7">
      <c r="A247" s="186"/>
      <c r="B247" s="186"/>
      <c r="C247" s="186"/>
      <c r="D247" s="190" t="s">
        <v>266</v>
      </c>
      <c r="E247" s="191"/>
      <c r="F247" s="192">
        <f>G169+G174+G177+G188+G192+G195+G207+G211+G216+G220+G226+G230+G233+G236+G240+G243+G246</f>
        <v>0</v>
      </c>
      <c r="G247" s="192">
        <f>ROUND(F247,2)</f>
        <v>0</v>
      </c>
    </row>
    <row r="248" spans="1:7">
      <c r="A248" s="171" t="s">
        <v>390</v>
      </c>
      <c r="B248" s="171" t="s">
        <v>114</v>
      </c>
      <c r="C248" s="172"/>
      <c r="D248" s="173" t="s">
        <v>391</v>
      </c>
      <c r="E248" s="172"/>
      <c r="F248" s="174">
        <f>F269</f>
        <v>0</v>
      </c>
      <c r="G248" s="174">
        <f>ROUND(F248,2)</f>
        <v>0</v>
      </c>
    </row>
    <row r="249" spans="1:7">
      <c r="A249" s="158" t="s">
        <v>392</v>
      </c>
      <c r="B249" s="158" t="s">
        <v>114</v>
      </c>
      <c r="C249" s="159"/>
      <c r="D249" s="160" t="s">
        <v>393</v>
      </c>
      <c r="E249" s="159"/>
      <c r="F249" s="161">
        <f>F251</f>
        <v>0</v>
      </c>
      <c r="G249" s="161">
        <f>ROUND(F249,2)</f>
        <v>0</v>
      </c>
    </row>
    <row r="250" spans="1:7">
      <c r="A250" s="141" t="s">
        <v>394</v>
      </c>
      <c r="B250" s="142" t="s">
        <v>117</v>
      </c>
      <c r="C250" s="142" t="s">
        <v>118</v>
      </c>
      <c r="D250" s="143" t="s">
        <v>395</v>
      </c>
      <c r="E250" s="144">
        <v>6</v>
      </c>
      <c r="F250" s="145"/>
      <c r="G250" s="145">
        <f t="shared" ref="G250" si="38">TRUNC(E250*F250)</f>
        <v>0</v>
      </c>
    </row>
    <row r="251" spans="1:7">
      <c r="A251" s="146"/>
      <c r="B251" s="146"/>
      <c r="C251" s="146"/>
      <c r="D251" s="162" t="s">
        <v>392</v>
      </c>
      <c r="E251" s="163"/>
      <c r="F251" s="164">
        <f>G250</f>
        <v>0</v>
      </c>
      <c r="G251" s="164">
        <f>ROUND(F251,2)</f>
        <v>0</v>
      </c>
    </row>
    <row r="252" spans="1:7">
      <c r="A252" s="198" t="s">
        <v>396</v>
      </c>
      <c r="B252" s="198" t="s">
        <v>114</v>
      </c>
      <c r="C252" s="199"/>
      <c r="D252" s="200" t="s">
        <v>397</v>
      </c>
      <c r="E252" s="199"/>
      <c r="F252" s="201">
        <f>F258</f>
        <v>0</v>
      </c>
      <c r="G252" s="201">
        <f>ROUND(F252,2)</f>
        <v>0</v>
      </c>
    </row>
    <row r="253" spans="1:7">
      <c r="A253" s="141" t="s">
        <v>398</v>
      </c>
      <c r="B253" s="142" t="s">
        <v>117</v>
      </c>
      <c r="C253" s="142" t="s">
        <v>118</v>
      </c>
      <c r="D253" s="143" t="s">
        <v>399</v>
      </c>
      <c r="E253" s="144">
        <v>18</v>
      </c>
      <c r="F253" s="145"/>
      <c r="G253" s="145">
        <f t="shared" ref="G253:G257" si="39">TRUNC(E253*F253)</f>
        <v>0</v>
      </c>
    </row>
    <row r="254" spans="1:7">
      <c r="A254" s="141" t="s">
        <v>400</v>
      </c>
      <c r="B254" s="142" t="s">
        <v>117</v>
      </c>
      <c r="C254" s="142" t="s">
        <v>118</v>
      </c>
      <c r="D254" s="143" t="s">
        <v>401</v>
      </c>
      <c r="E254" s="144">
        <v>25</v>
      </c>
      <c r="F254" s="145"/>
      <c r="G254" s="145">
        <f t="shared" si="39"/>
        <v>0</v>
      </c>
    </row>
    <row r="255" spans="1:7">
      <c r="A255" s="141" t="s">
        <v>402</v>
      </c>
      <c r="B255" s="142" t="s">
        <v>117</v>
      </c>
      <c r="C255" s="142" t="s">
        <v>118</v>
      </c>
      <c r="D255" s="143" t="s">
        <v>403</v>
      </c>
      <c r="E255" s="144">
        <v>15</v>
      </c>
      <c r="F255" s="145"/>
      <c r="G255" s="145">
        <f t="shared" si="39"/>
        <v>0</v>
      </c>
    </row>
    <row r="256" spans="1:7">
      <c r="A256" s="141" t="s">
        <v>404</v>
      </c>
      <c r="B256" s="142" t="s">
        <v>117</v>
      </c>
      <c r="C256" s="142" t="s">
        <v>118</v>
      </c>
      <c r="D256" s="143" t="s">
        <v>405</v>
      </c>
      <c r="E256" s="144">
        <v>2</v>
      </c>
      <c r="F256" s="145"/>
      <c r="G256" s="145">
        <f t="shared" si="39"/>
        <v>0</v>
      </c>
    </row>
    <row r="257" spans="1:7">
      <c r="A257" s="141" t="s">
        <v>406</v>
      </c>
      <c r="B257" s="142" t="s">
        <v>117</v>
      </c>
      <c r="C257" s="142" t="s">
        <v>118</v>
      </c>
      <c r="D257" s="143" t="s">
        <v>407</v>
      </c>
      <c r="E257" s="144">
        <v>5</v>
      </c>
      <c r="F257" s="145"/>
      <c r="G257" s="145">
        <f t="shared" si="39"/>
        <v>0</v>
      </c>
    </row>
    <row r="258" spans="1:7">
      <c r="A258" s="146"/>
      <c r="B258" s="146"/>
      <c r="C258" s="146"/>
      <c r="D258" s="162" t="s">
        <v>396</v>
      </c>
      <c r="E258" s="163"/>
      <c r="F258" s="164">
        <f>G253+G254+G255+G256+G257</f>
        <v>0</v>
      </c>
      <c r="G258" s="164">
        <f>ROUND(F258,2)</f>
        <v>0</v>
      </c>
    </row>
    <row r="259" spans="1:7">
      <c r="A259" s="198" t="s">
        <v>408</v>
      </c>
      <c r="B259" s="198" t="s">
        <v>114</v>
      </c>
      <c r="C259" s="199"/>
      <c r="D259" s="200" t="s">
        <v>409</v>
      </c>
      <c r="E259" s="199"/>
      <c r="F259" s="201">
        <f>F262</f>
        <v>0</v>
      </c>
      <c r="G259" s="201">
        <f>ROUND(F259,2)</f>
        <v>0</v>
      </c>
    </row>
    <row r="260" spans="1:7">
      <c r="A260" s="141" t="s">
        <v>410</v>
      </c>
      <c r="B260" s="142" t="s">
        <v>117</v>
      </c>
      <c r="C260" s="142" t="s">
        <v>127</v>
      </c>
      <c r="D260" s="143" t="s">
        <v>411</v>
      </c>
      <c r="E260" s="144">
        <v>3959.26</v>
      </c>
      <c r="F260" s="145"/>
      <c r="G260" s="145">
        <f t="shared" ref="G260:G261" si="40">TRUNC(E260*F260)</f>
        <v>0</v>
      </c>
    </row>
    <row r="261" spans="1:7">
      <c r="A261" s="141" t="s">
        <v>412</v>
      </c>
      <c r="B261" s="142" t="s">
        <v>117</v>
      </c>
      <c r="C261" s="142" t="s">
        <v>127</v>
      </c>
      <c r="D261" s="143" t="s">
        <v>413</v>
      </c>
      <c r="E261" s="144">
        <v>164.07</v>
      </c>
      <c r="F261" s="145"/>
      <c r="G261" s="145">
        <f t="shared" si="40"/>
        <v>0</v>
      </c>
    </row>
    <row r="262" spans="1:7">
      <c r="A262" s="146"/>
      <c r="B262" s="146"/>
      <c r="C262" s="146"/>
      <c r="D262" s="162" t="s">
        <v>408</v>
      </c>
      <c r="E262" s="163"/>
      <c r="F262" s="164">
        <f>G260+G261</f>
        <v>0</v>
      </c>
      <c r="G262" s="164">
        <f>ROUND(F262,2)</f>
        <v>0</v>
      </c>
    </row>
    <row r="263" spans="1:7">
      <c r="A263" s="198" t="s">
        <v>414</v>
      </c>
      <c r="B263" s="198" t="s">
        <v>114</v>
      </c>
      <c r="C263" s="199"/>
      <c r="D263" s="200" t="s">
        <v>415</v>
      </c>
      <c r="E263" s="199"/>
      <c r="F263" s="201">
        <f>F268</f>
        <v>0</v>
      </c>
      <c r="G263" s="201">
        <f>ROUND(F263,2)</f>
        <v>0</v>
      </c>
    </row>
    <row r="264" spans="1:7">
      <c r="A264" s="141" t="s">
        <v>416</v>
      </c>
      <c r="B264" s="142" t="s">
        <v>117</v>
      </c>
      <c r="C264" s="142" t="s">
        <v>127</v>
      </c>
      <c r="D264" s="143" t="s">
        <v>417</v>
      </c>
      <c r="E264" s="144">
        <v>19.93</v>
      </c>
      <c r="F264" s="145"/>
      <c r="G264" s="145">
        <f t="shared" ref="G264:G267" si="41">TRUNC(E264*F264)</f>
        <v>0</v>
      </c>
    </row>
    <row r="265" spans="1:7">
      <c r="A265" s="141" t="s">
        <v>418</v>
      </c>
      <c r="B265" s="142" t="s">
        <v>117</v>
      </c>
      <c r="C265" s="142" t="s">
        <v>194</v>
      </c>
      <c r="D265" s="143" t="s">
        <v>419</v>
      </c>
      <c r="E265" s="144">
        <v>58.57</v>
      </c>
      <c r="F265" s="145"/>
      <c r="G265" s="145">
        <f t="shared" si="41"/>
        <v>0</v>
      </c>
    </row>
    <row r="266" spans="1:7">
      <c r="A266" s="141" t="s">
        <v>420</v>
      </c>
      <c r="B266" s="142" t="s">
        <v>117</v>
      </c>
      <c r="C266" s="142" t="s">
        <v>127</v>
      </c>
      <c r="D266" s="143" t="s">
        <v>421</v>
      </c>
      <c r="E266" s="144">
        <v>46.37</v>
      </c>
      <c r="F266" s="145"/>
      <c r="G266" s="145">
        <f t="shared" si="41"/>
        <v>0</v>
      </c>
    </row>
    <row r="267" spans="1:7" ht="22.5">
      <c r="A267" s="141" t="s">
        <v>422</v>
      </c>
      <c r="B267" s="142" t="s">
        <v>117</v>
      </c>
      <c r="C267" s="142" t="s">
        <v>118</v>
      </c>
      <c r="D267" s="143" t="s">
        <v>423</v>
      </c>
      <c r="E267" s="144">
        <v>3</v>
      </c>
      <c r="F267" s="145"/>
      <c r="G267" s="145">
        <f t="shared" si="41"/>
        <v>0</v>
      </c>
    </row>
    <row r="268" spans="1:7">
      <c r="A268" s="146"/>
      <c r="B268" s="146"/>
      <c r="C268" s="146"/>
      <c r="D268" s="162" t="s">
        <v>414</v>
      </c>
      <c r="E268" s="163"/>
      <c r="F268" s="164">
        <f>G264+G265+G266+G267</f>
        <v>0</v>
      </c>
      <c r="G268" s="164">
        <f t="shared" ref="G268:G273" si="42">ROUND(F268,2)</f>
        <v>0</v>
      </c>
    </row>
    <row r="269" spans="1:7">
      <c r="A269" s="186"/>
      <c r="B269" s="186"/>
      <c r="C269" s="186"/>
      <c r="D269" s="190" t="s">
        <v>390</v>
      </c>
      <c r="E269" s="191"/>
      <c r="F269" s="192">
        <f>G251+G258+G262+G268</f>
        <v>0</v>
      </c>
      <c r="G269" s="192">
        <f t="shared" si="42"/>
        <v>0</v>
      </c>
    </row>
    <row r="270" spans="1:7">
      <c r="A270" s="186"/>
      <c r="B270" s="186"/>
      <c r="C270" s="186"/>
      <c r="D270" s="195" t="s">
        <v>88</v>
      </c>
      <c r="E270" s="196"/>
      <c r="F270" s="197">
        <f>G247+G269</f>
        <v>0</v>
      </c>
      <c r="G270" s="197">
        <f t="shared" si="42"/>
        <v>0</v>
      </c>
    </row>
    <row r="271" spans="1:7" ht="22.5">
      <c r="A271" s="150" t="s">
        <v>89</v>
      </c>
      <c r="B271" s="150" t="s">
        <v>114</v>
      </c>
      <c r="C271" s="151"/>
      <c r="D271" s="152" t="s">
        <v>17</v>
      </c>
      <c r="E271" s="151"/>
      <c r="F271" s="153">
        <f>F429</f>
        <v>0</v>
      </c>
      <c r="G271" s="153">
        <f t="shared" si="42"/>
        <v>0</v>
      </c>
    </row>
    <row r="272" spans="1:7">
      <c r="A272" s="154" t="s">
        <v>424</v>
      </c>
      <c r="B272" s="154" t="s">
        <v>114</v>
      </c>
      <c r="C272" s="155"/>
      <c r="D272" s="156" t="s">
        <v>425</v>
      </c>
      <c r="E272" s="155"/>
      <c r="F272" s="157">
        <f>F325</f>
        <v>0</v>
      </c>
      <c r="G272" s="157">
        <f t="shared" si="42"/>
        <v>0</v>
      </c>
    </row>
    <row r="273" spans="1:7" ht="22.5">
      <c r="A273" s="158" t="s">
        <v>426</v>
      </c>
      <c r="B273" s="158" t="s">
        <v>114</v>
      </c>
      <c r="C273" s="159"/>
      <c r="D273" s="160" t="s">
        <v>427</v>
      </c>
      <c r="E273" s="159"/>
      <c r="F273" s="161">
        <f>F278</f>
        <v>0</v>
      </c>
      <c r="G273" s="161">
        <f t="shared" si="42"/>
        <v>0</v>
      </c>
    </row>
    <row r="274" spans="1:7" ht="67.5">
      <c r="A274" s="141" t="s">
        <v>428</v>
      </c>
      <c r="B274" s="142" t="s">
        <v>117</v>
      </c>
      <c r="C274" s="142" t="s">
        <v>194</v>
      </c>
      <c r="D274" s="143" t="s">
        <v>429</v>
      </c>
      <c r="E274" s="144">
        <v>349.75</v>
      </c>
      <c r="F274" s="145"/>
      <c r="G274" s="145">
        <f t="shared" ref="G274:G277" si="43">TRUNC(E274*F274)</f>
        <v>0</v>
      </c>
    </row>
    <row r="275" spans="1:7" ht="67.5">
      <c r="A275" s="141" t="s">
        <v>430</v>
      </c>
      <c r="B275" s="142" t="s">
        <v>117</v>
      </c>
      <c r="C275" s="142" t="s">
        <v>194</v>
      </c>
      <c r="D275" s="143" t="s">
        <v>431</v>
      </c>
      <c r="E275" s="144">
        <v>82.44</v>
      </c>
      <c r="F275" s="145"/>
      <c r="G275" s="145">
        <f t="shared" si="43"/>
        <v>0</v>
      </c>
    </row>
    <row r="276" spans="1:7" ht="56.25">
      <c r="A276" s="141" t="s">
        <v>432</v>
      </c>
      <c r="B276" s="142" t="s">
        <v>117</v>
      </c>
      <c r="C276" s="142" t="s">
        <v>194</v>
      </c>
      <c r="D276" s="143" t="s">
        <v>433</v>
      </c>
      <c r="E276" s="144">
        <v>160.27000000000001</v>
      </c>
      <c r="F276" s="145"/>
      <c r="G276" s="145">
        <f t="shared" si="43"/>
        <v>0</v>
      </c>
    </row>
    <row r="277" spans="1:7" ht="56.25">
      <c r="A277" s="141" t="s">
        <v>434</v>
      </c>
      <c r="B277" s="142" t="s">
        <v>117</v>
      </c>
      <c r="C277" s="142" t="s">
        <v>194</v>
      </c>
      <c r="D277" s="143" t="s">
        <v>435</v>
      </c>
      <c r="E277" s="144">
        <v>99.62</v>
      </c>
      <c r="F277" s="145"/>
      <c r="G277" s="145">
        <f t="shared" si="43"/>
        <v>0</v>
      </c>
    </row>
    <row r="278" spans="1:7">
      <c r="A278" s="146"/>
      <c r="B278" s="146"/>
      <c r="C278" s="146"/>
      <c r="D278" s="162" t="s">
        <v>426</v>
      </c>
      <c r="E278" s="163"/>
      <c r="F278" s="164">
        <f>G274+G275+G276+G277</f>
        <v>0</v>
      </c>
      <c r="G278" s="164">
        <f>ROUND(F278,2)</f>
        <v>0</v>
      </c>
    </row>
    <row r="279" spans="1:7">
      <c r="A279" s="198" t="s">
        <v>436</v>
      </c>
      <c r="B279" s="198" t="s">
        <v>114</v>
      </c>
      <c r="C279" s="199"/>
      <c r="D279" s="200" t="s">
        <v>437</v>
      </c>
      <c r="E279" s="199"/>
      <c r="F279" s="201">
        <f>F281</f>
        <v>0</v>
      </c>
      <c r="G279" s="201">
        <f>ROUND(F279,2)</f>
        <v>0</v>
      </c>
    </row>
    <row r="280" spans="1:7" ht="22.5">
      <c r="A280" s="141" t="s">
        <v>438</v>
      </c>
      <c r="B280" s="142" t="s">
        <v>117</v>
      </c>
      <c r="C280" s="142" t="s">
        <v>118</v>
      </c>
      <c r="D280" s="143" t="s">
        <v>439</v>
      </c>
      <c r="E280" s="144">
        <v>11</v>
      </c>
      <c r="F280" s="145"/>
      <c r="G280" s="145">
        <f t="shared" ref="G280" si="44">TRUNC(E280*F280)</f>
        <v>0</v>
      </c>
    </row>
    <row r="281" spans="1:7">
      <c r="A281" s="146"/>
      <c r="B281" s="146"/>
      <c r="C281" s="146"/>
      <c r="D281" s="162" t="s">
        <v>436</v>
      </c>
      <c r="E281" s="163"/>
      <c r="F281" s="164">
        <f>G280</f>
        <v>0</v>
      </c>
      <c r="G281" s="164">
        <f>ROUND(F281,2)</f>
        <v>0</v>
      </c>
    </row>
    <row r="282" spans="1:7">
      <c r="A282" s="198" t="s">
        <v>440</v>
      </c>
      <c r="B282" s="198" t="s">
        <v>114</v>
      </c>
      <c r="C282" s="199"/>
      <c r="D282" s="200" t="s">
        <v>441</v>
      </c>
      <c r="E282" s="199"/>
      <c r="F282" s="201">
        <f>F313</f>
        <v>0</v>
      </c>
      <c r="G282" s="201">
        <f>ROUND(F282,2)</f>
        <v>0</v>
      </c>
    </row>
    <row r="283" spans="1:7" ht="22.5">
      <c r="A283" s="141" t="s">
        <v>442</v>
      </c>
      <c r="B283" s="142" t="s">
        <v>117</v>
      </c>
      <c r="C283" s="142" t="s">
        <v>118</v>
      </c>
      <c r="D283" s="143" t="s">
        <v>443</v>
      </c>
      <c r="E283" s="144">
        <v>30</v>
      </c>
      <c r="F283" s="145"/>
      <c r="G283" s="145">
        <f t="shared" ref="G283:G312" si="45">TRUNC(E283*F283)</f>
        <v>0</v>
      </c>
    </row>
    <row r="284" spans="1:7" ht="22.5">
      <c r="A284" s="141" t="s">
        <v>444</v>
      </c>
      <c r="B284" s="142" t="s">
        <v>117</v>
      </c>
      <c r="C284" s="142" t="s">
        <v>118</v>
      </c>
      <c r="D284" s="143" t="s">
        <v>445</v>
      </c>
      <c r="E284" s="144">
        <v>28</v>
      </c>
      <c r="F284" s="145"/>
      <c r="G284" s="145">
        <f t="shared" si="45"/>
        <v>0</v>
      </c>
    </row>
    <row r="285" spans="1:7" ht="33.75">
      <c r="A285" s="141" t="s">
        <v>446</v>
      </c>
      <c r="B285" s="142" t="s">
        <v>117</v>
      </c>
      <c r="C285" s="142" t="s">
        <v>118</v>
      </c>
      <c r="D285" s="143" t="s">
        <v>447</v>
      </c>
      <c r="E285" s="144">
        <v>26</v>
      </c>
      <c r="F285" s="145"/>
      <c r="G285" s="145">
        <f t="shared" si="45"/>
        <v>0</v>
      </c>
    </row>
    <row r="286" spans="1:7" ht="22.5">
      <c r="A286" s="141" t="s">
        <v>448</v>
      </c>
      <c r="B286" s="142" t="s">
        <v>117</v>
      </c>
      <c r="C286" s="142" t="s">
        <v>118</v>
      </c>
      <c r="D286" s="143" t="s">
        <v>449</v>
      </c>
      <c r="E286" s="144">
        <v>4</v>
      </c>
      <c r="F286" s="145"/>
      <c r="G286" s="145">
        <f t="shared" si="45"/>
        <v>0</v>
      </c>
    </row>
    <row r="287" spans="1:7" ht="33.75">
      <c r="A287" s="141" t="s">
        <v>450</v>
      </c>
      <c r="B287" s="142" t="s">
        <v>117</v>
      </c>
      <c r="C287" s="142" t="s">
        <v>118</v>
      </c>
      <c r="D287" s="143" t="s">
        <v>451</v>
      </c>
      <c r="E287" s="144">
        <v>4</v>
      </c>
      <c r="F287" s="145"/>
      <c r="G287" s="145">
        <f t="shared" si="45"/>
        <v>0</v>
      </c>
    </row>
    <row r="288" spans="1:7" ht="33.75">
      <c r="A288" s="141" t="s">
        <v>452</v>
      </c>
      <c r="B288" s="142" t="s">
        <v>117</v>
      </c>
      <c r="C288" s="142" t="s">
        <v>118</v>
      </c>
      <c r="D288" s="143" t="s">
        <v>453</v>
      </c>
      <c r="E288" s="144">
        <v>4</v>
      </c>
      <c r="F288" s="145"/>
      <c r="G288" s="145">
        <f t="shared" si="45"/>
        <v>0</v>
      </c>
    </row>
    <row r="289" spans="1:7" ht="45">
      <c r="A289" s="141" t="s">
        <v>454</v>
      </c>
      <c r="B289" s="142" t="s">
        <v>117</v>
      </c>
      <c r="C289" s="142" t="s">
        <v>118</v>
      </c>
      <c r="D289" s="143" t="s">
        <v>455</v>
      </c>
      <c r="E289" s="144">
        <v>26</v>
      </c>
      <c r="F289" s="145"/>
      <c r="G289" s="145">
        <f t="shared" si="45"/>
        <v>0</v>
      </c>
    </row>
    <row r="290" spans="1:7" ht="56.25">
      <c r="A290" s="141" t="s">
        <v>456</v>
      </c>
      <c r="B290" s="142" t="s">
        <v>117</v>
      </c>
      <c r="C290" s="142" t="s">
        <v>118</v>
      </c>
      <c r="D290" s="143" t="s">
        <v>457</v>
      </c>
      <c r="E290" s="144">
        <v>9</v>
      </c>
      <c r="F290" s="145"/>
      <c r="G290" s="145">
        <f t="shared" si="45"/>
        <v>0</v>
      </c>
    </row>
    <row r="291" spans="1:7" ht="22.5">
      <c r="A291" s="141" t="s">
        <v>458</v>
      </c>
      <c r="B291" s="142" t="s">
        <v>117</v>
      </c>
      <c r="C291" s="142" t="s">
        <v>118</v>
      </c>
      <c r="D291" s="143" t="s">
        <v>459</v>
      </c>
      <c r="E291" s="144">
        <v>9</v>
      </c>
      <c r="F291" s="145"/>
      <c r="G291" s="145">
        <f t="shared" si="45"/>
        <v>0</v>
      </c>
    </row>
    <row r="292" spans="1:7" ht="33.75">
      <c r="A292" s="141" t="s">
        <v>460</v>
      </c>
      <c r="B292" s="142" t="s">
        <v>117</v>
      </c>
      <c r="C292" s="142" t="s">
        <v>118</v>
      </c>
      <c r="D292" s="143" t="s">
        <v>461</v>
      </c>
      <c r="E292" s="144">
        <v>3</v>
      </c>
      <c r="F292" s="145"/>
      <c r="G292" s="145">
        <f t="shared" si="45"/>
        <v>0</v>
      </c>
    </row>
    <row r="293" spans="1:7" ht="33.75">
      <c r="A293" s="141" t="s">
        <v>462</v>
      </c>
      <c r="B293" s="142" t="s">
        <v>117</v>
      </c>
      <c r="C293" s="142" t="s">
        <v>118</v>
      </c>
      <c r="D293" s="143" t="s">
        <v>463</v>
      </c>
      <c r="E293" s="144">
        <v>27</v>
      </c>
      <c r="F293" s="145"/>
      <c r="G293" s="145">
        <f t="shared" si="45"/>
        <v>0</v>
      </c>
    </row>
    <row r="294" spans="1:7" ht="22.5">
      <c r="A294" s="141" t="s">
        <v>464</v>
      </c>
      <c r="B294" s="142" t="s">
        <v>117</v>
      </c>
      <c r="C294" s="142" t="s">
        <v>118</v>
      </c>
      <c r="D294" s="143" t="s">
        <v>465</v>
      </c>
      <c r="E294" s="144">
        <v>27</v>
      </c>
      <c r="F294" s="145"/>
      <c r="G294" s="145">
        <f t="shared" si="45"/>
        <v>0</v>
      </c>
    </row>
    <row r="295" spans="1:7" ht="45">
      <c r="A295" s="141" t="s">
        <v>466</v>
      </c>
      <c r="B295" s="142" t="s">
        <v>117</v>
      </c>
      <c r="C295" s="142" t="s">
        <v>118</v>
      </c>
      <c r="D295" s="143" t="s">
        <v>467</v>
      </c>
      <c r="E295" s="144">
        <v>3</v>
      </c>
      <c r="F295" s="145"/>
      <c r="G295" s="145">
        <f t="shared" si="45"/>
        <v>0</v>
      </c>
    </row>
    <row r="296" spans="1:7" ht="22.5">
      <c r="A296" s="141" t="s">
        <v>468</v>
      </c>
      <c r="B296" s="142" t="s">
        <v>117</v>
      </c>
      <c r="C296" s="142" t="s">
        <v>118</v>
      </c>
      <c r="D296" s="143" t="s">
        <v>469</v>
      </c>
      <c r="E296" s="144">
        <v>3</v>
      </c>
      <c r="F296" s="145"/>
      <c r="G296" s="145">
        <f t="shared" si="45"/>
        <v>0</v>
      </c>
    </row>
    <row r="297" spans="1:7" ht="22.5">
      <c r="A297" s="141" t="s">
        <v>470</v>
      </c>
      <c r="B297" s="142" t="s">
        <v>117</v>
      </c>
      <c r="C297" s="142" t="s">
        <v>118</v>
      </c>
      <c r="D297" s="143" t="s">
        <v>471</v>
      </c>
      <c r="E297" s="144">
        <v>9</v>
      </c>
      <c r="F297" s="145"/>
      <c r="G297" s="145">
        <f t="shared" si="45"/>
        <v>0</v>
      </c>
    </row>
    <row r="298" spans="1:7" ht="45">
      <c r="A298" s="141" t="s">
        <v>472</v>
      </c>
      <c r="B298" s="142" t="s">
        <v>117</v>
      </c>
      <c r="C298" s="142" t="s">
        <v>118</v>
      </c>
      <c r="D298" s="143" t="s">
        <v>473</v>
      </c>
      <c r="E298" s="144">
        <v>4</v>
      </c>
      <c r="F298" s="145"/>
      <c r="G298" s="145">
        <f t="shared" si="45"/>
        <v>0</v>
      </c>
    </row>
    <row r="299" spans="1:7" ht="45">
      <c r="A299" s="141" t="s">
        <v>472</v>
      </c>
      <c r="B299" s="142" t="s">
        <v>117</v>
      </c>
      <c r="C299" s="142" t="s">
        <v>118</v>
      </c>
      <c r="D299" s="143" t="s">
        <v>474</v>
      </c>
      <c r="E299" s="144">
        <v>4</v>
      </c>
      <c r="F299" s="145"/>
      <c r="G299" s="145">
        <f t="shared" si="45"/>
        <v>0</v>
      </c>
    </row>
    <row r="300" spans="1:7" ht="33.75">
      <c r="A300" s="141" t="s">
        <v>475</v>
      </c>
      <c r="B300" s="142" t="s">
        <v>117</v>
      </c>
      <c r="C300" s="142" t="s">
        <v>118</v>
      </c>
      <c r="D300" s="143" t="s">
        <v>476</v>
      </c>
      <c r="E300" s="144">
        <v>28</v>
      </c>
      <c r="F300" s="145"/>
      <c r="G300" s="145">
        <f t="shared" si="45"/>
        <v>0</v>
      </c>
    </row>
    <row r="301" spans="1:7" ht="22.5">
      <c r="A301" s="141" t="s">
        <v>477</v>
      </c>
      <c r="B301" s="142" t="s">
        <v>117</v>
      </c>
      <c r="C301" s="142" t="s">
        <v>118</v>
      </c>
      <c r="D301" s="143" t="s">
        <v>478</v>
      </c>
      <c r="E301" s="144">
        <v>30</v>
      </c>
      <c r="F301" s="145"/>
      <c r="G301" s="145">
        <f t="shared" si="45"/>
        <v>0</v>
      </c>
    </row>
    <row r="302" spans="1:7" ht="22.5">
      <c r="A302" s="141" t="s">
        <v>479</v>
      </c>
      <c r="B302" s="142" t="s">
        <v>117</v>
      </c>
      <c r="C302" s="142" t="s">
        <v>118</v>
      </c>
      <c r="D302" s="143" t="s">
        <v>480</v>
      </c>
      <c r="E302" s="144">
        <v>58</v>
      </c>
      <c r="F302" s="145"/>
      <c r="G302" s="145">
        <f t="shared" si="45"/>
        <v>0</v>
      </c>
    </row>
    <row r="303" spans="1:7" ht="22.5">
      <c r="A303" s="141" t="s">
        <v>481</v>
      </c>
      <c r="B303" s="142" t="s">
        <v>117</v>
      </c>
      <c r="C303" s="142" t="s">
        <v>118</v>
      </c>
      <c r="D303" s="143" t="s">
        <v>482</v>
      </c>
      <c r="E303" s="144">
        <v>28</v>
      </c>
      <c r="F303" s="145"/>
      <c r="G303" s="145">
        <f t="shared" si="45"/>
        <v>0</v>
      </c>
    </row>
    <row r="304" spans="1:7" ht="33.75">
      <c r="A304" s="141" t="s">
        <v>483</v>
      </c>
      <c r="B304" s="142" t="s">
        <v>117</v>
      </c>
      <c r="C304" s="142" t="s">
        <v>118</v>
      </c>
      <c r="D304" s="143" t="s">
        <v>484</v>
      </c>
      <c r="E304" s="144">
        <v>17</v>
      </c>
      <c r="F304" s="145"/>
      <c r="G304" s="145">
        <f t="shared" si="45"/>
        <v>0</v>
      </c>
    </row>
    <row r="305" spans="1:7" ht="22.5">
      <c r="A305" s="141" t="s">
        <v>485</v>
      </c>
      <c r="B305" s="142" t="s">
        <v>117</v>
      </c>
      <c r="C305" s="142" t="s">
        <v>118</v>
      </c>
      <c r="D305" s="143" t="s">
        <v>486</v>
      </c>
      <c r="E305" s="144">
        <v>17</v>
      </c>
      <c r="F305" s="145"/>
      <c r="G305" s="145">
        <f t="shared" si="45"/>
        <v>0</v>
      </c>
    </row>
    <row r="306" spans="1:7" ht="33.75">
      <c r="A306" s="141" t="s">
        <v>487</v>
      </c>
      <c r="B306" s="142" t="s">
        <v>117</v>
      </c>
      <c r="C306" s="142" t="s">
        <v>194</v>
      </c>
      <c r="D306" s="143" t="s">
        <v>488</v>
      </c>
      <c r="E306" s="144">
        <v>13.46</v>
      </c>
      <c r="F306" s="145"/>
      <c r="G306" s="145">
        <f t="shared" si="45"/>
        <v>0</v>
      </c>
    </row>
    <row r="307" spans="1:7" ht="67.5">
      <c r="A307" s="141" t="s">
        <v>489</v>
      </c>
      <c r="B307" s="142" t="s">
        <v>117</v>
      </c>
      <c r="C307" s="142" t="s">
        <v>118</v>
      </c>
      <c r="D307" s="143" t="s">
        <v>490</v>
      </c>
      <c r="E307" s="144">
        <v>1</v>
      </c>
      <c r="F307" s="145"/>
      <c r="G307" s="145">
        <f t="shared" si="45"/>
        <v>0</v>
      </c>
    </row>
    <row r="308" spans="1:7" ht="45">
      <c r="A308" s="141" t="s">
        <v>491</v>
      </c>
      <c r="B308" s="142" t="s">
        <v>117</v>
      </c>
      <c r="C308" s="142" t="s">
        <v>118</v>
      </c>
      <c r="D308" s="143" t="s">
        <v>492</v>
      </c>
      <c r="E308" s="144">
        <v>25</v>
      </c>
      <c r="F308" s="145"/>
      <c r="G308" s="145">
        <f t="shared" si="45"/>
        <v>0</v>
      </c>
    </row>
    <row r="309" spans="1:7" ht="56.25">
      <c r="A309" s="141" t="s">
        <v>493</v>
      </c>
      <c r="B309" s="142" t="s">
        <v>117</v>
      </c>
      <c r="C309" s="142" t="s">
        <v>118</v>
      </c>
      <c r="D309" s="143" t="s">
        <v>494</v>
      </c>
      <c r="E309" s="144">
        <v>12</v>
      </c>
      <c r="F309" s="145"/>
      <c r="G309" s="145">
        <f t="shared" si="45"/>
        <v>0</v>
      </c>
    </row>
    <row r="310" spans="1:7" ht="56.25">
      <c r="A310" s="141" t="s">
        <v>495</v>
      </c>
      <c r="B310" s="142" t="s">
        <v>117</v>
      </c>
      <c r="C310" s="142" t="s">
        <v>118</v>
      </c>
      <c r="D310" s="143" t="s">
        <v>496</v>
      </c>
      <c r="E310" s="144">
        <v>3</v>
      </c>
      <c r="F310" s="145"/>
      <c r="G310" s="145">
        <f t="shared" si="45"/>
        <v>0</v>
      </c>
    </row>
    <row r="311" spans="1:7" ht="56.25">
      <c r="A311" s="141" t="s">
        <v>497</v>
      </c>
      <c r="B311" s="142" t="s">
        <v>117</v>
      </c>
      <c r="C311" s="142" t="s">
        <v>118</v>
      </c>
      <c r="D311" s="143" t="s">
        <v>498</v>
      </c>
      <c r="E311" s="144">
        <v>6</v>
      </c>
      <c r="F311" s="145"/>
      <c r="G311" s="145">
        <f t="shared" si="45"/>
        <v>0</v>
      </c>
    </row>
    <row r="312" spans="1:7" ht="33.75">
      <c r="A312" s="141" t="s">
        <v>499</v>
      </c>
      <c r="B312" s="142" t="s">
        <v>117</v>
      </c>
      <c r="C312" s="142" t="s">
        <v>118</v>
      </c>
      <c r="D312" s="143" t="s">
        <v>500</v>
      </c>
      <c r="E312" s="144">
        <v>6</v>
      </c>
      <c r="F312" s="145"/>
      <c r="G312" s="145">
        <f t="shared" si="45"/>
        <v>0</v>
      </c>
    </row>
    <row r="313" spans="1:7">
      <c r="A313" s="146"/>
      <c r="B313" s="146"/>
      <c r="C313" s="146"/>
      <c r="D313" s="162" t="s">
        <v>440</v>
      </c>
      <c r="E313" s="163"/>
      <c r="F313" s="164">
        <f>G283+G284+G285+G286+G287+G288+G289+G290+G291+G292+G293+G294+G295+G296+G297+G298+G299+G300+G301+G302+G303+G304+G305+G306+G307+G308+G309+G310+G311+G312</f>
        <v>0</v>
      </c>
      <c r="G313" s="164">
        <f>ROUND(F313,2)</f>
        <v>0</v>
      </c>
    </row>
    <row r="314" spans="1:7">
      <c r="A314" s="198" t="s">
        <v>501</v>
      </c>
      <c r="B314" s="198" t="s">
        <v>114</v>
      </c>
      <c r="C314" s="199"/>
      <c r="D314" s="200" t="s">
        <v>502</v>
      </c>
      <c r="E314" s="199"/>
      <c r="F314" s="201">
        <f>F321</f>
        <v>0</v>
      </c>
      <c r="G314" s="201">
        <f>ROUND(F314,2)</f>
        <v>0</v>
      </c>
    </row>
    <row r="315" spans="1:7" ht="22.5">
      <c r="A315" s="141" t="s">
        <v>503</v>
      </c>
      <c r="B315" s="142" t="s">
        <v>117</v>
      </c>
      <c r="C315" s="142" t="s">
        <v>118</v>
      </c>
      <c r="D315" s="143" t="s">
        <v>504</v>
      </c>
      <c r="E315" s="144">
        <v>2</v>
      </c>
      <c r="F315" s="145"/>
      <c r="G315" s="145">
        <f t="shared" ref="G315:G323" si="46">TRUNC(E315*F315)</f>
        <v>0</v>
      </c>
    </row>
    <row r="316" spans="1:7">
      <c r="A316" s="141" t="s">
        <v>505</v>
      </c>
      <c r="B316" s="142" t="s">
        <v>117</v>
      </c>
      <c r="C316" s="142" t="s">
        <v>118</v>
      </c>
      <c r="D316" s="143" t="s">
        <v>506</v>
      </c>
      <c r="E316" s="144">
        <v>2</v>
      </c>
      <c r="F316" s="145"/>
      <c r="G316" s="145">
        <f t="shared" si="46"/>
        <v>0</v>
      </c>
    </row>
    <row r="317" spans="1:7" ht="22.5">
      <c r="A317" s="141" t="s">
        <v>507</v>
      </c>
      <c r="B317" s="142" t="s">
        <v>117</v>
      </c>
      <c r="C317" s="142" t="s">
        <v>118</v>
      </c>
      <c r="D317" s="143" t="s">
        <v>508</v>
      </c>
      <c r="E317" s="144">
        <v>2</v>
      </c>
      <c r="F317" s="145"/>
      <c r="G317" s="145">
        <f t="shared" si="46"/>
        <v>0</v>
      </c>
    </row>
    <row r="318" spans="1:7" ht="22.5">
      <c r="A318" s="141" t="s">
        <v>509</v>
      </c>
      <c r="B318" s="142" t="s">
        <v>117</v>
      </c>
      <c r="C318" s="142" t="s">
        <v>118</v>
      </c>
      <c r="D318" s="143" t="s">
        <v>510</v>
      </c>
      <c r="E318" s="144">
        <v>2</v>
      </c>
      <c r="F318" s="145"/>
      <c r="G318" s="145">
        <f t="shared" si="46"/>
        <v>0</v>
      </c>
    </row>
    <row r="319" spans="1:7" ht="33.75">
      <c r="A319" s="141" t="s">
        <v>511</v>
      </c>
      <c r="B319" s="142" t="s">
        <v>117</v>
      </c>
      <c r="C319" s="142" t="s">
        <v>118</v>
      </c>
      <c r="D319" s="143" t="s">
        <v>512</v>
      </c>
      <c r="E319" s="144">
        <v>2</v>
      </c>
      <c r="F319" s="145"/>
      <c r="G319" s="145">
        <f t="shared" si="46"/>
        <v>0</v>
      </c>
    </row>
    <row r="320" spans="1:7">
      <c r="A320" s="141" t="s">
        <v>513</v>
      </c>
      <c r="B320" s="142" t="s">
        <v>117</v>
      </c>
      <c r="C320" s="142" t="s">
        <v>118</v>
      </c>
      <c r="D320" s="143" t="s">
        <v>514</v>
      </c>
      <c r="E320" s="144">
        <v>3</v>
      </c>
      <c r="F320" s="145"/>
      <c r="G320" s="145">
        <f t="shared" si="46"/>
        <v>0</v>
      </c>
    </row>
    <row r="321" spans="1:7">
      <c r="A321" s="146"/>
      <c r="B321" s="146"/>
      <c r="C321" s="146"/>
      <c r="D321" s="162" t="s">
        <v>501</v>
      </c>
      <c r="E321" s="163"/>
      <c r="F321" s="164">
        <f>G315+G316+G317+G318+G319+G320</f>
        <v>0</v>
      </c>
      <c r="G321" s="164">
        <f>ROUND(F321,2)</f>
        <v>0</v>
      </c>
    </row>
    <row r="322" spans="1:7">
      <c r="A322" s="198" t="s">
        <v>515</v>
      </c>
      <c r="B322" s="198" t="s">
        <v>114</v>
      </c>
      <c r="C322" s="199"/>
      <c r="D322" s="200" t="s">
        <v>516</v>
      </c>
      <c r="E322" s="199"/>
      <c r="F322" s="201">
        <f>F324</f>
        <v>0</v>
      </c>
      <c r="G322" s="201">
        <f>ROUND(F322,2)</f>
        <v>0</v>
      </c>
    </row>
    <row r="323" spans="1:7">
      <c r="A323" s="141" t="s">
        <v>517</v>
      </c>
      <c r="B323" s="142" t="s">
        <v>117</v>
      </c>
      <c r="C323" s="142" t="s">
        <v>118</v>
      </c>
      <c r="D323" s="143" t="s">
        <v>518</v>
      </c>
      <c r="E323" s="144">
        <v>5</v>
      </c>
      <c r="F323" s="145"/>
      <c r="G323" s="145">
        <f t="shared" si="46"/>
        <v>0</v>
      </c>
    </row>
    <row r="324" spans="1:7">
      <c r="A324" s="146"/>
      <c r="B324" s="146"/>
      <c r="C324" s="146"/>
      <c r="D324" s="162" t="s">
        <v>515</v>
      </c>
      <c r="E324" s="163"/>
      <c r="F324" s="164">
        <f>G323</f>
        <v>0</v>
      </c>
      <c r="G324" s="164">
        <f>ROUND(F324,2)</f>
        <v>0</v>
      </c>
    </row>
    <row r="325" spans="1:7">
      <c r="A325" s="186"/>
      <c r="B325" s="186"/>
      <c r="C325" s="186"/>
      <c r="D325" s="190" t="s">
        <v>424</v>
      </c>
      <c r="E325" s="191"/>
      <c r="F325" s="192">
        <f>G278+G281+G313+G321+G324</f>
        <v>0</v>
      </c>
      <c r="G325" s="192">
        <f>ROUND(F325,2)</f>
        <v>0</v>
      </c>
    </row>
    <row r="326" spans="1:7">
      <c r="A326" s="171" t="s">
        <v>519</v>
      </c>
      <c r="B326" s="171" t="s">
        <v>114</v>
      </c>
      <c r="C326" s="172"/>
      <c r="D326" s="173" t="s">
        <v>520</v>
      </c>
      <c r="E326" s="172"/>
      <c r="F326" s="174">
        <f>F341</f>
        <v>0</v>
      </c>
      <c r="G326" s="174">
        <f>ROUND(F326,2)</f>
        <v>0</v>
      </c>
    </row>
    <row r="327" spans="1:7">
      <c r="A327" s="158" t="s">
        <v>521</v>
      </c>
      <c r="B327" s="158" t="s">
        <v>114</v>
      </c>
      <c r="C327" s="159"/>
      <c r="D327" s="160" t="s">
        <v>522</v>
      </c>
      <c r="E327" s="159"/>
      <c r="F327" s="161">
        <f>F332</f>
        <v>0</v>
      </c>
      <c r="G327" s="161">
        <f>ROUND(F327,2)</f>
        <v>0</v>
      </c>
    </row>
    <row r="328" spans="1:7" ht="33.75">
      <c r="A328" s="141" t="s">
        <v>523</v>
      </c>
      <c r="B328" s="142" t="s">
        <v>117</v>
      </c>
      <c r="C328" s="142" t="s">
        <v>194</v>
      </c>
      <c r="D328" s="143" t="s">
        <v>524</v>
      </c>
      <c r="E328" s="144">
        <v>123.55</v>
      </c>
      <c r="F328" s="145"/>
      <c r="G328" s="145">
        <f t="shared" ref="G328:G331" si="47">TRUNC(E328*F328)</f>
        <v>0</v>
      </c>
    </row>
    <row r="329" spans="1:7" ht="33.75">
      <c r="A329" s="141" t="s">
        <v>525</v>
      </c>
      <c r="B329" s="142" t="s">
        <v>117</v>
      </c>
      <c r="C329" s="142" t="s">
        <v>194</v>
      </c>
      <c r="D329" s="143" t="s">
        <v>526</v>
      </c>
      <c r="E329" s="144">
        <v>15.73</v>
      </c>
      <c r="F329" s="145"/>
      <c r="G329" s="145">
        <f t="shared" si="47"/>
        <v>0</v>
      </c>
    </row>
    <row r="330" spans="1:7" ht="33.75">
      <c r="A330" s="141" t="s">
        <v>527</v>
      </c>
      <c r="B330" s="142" t="s">
        <v>117</v>
      </c>
      <c r="C330" s="142" t="s">
        <v>194</v>
      </c>
      <c r="D330" s="143" t="s">
        <v>528</v>
      </c>
      <c r="E330" s="144">
        <v>66.900000000000006</v>
      </c>
      <c r="F330" s="145"/>
      <c r="G330" s="145">
        <f t="shared" si="47"/>
        <v>0</v>
      </c>
    </row>
    <row r="331" spans="1:7" ht="33.75">
      <c r="A331" s="141" t="s">
        <v>529</v>
      </c>
      <c r="B331" s="142" t="s">
        <v>117</v>
      </c>
      <c r="C331" s="142" t="s">
        <v>194</v>
      </c>
      <c r="D331" s="143" t="s">
        <v>530</v>
      </c>
      <c r="E331" s="144">
        <v>27.66</v>
      </c>
      <c r="F331" s="145"/>
      <c r="G331" s="145">
        <f t="shared" si="47"/>
        <v>0</v>
      </c>
    </row>
    <row r="332" spans="1:7">
      <c r="A332" s="146"/>
      <c r="B332" s="146"/>
      <c r="C332" s="146"/>
      <c r="D332" s="162" t="s">
        <v>521</v>
      </c>
      <c r="E332" s="163"/>
      <c r="F332" s="164">
        <f>G328+G329+G330+G331</f>
        <v>0</v>
      </c>
      <c r="G332" s="164">
        <f>ROUND(F332,2)</f>
        <v>0</v>
      </c>
    </row>
    <row r="333" spans="1:7">
      <c r="A333" s="198" t="s">
        <v>531</v>
      </c>
      <c r="B333" s="198" t="s">
        <v>114</v>
      </c>
      <c r="C333" s="199"/>
      <c r="D333" s="200" t="s">
        <v>532</v>
      </c>
      <c r="E333" s="199"/>
      <c r="F333" s="201">
        <f>F340</f>
        <v>0</v>
      </c>
      <c r="G333" s="201">
        <f>ROUND(F333,2)</f>
        <v>0</v>
      </c>
    </row>
    <row r="334" spans="1:7" ht="56.25">
      <c r="A334" s="141" t="s">
        <v>495</v>
      </c>
      <c r="B334" s="142" t="s">
        <v>117</v>
      </c>
      <c r="C334" s="142" t="s">
        <v>118</v>
      </c>
      <c r="D334" s="143" t="s">
        <v>496</v>
      </c>
      <c r="E334" s="144">
        <v>3</v>
      </c>
      <c r="F334" s="145"/>
      <c r="G334" s="145">
        <f t="shared" ref="G334:G339" si="48">TRUNC(E334*F334)</f>
        <v>0</v>
      </c>
    </row>
    <row r="335" spans="1:7" ht="67.5">
      <c r="A335" s="141" t="s">
        <v>489</v>
      </c>
      <c r="B335" s="142" t="s">
        <v>117</v>
      </c>
      <c r="C335" s="142" t="s">
        <v>118</v>
      </c>
      <c r="D335" s="143" t="s">
        <v>490</v>
      </c>
      <c r="E335" s="144">
        <v>2</v>
      </c>
      <c r="F335" s="145"/>
      <c r="G335" s="145">
        <f t="shared" si="48"/>
        <v>0</v>
      </c>
    </row>
    <row r="336" spans="1:7" ht="45">
      <c r="A336" s="141" t="s">
        <v>491</v>
      </c>
      <c r="B336" s="142" t="s">
        <v>117</v>
      </c>
      <c r="C336" s="142" t="s">
        <v>118</v>
      </c>
      <c r="D336" s="143" t="s">
        <v>492</v>
      </c>
      <c r="E336" s="144">
        <v>14</v>
      </c>
      <c r="F336" s="145"/>
      <c r="G336" s="145">
        <f t="shared" si="48"/>
        <v>0</v>
      </c>
    </row>
    <row r="337" spans="1:7" ht="33.75">
      <c r="A337" s="141" t="s">
        <v>493</v>
      </c>
      <c r="B337" s="142" t="s">
        <v>117</v>
      </c>
      <c r="C337" s="142" t="s">
        <v>118</v>
      </c>
      <c r="D337" s="143" t="s">
        <v>533</v>
      </c>
      <c r="E337" s="144">
        <v>2</v>
      </c>
      <c r="F337" s="145"/>
      <c r="G337" s="145">
        <f t="shared" si="48"/>
        <v>0</v>
      </c>
    </row>
    <row r="338" spans="1:7" ht="33.75">
      <c r="A338" s="141" t="s">
        <v>495</v>
      </c>
      <c r="B338" s="142" t="s">
        <v>117</v>
      </c>
      <c r="C338" s="142" t="s">
        <v>118</v>
      </c>
      <c r="D338" s="143" t="s">
        <v>534</v>
      </c>
      <c r="E338" s="144">
        <v>1</v>
      </c>
      <c r="F338" s="145"/>
      <c r="G338" s="145">
        <f t="shared" si="48"/>
        <v>0</v>
      </c>
    </row>
    <row r="339" spans="1:7" ht="22.5">
      <c r="A339" s="141" t="s">
        <v>535</v>
      </c>
      <c r="B339" s="142" t="s">
        <v>117</v>
      </c>
      <c r="C339" s="142" t="s">
        <v>118</v>
      </c>
      <c r="D339" s="143" t="s">
        <v>536</v>
      </c>
      <c r="E339" s="144">
        <v>3</v>
      </c>
      <c r="F339" s="145"/>
      <c r="G339" s="145">
        <f t="shared" si="48"/>
        <v>0</v>
      </c>
    </row>
    <row r="340" spans="1:7">
      <c r="A340" s="146"/>
      <c r="B340" s="146"/>
      <c r="C340" s="146"/>
      <c r="D340" s="162" t="s">
        <v>531</v>
      </c>
      <c r="E340" s="163"/>
      <c r="F340" s="164">
        <f>G334+G335+G336+G337+G338+G339</f>
        <v>0</v>
      </c>
      <c r="G340" s="164">
        <f>ROUND(F340,2)</f>
        <v>0</v>
      </c>
    </row>
    <row r="341" spans="1:7">
      <c r="A341" s="186"/>
      <c r="B341" s="186"/>
      <c r="C341" s="186"/>
      <c r="D341" s="190" t="s">
        <v>519</v>
      </c>
      <c r="E341" s="191"/>
      <c r="F341" s="192">
        <f>G332+G340</f>
        <v>0</v>
      </c>
      <c r="G341" s="192">
        <f>ROUND(F341,2)</f>
        <v>0</v>
      </c>
    </row>
    <row r="342" spans="1:7">
      <c r="A342" s="171" t="s">
        <v>537</v>
      </c>
      <c r="B342" s="171" t="s">
        <v>114</v>
      </c>
      <c r="C342" s="172"/>
      <c r="D342" s="173" t="s">
        <v>538</v>
      </c>
      <c r="E342" s="172"/>
      <c r="F342" s="174">
        <f>F351</f>
        <v>0</v>
      </c>
      <c r="G342" s="174">
        <f>ROUND(F342,2)</f>
        <v>0</v>
      </c>
    </row>
    <row r="343" spans="1:7" ht="56.25">
      <c r="A343" s="141" t="s">
        <v>539</v>
      </c>
      <c r="B343" s="142" t="s">
        <v>117</v>
      </c>
      <c r="C343" s="142" t="s">
        <v>194</v>
      </c>
      <c r="D343" s="143" t="s">
        <v>540</v>
      </c>
      <c r="E343" s="144">
        <v>24.7</v>
      </c>
      <c r="F343" s="145"/>
      <c r="G343" s="145">
        <f t="shared" ref="G343:G350" si="49">TRUNC(E343*F343)</f>
        <v>0</v>
      </c>
    </row>
    <row r="344" spans="1:7" ht="67.5">
      <c r="A344" s="141" t="s">
        <v>430</v>
      </c>
      <c r="B344" s="142" t="s">
        <v>117</v>
      </c>
      <c r="C344" s="142" t="s">
        <v>194</v>
      </c>
      <c r="D344" s="143" t="s">
        <v>431</v>
      </c>
      <c r="E344" s="144">
        <v>17</v>
      </c>
      <c r="F344" s="145"/>
      <c r="G344" s="145">
        <f t="shared" si="49"/>
        <v>0</v>
      </c>
    </row>
    <row r="345" spans="1:7" ht="22.5">
      <c r="A345" s="141" t="s">
        <v>541</v>
      </c>
      <c r="B345" s="142" t="s">
        <v>117</v>
      </c>
      <c r="C345" s="142" t="s">
        <v>118</v>
      </c>
      <c r="D345" s="143" t="s">
        <v>542</v>
      </c>
      <c r="E345" s="144">
        <v>1</v>
      </c>
      <c r="F345" s="145"/>
      <c r="G345" s="145">
        <f t="shared" si="49"/>
        <v>0</v>
      </c>
    </row>
    <row r="346" spans="1:7">
      <c r="A346" s="141" t="s">
        <v>543</v>
      </c>
      <c r="B346" s="142" t="s">
        <v>117</v>
      </c>
      <c r="C346" s="142" t="s">
        <v>118</v>
      </c>
      <c r="D346" s="143" t="s">
        <v>544</v>
      </c>
      <c r="E346" s="144">
        <v>1</v>
      </c>
      <c r="F346" s="145"/>
      <c r="G346" s="145">
        <f t="shared" si="49"/>
        <v>0</v>
      </c>
    </row>
    <row r="347" spans="1:7">
      <c r="A347" s="141" t="s">
        <v>545</v>
      </c>
      <c r="B347" s="142" t="s">
        <v>117</v>
      </c>
      <c r="C347" s="142" t="s">
        <v>118</v>
      </c>
      <c r="D347" s="143" t="s">
        <v>546</v>
      </c>
      <c r="E347" s="144">
        <v>1</v>
      </c>
      <c r="F347" s="145"/>
      <c r="G347" s="145">
        <f t="shared" si="49"/>
        <v>0</v>
      </c>
    </row>
    <row r="348" spans="1:7" ht="22.5">
      <c r="A348" s="141" t="s">
        <v>547</v>
      </c>
      <c r="B348" s="142" t="s">
        <v>117</v>
      </c>
      <c r="C348" s="142" t="s">
        <v>118</v>
      </c>
      <c r="D348" s="143" t="s">
        <v>548</v>
      </c>
      <c r="E348" s="144">
        <v>1</v>
      </c>
      <c r="F348" s="145"/>
      <c r="G348" s="145">
        <f t="shared" si="49"/>
        <v>0</v>
      </c>
    </row>
    <row r="349" spans="1:7" ht="56.25">
      <c r="A349" s="141" t="s">
        <v>549</v>
      </c>
      <c r="B349" s="142" t="s">
        <v>117</v>
      </c>
      <c r="C349" s="142" t="s">
        <v>194</v>
      </c>
      <c r="D349" s="143" t="s">
        <v>550</v>
      </c>
      <c r="E349" s="144">
        <v>6.6</v>
      </c>
      <c r="F349" s="145"/>
      <c r="G349" s="145">
        <f t="shared" si="49"/>
        <v>0</v>
      </c>
    </row>
    <row r="350" spans="1:7" ht="22.5">
      <c r="A350" s="141" t="s">
        <v>551</v>
      </c>
      <c r="B350" s="142" t="s">
        <v>117</v>
      </c>
      <c r="C350" s="142" t="s">
        <v>118</v>
      </c>
      <c r="D350" s="143" t="s">
        <v>552</v>
      </c>
      <c r="E350" s="144">
        <v>1</v>
      </c>
      <c r="F350" s="145"/>
      <c r="G350" s="145">
        <f t="shared" si="49"/>
        <v>0</v>
      </c>
    </row>
    <row r="351" spans="1:7">
      <c r="A351" s="146"/>
      <c r="B351" s="146"/>
      <c r="C351" s="146"/>
      <c r="D351" s="168" t="s">
        <v>537</v>
      </c>
      <c r="E351" s="169"/>
      <c r="F351" s="170">
        <f>G343+G344+G345+G346+G347+G348+G349+G350</f>
        <v>0</v>
      </c>
      <c r="G351" s="170">
        <f>ROUND(F351,2)</f>
        <v>0</v>
      </c>
    </row>
    <row r="352" spans="1:7">
      <c r="A352" s="171" t="s">
        <v>553</v>
      </c>
      <c r="B352" s="171" t="s">
        <v>114</v>
      </c>
      <c r="C352" s="172"/>
      <c r="D352" s="173" t="s">
        <v>554</v>
      </c>
      <c r="E352" s="172"/>
      <c r="F352" s="174">
        <f>F369</f>
        <v>0</v>
      </c>
      <c r="G352" s="174">
        <f>ROUND(F352,2)</f>
        <v>0</v>
      </c>
    </row>
    <row r="353" spans="1:7">
      <c r="A353" s="158" t="s">
        <v>555</v>
      </c>
      <c r="B353" s="158" t="s">
        <v>114</v>
      </c>
      <c r="C353" s="159"/>
      <c r="D353" s="160" t="s">
        <v>556</v>
      </c>
      <c r="E353" s="159"/>
      <c r="F353" s="161">
        <f>F359</f>
        <v>0</v>
      </c>
      <c r="G353" s="161">
        <f>ROUND(F353,2)</f>
        <v>0</v>
      </c>
    </row>
    <row r="354" spans="1:7" ht="67.5">
      <c r="A354" s="141" t="s">
        <v>557</v>
      </c>
      <c r="B354" s="142" t="s">
        <v>117</v>
      </c>
      <c r="C354" s="142" t="s">
        <v>194</v>
      </c>
      <c r="D354" s="143" t="s">
        <v>558</v>
      </c>
      <c r="E354" s="144">
        <v>36.11</v>
      </c>
      <c r="F354" s="145"/>
      <c r="G354" s="145">
        <f t="shared" ref="G354:G358" si="50">TRUNC(E354*F354)</f>
        <v>0</v>
      </c>
    </row>
    <row r="355" spans="1:7" ht="78.75">
      <c r="A355" s="141" t="s">
        <v>559</v>
      </c>
      <c r="B355" s="142" t="s">
        <v>117</v>
      </c>
      <c r="C355" s="142" t="s">
        <v>194</v>
      </c>
      <c r="D355" s="143" t="s">
        <v>560</v>
      </c>
      <c r="E355" s="144">
        <v>235.75</v>
      </c>
      <c r="F355" s="145"/>
      <c r="G355" s="145">
        <f t="shared" si="50"/>
        <v>0</v>
      </c>
    </row>
    <row r="356" spans="1:7" ht="67.5">
      <c r="A356" s="141" t="s">
        <v>561</v>
      </c>
      <c r="B356" s="142" t="s">
        <v>117</v>
      </c>
      <c r="C356" s="142" t="s">
        <v>194</v>
      </c>
      <c r="D356" s="143" t="s">
        <v>562</v>
      </c>
      <c r="E356" s="144">
        <v>81.37</v>
      </c>
      <c r="F356" s="145"/>
      <c r="G356" s="145">
        <f t="shared" si="50"/>
        <v>0</v>
      </c>
    </row>
    <row r="357" spans="1:7" ht="78.75">
      <c r="A357" s="141" t="s">
        <v>563</v>
      </c>
      <c r="B357" s="142" t="s">
        <v>117</v>
      </c>
      <c r="C357" s="142" t="s">
        <v>194</v>
      </c>
      <c r="D357" s="143" t="s">
        <v>564</v>
      </c>
      <c r="E357" s="144">
        <v>142.5</v>
      </c>
      <c r="F357" s="145"/>
      <c r="G357" s="145">
        <f t="shared" si="50"/>
        <v>0</v>
      </c>
    </row>
    <row r="358" spans="1:7" ht="78.75">
      <c r="A358" s="141" t="s">
        <v>565</v>
      </c>
      <c r="B358" s="142" t="s">
        <v>117</v>
      </c>
      <c r="C358" s="142" t="s">
        <v>194</v>
      </c>
      <c r="D358" s="143" t="s">
        <v>566</v>
      </c>
      <c r="E358" s="144">
        <v>72.150000000000006</v>
      </c>
      <c r="F358" s="145"/>
      <c r="G358" s="145">
        <f t="shared" si="50"/>
        <v>0</v>
      </c>
    </row>
    <row r="359" spans="1:7">
      <c r="A359" s="146"/>
      <c r="B359" s="146"/>
      <c r="C359" s="146"/>
      <c r="D359" s="162" t="s">
        <v>555</v>
      </c>
      <c r="E359" s="163"/>
      <c r="F359" s="164">
        <f>G354+G355+G356+G357+G358</f>
        <v>0</v>
      </c>
      <c r="G359" s="164">
        <f>ROUND(F359,2)</f>
        <v>0</v>
      </c>
    </row>
    <row r="360" spans="1:7">
      <c r="A360" s="198" t="s">
        <v>567</v>
      </c>
      <c r="B360" s="198" t="s">
        <v>114</v>
      </c>
      <c r="C360" s="199"/>
      <c r="D360" s="200" t="s">
        <v>568</v>
      </c>
      <c r="E360" s="199"/>
      <c r="F360" s="201">
        <f>F368</f>
        <v>0</v>
      </c>
      <c r="G360" s="201">
        <f>ROUND(F360,2)</f>
        <v>0</v>
      </c>
    </row>
    <row r="361" spans="1:7" ht="45">
      <c r="A361" s="141" t="s">
        <v>569</v>
      </c>
      <c r="B361" s="142" t="s">
        <v>117</v>
      </c>
      <c r="C361" s="142" t="s">
        <v>118</v>
      </c>
      <c r="D361" s="143" t="s">
        <v>570</v>
      </c>
      <c r="E361" s="144">
        <v>20</v>
      </c>
      <c r="F361" s="145"/>
      <c r="G361" s="145">
        <f t="shared" ref="G361:G367" si="51">TRUNC(E361*F361)</f>
        <v>0</v>
      </c>
    </row>
    <row r="362" spans="1:7" ht="33.75">
      <c r="A362" s="141" t="s">
        <v>571</v>
      </c>
      <c r="B362" s="142" t="s">
        <v>117</v>
      </c>
      <c r="C362" s="142" t="s">
        <v>118</v>
      </c>
      <c r="D362" s="143" t="s">
        <v>572</v>
      </c>
      <c r="E362" s="144">
        <v>26</v>
      </c>
      <c r="F362" s="145"/>
      <c r="G362" s="145">
        <f t="shared" si="51"/>
        <v>0</v>
      </c>
    </row>
    <row r="363" spans="1:7">
      <c r="A363" s="141" t="s">
        <v>573</v>
      </c>
      <c r="B363" s="142" t="s">
        <v>117</v>
      </c>
      <c r="C363" s="142" t="s">
        <v>118</v>
      </c>
      <c r="D363" s="143" t="e">
        <f>VLOOKUP(A363,#REF!,2,0)</f>
        <v>#REF!</v>
      </c>
      <c r="E363" s="144">
        <v>2</v>
      </c>
      <c r="F363" s="145"/>
      <c r="G363" s="145">
        <f t="shared" si="51"/>
        <v>0</v>
      </c>
    </row>
    <row r="364" spans="1:7">
      <c r="A364" s="141" t="s">
        <v>573</v>
      </c>
      <c r="B364" s="142" t="s">
        <v>117</v>
      </c>
      <c r="C364" s="142" t="s">
        <v>118</v>
      </c>
      <c r="D364" s="143" t="s">
        <v>574</v>
      </c>
      <c r="E364" s="144">
        <v>13</v>
      </c>
      <c r="F364" s="145"/>
      <c r="G364" s="145">
        <f t="shared" si="51"/>
        <v>0</v>
      </c>
    </row>
    <row r="365" spans="1:7" ht="45">
      <c r="A365" s="141" t="s">
        <v>575</v>
      </c>
      <c r="B365" s="142" t="s">
        <v>117</v>
      </c>
      <c r="C365" s="142" t="s">
        <v>118</v>
      </c>
      <c r="D365" s="143" t="s">
        <v>576</v>
      </c>
      <c r="E365" s="144">
        <v>1</v>
      </c>
      <c r="F365" s="145"/>
      <c r="G365" s="145">
        <f t="shared" si="51"/>
        <v>0</v>
      </c>
    </row>
    <row r="366" spans="1:7" ht="45">
      <c r="A366" s="141" t="s">
        <v>577</v>
      </c>
      <c r="B366" s="142" t="s">
        <v>117</v>
      </c>
      <c r="C366" s="142" t="s">
        <v>118</v>
      </c>
      <c r="D366" s="143" t="s">
        <v>578</v>
      </c>
      <c r="E366" s="144">
        <v>2</v>
      </c>
      <c r="F366" s="145"/>
      <c r="G366" s="145">
        <f t="shared" si="51"/>
        <v>0</v>
      </c>
    </row>
    <row r="367" spans="1:7" ht="67.5">
      <c r="A367" s="141" t="s">
        <v>579</v>
      </c>
      <c r="B367" s="142" t="s">
        <v>117</v>
      </c>
      <c r="C367" s="142" t="s">
        <v>118</v>
      </c>
      <c r="D367" s="143" t="s">
        <v>580</v>
      </c>
      <c r="E367" s="144">
        <v>9</v>
      </c>
      <c r="F367" s="145"/>
      <c r="G367" s="145">
        <f t="shared" si="51"/>
        <v>0</v>
      </c>
    </row>
    <row r="368" spans="1:7">
      <c r="A368" s="146"/>
      <c r="B368" s="146"/>
      <c r="C368" s="146"/>
      <c r="D368" s="162" t="s">
        <v>567</v>
      </c>
      <c r="E368" s="163"/>
      <c r="F368" s="164">
        <f>G361+G362+G363+G364+G365+G366+G367</f>
        <v>0</v>
      </c>
      <c r="G368" s="164">
        <f>ROUND(F368,2)</f>
        <v>0</v>
      </c>
    </row>
    <row r="369" spans="1:7">
      <c r="A369" s="186"/>
      <c r="B369" s="186"/>
      <c r="C369" s="186"/>
      <c r="D369" s="190" t="s">
        <v>553</v>
      </c>
      <c r="E369" s="191"/>
      <c r="F369" s="192">
        <f>G359+G368</f>
        <v>0</v>
      </c>
      <c r="G369" s="192">
        <f>ROUND(F369,2)</f>
        <v>0</v>
      </c>
    </row>
    <row r="370" spans="1:7">
      <c r="A370" s="171" t="s">
        <v>581</v>
      </c>
      <c r="B370" s="171" t="s">
        <v>114</v>
      </c>
      <c r="C370" s="172"/>
      <c r="D370" s="173" t="s">
        <v>582</v>
      </c>
      <c r="E370" s="172"/>
      <c r="F370" s="174">
        <f>F387</f>
        <v>0</v>
      </c>
      <c r="G370" s="174">
        <f>ROUND(F370,2)</f>
        <v>0</v>
      </c>
    </row>
    <row r="371" spans="1:7">
      <c r="A371" s="158" t="s">
        <v>583</v>
      </c>
      <c r="B371" s="158" t="s">
        <v>114</v>
      </c>
      <c r="C371" s="159"/>
      <c r="D371" s="160" t="s">
        <v>584</v>
      </c>
      <c r="E371" s="159"/>
      <c r="F371" s="161">
        <f>F374</f>
        <v>0</v>
      </c>
      <c r="G371" s="161">
        <f>ROUND(F371,2)</f>
        <v>0</v>
      </c>
    </row>
    <row r="372" spans="1:7" ht="33.75">
      <c r="A372" s="141" t="s">
        <v>585</v>
      </c>
      <c r="B372" s="142" t="s">
        <v>117</v>
      </c>
      <c r="C372" s="142" t="s">
        <v>118</v>
      </c>
      <c r="D372" s="143" t="s">
        <v>586</v>
      </c>
      <c r="E372" s="144">
        <v>45.95</v>
      </c>
      <c r="F372" s="145"/>
      <c r="G372" s="145">
        <f t="shared" ref="G372:G373" si="52">TRUNC(E372*F372)</f>
        <v>0</v>
      </c>
    </row>
    <row r="373" spans="1:7" ht="33.75">
      <c r="A373" s="141" t="s">
        <v>587</v>
      </c>
      <c r="B373" s="142" t="s">
        <v>117</v>
      </c>
      <c r="C373" s="142" t="s">
        <v>118</v>
      </c>
      <c r="D373" s="143" t="s">
        <v>588</v>
      </c>
      <c r="E373" s="144">
        <v>45.95</v>
      </c>
      <c r="F373" s="145"/>
      <c r="G373" s="145">
        <f t="shared" si="52"/>
        <v>0</v>
      </c>
    </row>
    <row r="374" spans="1:7">
      <c r="A374" s="146"/>
      <c r="B374" s="146"/>
      <c r="C374" s="146"/>
      <c r="D374" s="162" t="s">
        <v>583</v>
      </c>
      <c r="E374" s="163"/>
      <c r="F374" s="164">
        <f>G372+G373</f>
        <v>0</v>
      </c>
      <c r="G374" s="164">
        <f>ROUND(F374,2)</f>
        <v>0</v>
      </c>
    </row>
    <row r="375" spans="1:7">
      <c r="A375" s="198" t="s">
        <v>589</v>
      </c>
      <c r="B375" s="198" t="s">
        <v>114</v>
      </c>
      <c r="C375" s="199"/>
      <c r="D375" s="200" t="s">
        <v>590</v>
      </c>
      <c r="E375" s="199"/>
      <c r="F375" s="201">
        <f>F380</f>
        <v>0</v>
      </c>
      <c r="G375" s="201">
        <f>ROUND(F375,2)</f>
        <v>0</v>
      </c>
    </row>
    <row r="376" spans="1:7" ht="33.75">
      <c r="A376" s="141" t="s">
        <v>585</v>
      </c>
      <c r="B376" s="142" t="s">
        <v>117</v>
      </c>
      <c r="C376" s="142" t="s">
        <v>118</v>
      </c>
      <c r="D376" s="143" t="s">
        <v>586</v>
      </c>
      <c r="E376" s="144">
        <v>140.88</v>
      </c>
      <c r="F376" s="145"/>
      <c r="G376" s="145">
        <f t="shared" ref="G376:G379" si="53">TRUNC(E376*F376)</f>
        <v>0</v>
      </c>
    </row>
    <row r="377" spans="1:7" ht="33.75">
      <c r="A377" s="141" t="s">
        <v>591</v>
      </c>
      <c r="B377" s="142" t="s">
        <v>117</v>
      </c>
      <c r="C377" s="142" t="s">
        <v>118</v>
      </c>
      <c r="D377" s="143" t="s">
        <v>592</v>
      </c>
      <c r="E377" s="144">
        <v>162.16999999999999</v>
      </c>
      <c r="F377" s="145"/>
      <c r="G377" s="145">
        <f t="shared" si="53"/>
        <v>0</v>
      </c>
    </row>
    <row r="378" spans="1:7" ht="33.75">
      <c r="A378" s="141" t="s">
        <v>587</v>
      </c>
      <c r="B378" s="142" t="s">
        <v>117</v>
      </c>
      <c r="C378" s="142" t="s">
        <v>118</v>
      </c>
      <c r="D378" s="143" t="s">
        <v>588</v>
      </c>
      <c r="E378" s="144">
        <v>55.17</v>
      </c>
      <c r="F378" s="145"/>
      <c r="G378" s="145">
        <f t="shared" si="53"/>
        <v>0</v>
      </c>
    </row>
    <row r="379" spans="1:7" ht="45">
      <c r="A379" s="141" t="s">
        <v>593</v>
      </c>
      <c r="B379" s="142" t="s">
        <v>117</v>
      </c>
      <c r="C379" s="142" t="s">
        <v>118</v>
      </c>
      <c r="D379" s="143" t="s">
        <v>594</v>
      </c>
      <c r="E379" s="144">
        <v>76.459999999999994</v>
      </c>
      <c r="F379" s="145"/>
      <c r="G379" s="145">
        <f t="shared" si="53"/>
        <v>0</v>
      </c>
    </row>
    <row r="380" spans="1:7">
      <c r="A380" s="146"/>
      <c r="B380" s="146"/>
      <c r="C380" s="146"/>
      <c r="D380" s="162" t="s">
        <v>589</v>
      </c>
      <c r="E380" s="163"/>
      <c r="F380" s="164">
        <f>G376+G377+G378+G379</f>
        <v>0</v>
      </c>
      <c r="G380" s="164">
        <f>ROUND(F380,2)</f>
        <v>0</v>
      </c>
    </row>
    <row r="381" spans="1:7">
      <c r="A381" s="198" t="s">
        <v>595</v>
      </c>
      <c r="B381" s="198" t="s">
        <v>114</v>
      </c>
      <c r="C381" s="199"/>
      <c r="D381" s="200" t="s">
        <v>596</v>
      </c>
      <c r="E381" s="199"/>
      <c r="F381" s="201">
        <f>F386</f>
        <v>0</v>
      </c>
      <c r="G381" s="201">
        <f>ROUND(F381,2)</f>
        <v>0</v>
      </c>
    </row>
    <row r="382" spans="1:7" ht="33.75">
      <c r="A382" s="141" t="s">
        <v>585</v>
      </c>
      <c r="B382" s="142" t="s">
        <v>117</v>
      </c>
      <c r="C382" s="142" t="s">
        <v>118</v>
      </c>
      <c r="D382" s="143" t="s">
        <v>586</v>
      </c>
      <c r="E382" s="144">
        <v>146.69999999999999</v>
      </c>
      <c r="F382" s="145"/>
      <c r="G382" s="145">
        <f t="shared" ref="G382:G385" si="54">TRUNC(E382*F382)</f>
        <v>0</v>
      </c>
    </row>
    <row r="383" spans="1:7" ht="33.75">
      <c r="A383" s="141" t="s">
        <v>591</v>
      </c>
      <c r="B383" s="142" t="s">
        <v>117</v>
      </c>
      <c r="C383" s="142" t="s">
        <v>118</v>
      </c>
      <c r="D383" s="143" t="s">
        <v>592</v>
      </c>
      <c r="E383" s="144">
        <v>64.09</v>
      </c>
      <c r="F383" s="145"/>
      <c r="G383" s="145">
        <f t="shared" si="54"/>
        <v>0</v>
      </c>
    </row>
    <row r="384" spans="1:7" ht="33.75">
      <c r="A384" s="141" t="s">
        <v>587</v>
      </c>
      <c r="B384" s="142" t="s">
        <v>117</v>
      </c>
      <c r="C384" s="142" t="s">
        <v>118</v>
      </c>
      <c r="D384" s="143" t="s">
        <v>588</v>
      </c>
      <c r="E384" s="144">
        <v>146.69999999999999</v>
      </c>
      <c r="F384" s="145"/>
      <c r="G384" s="145">
        <f t="shared" si="54"/>
        <v>0</v>
      </c>
    </row>
    <row r="385" spans="1:7" ht="45">
      <c r="A385" s="141" t="s">
        <v>593</v>
      </c>
      <c r="B385" s="142" t="s">
        <v>117</v>
      </c>
      <c r="C385" s="142" t="s">
        <v>118</v>
      </c>
      <c r="D385" s="143" t="s">
        <v>594</v>
      </c>
      <c r="E385" s="144">
        <v>64.09</v>
      </c>
      <c r="F385" s="145"/>
      <c r="G385" s="145">
        <f t="shared" si="54"/>
        <v>0</v>
      </c>
    </row>
    <row r="386" spans="1:7">
      <c r="A386" s="146"/>
      <c r="B386" s="146"/>
      <c r="C386" s="146"/>
      <c r="D386" s="162" t="s">
        <v>595</v>
      </c>
      <c r="E386" s="163"/>
      <c r="F386" s="164">
        <f>G382+G383+G384+G385</f>
        <v>0</v>
      </c>
      <c r="G386" s="164">
        <f>ROUND(F386,2)</f>
        <v>0</v>
      </c>
    </row>
    <row r="387" spans="1:7">
      <c r="A387" s="186"/>
      <c r="B387" s="186"/>
      <c r="C387" s="186"/>
      <c r="D387" s="190" t="s">
        <v>581</v>
      </c>
      <c r="E387" s="191"/>
      <c r="F387" s="192">
        <f>G374+G380+G386</f>
        <v>0</v>
      </c>
      <c r="G387" s="192">
        <f>ROUND(F387,2)</f>
        <v>0</v>
      </c>
    </row>
    <row r="388" spans="1:7">
      <c r="A388" s="171" t="s">
        <v>597</v>
      </c>
      <c r="B388" s="171" t="s">
        <v>114</v>
      </c>
      <c r="C388" s="172"/>
      <c r="D388" s="173" t="s">
        <v>598</v>
      </c>
      <c r="E388" s="172"/>
      <c r="F388" s="174">
        <f>F391</f>
        <v>0</v>
      </c>
      <c r="G388" s="174">
        <f>ROUND(F388,2)</f>
        <v>0</v>
      </c>
    </row>
    <row r="389" spans="1:7" ht="56.25">
      <c r="A389" s="141" t="s">
        <v>599</v>
      </c>
      <c r="B389" s="142" t="s">
        <v>117</v>
      </c>
      <c r="C389" s="142" t="s">
        <v>118</v>
      </c>
      <c r="D389" s="143" t="s">
        <v>600</v>
      </c>
      <c r="E389" s="144">
        <v>12</v>
      </c>
      <c r="F389" s="145"/>
      <c r="G389" s="145">
        <f t="shared" ref="G389:G390" si="55">TRUNC(E389*F389)</f>
        <v>0</v>
      </c>
    </row>
    <row r="390" spans="1:7" ht="22.5">
      <c r="A390" s="141" t="s">
        <v>601</v>
      </c>
      <c r="B390" s="142" t="s">
        <v>117</v>
      </c>
      <c r="C390" s="142" t="s">
        <v>118</v>
      </c>
      <c r="D390" s="143" t="s">
        <v>602</v>
      </c>
      <c r="E390" s="144">
        <v>3</v>
      </c>
      <c r="F390" s="145"/>
      <c r="G390" s="145">
        <f t="shared" si="55"/>
        <v>0</v>
      </c>
    </row>
    <row r="391" spans="1:7">
      <c r="A391" s="146"/>
      <c r="B391" s="146"/>
      <c r="C391" s="146"/>
      <c r="D391" s="168" t="s">
        <v>597</v>
      </c>
      <c r="E391" s="169"/>
      <c r="F391" s="170">
        <f>G389+G390</f>
        <v>0</v>
      </c>
      <c r="G391" s="170">
        <f>ROUND(F391,2)</f>
        <v>0</v>
      </c>
    </row>
    <row r="392" spans="1:7">
      <c r="A392" s="171" t="s">
        <v>603</v>
      </c>
      <c r="B392" s="171" t="s">
        <v>114</v>
      </c>
      <c r="C392" s="172"/>
      <c r="D392" s="173" t="s">
        <v>604</v>
      </c>
      <c r="E392" s="172"/>
      <c r="F392" s="174">
        <f>F428</f>
        <v>0</v>
      </c>
      <c r="G392" s="174">
        <f>ROUND(F392,2)</f>
        <v>0</v>
      </c>
    </row>
    <row r="393" spans="1:7">
      <c r="A393" s="141" t="s">
        <v>605</v>
      </c>
      <c r="B393" s="142" t="s">
        <v>117</v>
      </c>
      <c r="C393" s="142" t="s">
        <v>118</v>
      </c>
      <c r="D393" s="143" t="s">
        <v>606</v>
      </c>
      <c r="E393" s="144">
        <v>3</v>
      </c>
      <c r="F393" s="145"/>
      <c r="G393" s="145">
        <f t="shared" ref="G393:G427" si="56">TRUNC(E393*F393)</f>
        <v>0</v>
      </c>
    </row>
    <row r="394" spans="1:7">
      <c r="A394" s="141" t="s">
        <v>607</v>
      </c>
      <c r="B394" s="142" t="s">
        <v>117</v>
      </c>
      <c r="C394" s="142" t="s">
        <v>118</v>
      </c>
      <c r="D394" s="143" t="s">
        <v>608</v>
      </c>
      <c r="E394" s="144">
        <v>3</v>
      </c>
      <c r="F394" s="145"/>
      <c r="G394" s="145">
        <f t="shared" si="56"/>
        <v>0</v>
      </c>
    </row>
    <row r="395" spans="1:7">
      <c r="A395" s="141" t="s">
        <v>609</v>
      </c>
      <c r="B395" s="142" t="s">
        <v>117</v>
      </c>
      <c r="C395" s="142" t="s">
        <v>118</v>
      </c>
      <c r="D395" s="143" t="s">
        <v>610</v>
      </c>
      <c r="E395" s="144">
        <v>12</v>
      </c>
      <c r="F395" s="145"/>
      <c r="G395" s="145">
        <f t="shared" si="56"/>
        <v>0</v>
      </c>
    </row>
    <row r="396" spans="1:7">
      <c r="A396" s="141" t="s">
        <v>611</v>
      </c>
      <c r="B396" s="142" t="s">
        <v>117</v>
      </c>
      <c r="C396" s="142" t="s">
        <v>118</v>
      </c>
      <c r="D396" s="143" t="s">
        <v>612</v>
      </c>
      <c r="E396" s="144">
        <v>13</v>
      </c>
      <c r="F396" s="145"/>
      <c r="G396" s="145">
        <f t="shared" si="56"/>
        <v>0</v>
      </c>
    </row>
    <row r="397" spans="1:7">
      <c r="A397" s="141" t="s">
        <v>613</v>
      </c>
      <c r="B397" s="142" t="s">
        <v>117</v>
      </c>
      <c r="C397" s="142" t="s">
        <v>118</v>
      </c>
      <c r="D397" s="143" t="s">
        <v>614</v>
      </c>
      <c r="E397" s="144">
        <v>9</v>
      </c>
      <c r="F397" s="145"/>
      <c r="G397" s="145">
        <f t="shared" si="56"/>
        <v>0</v>
      </c>
    </row>
    <row r="398" spans="1:7">
      <c r="A398" s="141" t="s">
        <v>615</v>
      </c>
      <c r="B398" s="142" t="s">
        <v>117</v>
      </c>
      <c r="C398" s="142" t="s">
        <v>118</v>
      </c>
      <c r="D398" s="143" t="s">
        <v>616</v>
      </c>
      <c r="E398" s="144">
        <v>4</v>
      </c>
      <c r="F398" s="145"/>
      <c r="G398" s="145">
        <f t="shared" si="56"/>
        <v>0</v>
      </c>
    </row>
    <row r="399" spans="1:7">
      <c r="A399" s="141" t="s">
        <v>617</v>
      </c>
      <c r="B399" s="142" t="s">
        <v>117</v>
      </c>
      <c r="C399" s="142" t="s">
        <v>118</v>
      </c>
      <c r="D399" s="143" t="s">
        <v>618</v>
      </c>
      <c r="E399" s="144">
        <v>5</v>
      </c>
      <c r="F399" s="145"/>
      <c r="G399" s="145">
        <f t="shared" si="56"/>
        <v>0</v>
      </c>
    </row>
    <row r="400" spans="1:7">
      <c r="A400" s="141" t="s">
        <v>619</v>
      </c>
      <c r="B400" s="142" t="s">
        <v>117</v>
      </c>
      <c r="C400" s="142" t="s">
        <v>118</v>
      </c>
      <c r="D400" s="143" t="s">
        <v>620</v>
      </c>
      <c r="E400" s="144">
        <v>1</v>
      </c>
      <c r="F400" s="145"/>
      <c r="G400" s="145">
        <f t="shared" si="56"/>
        <v>0</v>
      </c>
    </row>
    <row r="401" spans="1:7">
      <c r="A401" s="141" t="s">
        <v>621</v>
      </c>
      <c r="B401" s="142" t="s">
        <v>117</v>
      </c>
      <c r="C401" s="142" t="s">
        <v>118</v>
      </c>
      <c r="D401" s="143" t="s">
        <v>622</v>
      </c>
      <c r="E401" s="144">
        <v>1</v>
      </c>
      <c r="F401" s="145"/>
      <c r="G401" s="145">
        <f t="shared" si="56"/>
        <v>0</v>
      </c>
    </row>
    <row r="402" spans="1:7">
      <c r="A402" s="141" t="s">
        <v>623</v>
      </c>
      <c r="B402" s="142" t="s">
        <v>117</v>
      </c>
      <c r="C402" s="142" t="s">
        <v>118</v>
      </c>
      <c r="D402" s="143" t="s">
        <v>624</v>
      </c>
      <c r="E402" s="144">
        <v>3</v>
      </c>
      <c r="F402" s="145"/>
      <c r="G402" s="145">
        <f t="shared" si="56"/>
        <v>0</v>
      </c>
    </row>
    <row r="403" spans="1:7">
      <c r="A403" s="141" t="s">
        <v>625</v>
      </c>
      <c r="B403" s="142" t="s">
        <v>117</v>
      </c>
      <c r="C403" s="142" t="s">
        <v>118</v>
      </c>
      <c r="D403" s="143" t="s">
        <v>626</v>
      </c>
      <c r="E403" s="144">
        <v>1</v>
      </c>
      <c r="F403" s="145"/>
      <c r="G403" s="145">
        <f t="shared" si="56"/>
        <v>0</v>
      </c>
    </row>
    <row r="404" spans="1:7" ht="22.5">
      <c r="A404" s="141" t="s">
        <v>627</v>
      </c>
      <c r="B404" s="142" t="s">
        <v>117</v>
      </c>
      <c r="C404" s="142" t="s">
        <v>118</v>
      </c>
      <c r="D404" s="143" t="s">
        <v>628</v>
      </c>
      <c r="E404" s="144">
        <v>1</v>
      </c>
      <c r="F404" s="145"/>
      <c r="G404" s="145">
        <f t="shared" si="56"/>
        <v>0</v>
      </c>
    </row>
    <row r="405" spans="1:7" ht="22.5">
      <c r="A405" s="141" t="s">
        <v>629</v>
      </c>
      <c r="B405" s="142" t="s">
        <v>117</v>
      </c>
      <c r="C405" s="142" t="s">
        <v>118</v>
      </c>
      <c r="D405" s="143" t="s">
        <v>630</v>
      </c>
      <c r="E405" s="144">
        <v>1</v>
      </c>
      <c r="F405" s="145"/>
      <c r="G405" s="145">
        <f t="shared" si="56"/>
        <v>0</v>
      </c>
    </row>
    <row r="406" spans="1:7">
      <c r="A406" s="141" t="s">
        <v>631</v>
      </c>
      <c r="B406" s="142" t="s">
        <v>117</v>
      </c>
      <c r="C406" s="142" t="s">
        <v>118</v>
      </c>
      <c r="D406" s="143" t="s">
        <v>632</v>
      </c>
      <c r="E406" s="144">
        <v>2</v>
      </c>
      <c r="F406" s="145"/>
      <c r="G406" s="145">
        <f t="shared" si="56"/>
        <v>0</v>
      </c>
    </row>
    <row r="407" spans="1:7">
      <c r="A407" s="141" t="s">
        <v>633</v>
      </c>
      <c r="B407" s="142" t="s">
        <v>117</v>
      </c>
      <c r="C407" s="142" t="s">
        <v>118</v>
      </c>
      <c r="D407" s="143" t="s">
        <v>634</v>
      </c>
      <c r="E407" s="144">
        <v>3</v>
      </c>
      <c r="F407" s="145"/>
      <c r="G407" s="145">
        <f t="shared" si="56"/>
        <v>0</v>
      </c>
    </row>
    <row r="408" spans="1:7">
      <c r="A408" s="141" t="s">
        <v>635</v>
      </c>
      <c r="B408" s="142" t="s">
        <v>117</v>
      </c>
      <c r="C408" s="142" t="s">
        <v>118</v>
      </c>
      <c r="D408" s="143" t="s">
        <v>636</v>
      </c>
      <c r="E408" s="144">
        <v>1</v>
      </c>
      <c r="F408" s="145"/>
      <c r="G408" s="145">
        <f t="shared" si="56"/>
        <v>0</v>
      </c>
    </row>
    <row r="409" spans="1:7">
      <c r="A409" s="141" t="s">
        <v>637</v>
      </c>
      <c r="B409" s="142" t="s">
        <v>117</v>
      </c>
      <c r="C409" s="142" t="s">
        <v>118</v>
      </c>
      <c r="D409" s="143" t="s">
        <v>638</v>
      </c>
      <c r="E409" s="144">
        <v>1</v>
      </c>
      <c r="F409" s="145"/>
      <c r="G409" s="145">
        <f t="shared" si="56"/>
        <v>0</v>
      </c>
    </row>
    <row r="410" spans="1:7">
      <c r="A410" s="141" t="s">
        <v>639</v>
      </c>
      <c r="B410" s="142" t="s">
        <v>117</v>
      </c>
      <c r="C410" s="142" t="s">
        <v>118</v>
      </c>
      <c r="D410" s="143" t="s">
        <v>640</v>
      </c>
      <c r="E410" s="144">
        <v>4</v>
      </c>
      <c r="F410" s="145"/>
      <c r="G410" s="145">
        <f t="shared" si="56"/>
        <v>0</v>
      </c>
    </row>
    <row r="411" spans="1:7">
      <c r="A411" s="141" t="s">
        <v>641</v>
      </c>
      <c r="B411" s="142" t="s">
        <v>117</v>
      </c>
      <c r="C411" s="142" t="s">
        <v>118</v>
      </c>
      <c r="D411" s="143" t="s">
        <v>642</v>
      </c>
      <c r="E411" s="144">
        <v>4</v>
      </c>
      <c r="F411" s="145"/>
      <c r="G411" s="145">
        <f t="shared" si="56"/>
        <v>0</v>
      </c>
    </row>
    <row r="412" spans="1:7">
      <c r="A412" s="141" t="s">
        <v>643</v>
      </c>
      <c r="B412" s="142" t="s">
        <v>117</v>
      </c>
      <c r="C412" s="142" t="s">
        <v>118</v>
      </c>
      <c r="D412" s="143" t="s">
        <v>644</v>
      </c>
      <c r="E412" s="144">
        <v>1</v>
      </c>
      <c r="F412" s="145"/>
      <c r="G412" s="145">
        <f t="shared" si="56"/>
        <v>0</v>
      </c>
    </row>
    <row r="413" spans="1:7">
      <c r="A413" s="141" t="s">
        <v>645</v>
      </c>
      <c r="B413" s="142" t="s">
        <v>117</v>
      </c>
      <c r="C413" s="142" t="s">
        <v>118</v>
      </c>
      <c r="D413" s="143" t="s">
        <v>646</v>
      </c>
      <c r="E413" s="144">
        <v>3</v>
      </c>
      <c r="F413" s="145"/>
      <c r="G413" s="145">
        <f t="shared" si="56"/>
        <v>0</v>
      </c>
    </row>
    <row r="414" spans="1:7">
      <c r="A414" s="141" t="s">
        <v>647</v>
      </c>
      <c r="B414" s="142" t="s">
        <v>117</v>
      </c>
      <c r="C414" s="142" t="s">
        <v>118</v>
      </c>
      <c r="D414" s="143" t="s">
        <v>648</v>
      </c>
      <c r="E414" s="144">
        <v>1</v>
      </c>
      <c r="F414" s="145"/>
      <c r="G414" s="145">
        <f t="shared" si="56"/>
        <v>0</v>
      </c>
    </row>
    <row r="415" spans="1:7">
      <c r="A415" s="141" t="s">
        <v>649</v>
      </c>
      <c r="B415" s="142" t="s">
        <v>117</v>
      </c>
      <c r="C415" s="142" t="s">
        <v>118</v>
      </c>
      <c r="D415" s="143" t="s">
        <v>650</v>
      </c>
      <c r="E415" s="144">
        <v>2</v>
      </c>
      <c r="F415" s="145"/>
      <c r="G415" s="145">
        <f t="shared" si="56"/>
        <v>0</v>
      </c>
    </row>
    <row r="416" spans="1:7">
      <c r="A416" s="141" t="s">
        <v>651</v>
      </c>
      <c r="B416" s="142" t="s">
        <v>117</v>
      </c>
      <c r="C416" s="142" t="s">
        <v>118</v>
      </c>
      <c r="D416" s="143" t="s">
        <v>652</v>
      </c>
      <c r="E416" s="144">
        <v>1</v>
      </c>
      <c r="F416" s="145"/>
      <c r="G416" s="145">
        <f t="shared" si="56"/>
        <v>0</v>
      </c>
    </row>
    <row r="417" spans="1:7">
      <c r="A417" s="141" t="s">
        <v>653</v>
      </c>
      <c r="B417" s="142" t="s">
        <v>117</v>
      </c>
      <c r="C417" s="142" t="s">
        <v>118</v>
      </c>
      <c r="D417" s="143" t="s">
        <v>654</v>
      </c>
      <c r="E417" s="144">
        <v>1</v>
      </c>
      <c r="F417" s="145"/>
      <c r="G417" s="145">
        <f t="shared" si="56"/>
        <v>0</v>
      </c>
    </row>
    <row r="418" spans="1:7">
      <c r="A418" s="141" t="s">
        <v>655</v>
      </c>
      <c r="B418" s="142" t="s">
        <v>117</v>
      </c>
      <c r="C418" s="142" t="s">
        <v>118</v>
      </c>
      <c r="D418" s="143" t="s">
        <v>656</v>
      </c>
      <c r="E418" s="144">
        <v>1</v>
      </c>
      <c r="F418" s="145"/>
      <c r="G418" s="145">
        <f t="shared" si="56"/>
        <v>0</v>
      </c>
    </row>
    <row r="419" spans="1:7">
      <c r="A419" s="141" t="s">
        <v>657</v>
      </c>
      <c r="B419" s="142" t="s">
        <v>117</v>
      </c>
      <c r="C419" s="142" t="s">
        <v>118</v>
      </c>
      <c r="D419" s="143" t="s">
        <v>658</v>
      </c>
      <c r="E419" s="144">
        <v>1</v>
      </c>
      <c r="F419" s="145"/>
      <c r="G419" s="145">
        <f t="shared" si="56"/>
        <v>0</v>
      </c>
    </row>
    <row r="420" spans="1:7">
      <c r="A420" s="141" t="s">
        <v>659</v>
      </c>
      <c r="B420" s="142" t="s">
        <v>117</v>
      </c>
      <c r="C420" s="142" t="s">
        <v>118</v>
      </c>
      <c r="D420" s="143" t="s">
        <v>660</v>
      </c>
      <c r="E420" s="144">
        <v>7</v>
      </c>
      <c r="F420" s="145"/>
      <c r="G420" s="145">
        <f t="shared" si="56"/>
        <v>0</v>
      </c>
    </row>
    <row r="421" spans="1:7">
      <c r="A421" s="141" t="s">
        <v>661</v>
      </c>
      <c r="B421" s="142" t="s">
        <v>117</v>
      </c>
      <c r="C421" s="142" t="s">
        <v>118</v>
      </c>
      <c r="D421" s="143" t="s">
        <v>662</v>
      </c>
      <c r="E421" s="144">
        <v>22</v>
      </c>
      <c r="F421" s="145"/>
      <c r="G421" s="145">
        <f t="shared" si="56"/>
        <v>0</v>
      </c>
    </row>
    <row r="422" spans="1:7">
      <c r="A422" s="141" t="s">
        <v>663</v>
      </c>
      <c r="B422" s="142" t="s">
        <v>117</v>
      </c>
      <c r="C422" s="142" t="s">
        <v>118</v>
      </c>
      <c r="D422" s="143" t="s">
        <v>664</v>
      </c>
      <c r="E422" s="144">
        <v>19</v>
      </c>
      <c r="F422" s="145"/>
      <c r="G422" s="145">
        <f t="shared" si="56"/>
        <v>0</v>
      </c>
    </row>
    <row r="423" spans="1:7">
      <c r="A423" s="141" t="s">
        <v>665</v>
      </c>
      <c r="B423" s="142" t="s">
        <v>117</v>
      </c>
      <c r="C423" s="142" t="s">
        <v>118</v>
      </c>
      <c r="D423" s="143" t="s">
        <v>666</v>
      </c>
      <c r="E423" s="144">
        <v>15</v>
      </c>
      <c r="F423" s="145"/>
      <c r="G423" s="145">
        <f t="shared" si="56"/>
        <v>0</v>
      </c>
    </row>
    <row r="424" spans="1:7">
      <c r="A424" s="141" t="s">
        <v>667</v>
      </c>
      <c r="B424" s="142" t="s">
        <v>117</v>
      </c>
      <c r="C424" s="142" t="s">
        <v>118</v>
      </c>
      <c r="D424" s="143" t="s">
        <v>668</v>
      </c>
      <c r="E424" s="144">
        <v>12</v>
      </c>
      <c r="F424" s="145"/>
      <c r="G424" s="145">
        <f t="shared" si="56"/>
        <v>0</v>
      </c>
    </row>
    <row r="425" spans="1:7">
      <c r="A425" s="141" t="s">
        <v>669</v>
      </c>
      <c r="B425" s="142" t="s">
        <v>117</v>
      </c>
      <c r="C425" s="142" t="s">
        <v>118</v>
      </c>
      <c r="D425" s="143" t="s">
        <v>670</v>
      </c>
      <c r="E425" s="144">
        <v>10</v>
      </c>
      <c r="F425" s="145"/>
      <c r="G425" s="145">
        <f t="shared" si="56"/>
        <v>0</v>
      </c>
    </row>
    <row r="426" spans="1:7">
      <c r="A426" s="141" t="s">
        <v>671</v>
      </c>
      <c r="B426" s="142" t="s">
        <v>117</v>
      </c>
      <c r="C426" s="142" t="s">
        <v>118</v>
      </c>
      <c r="D426" s="143" t="s">
        <v>672</v>
      </c>
      <c r="E426" s="144">
        <v>6</v>
      </c>
      <c r="F426" s="145"/>
      <c r="G426" s="145">
        <f t="shared" si="56"/>
        <v>0</v>
      </c>
    </row>
    <row r="427" spans="1:7">
      <c r="A427" s="141" t="s">
        <v>673</v>
      </c>
      <c r="B427" s="142" t="s">
        <v>117</v>
      </c>
      <c r="C427" s="142" t="s">
        <v>118</v>
      </c>
      <c r="D427" s="143" t="s">
        <v>674</v>
      </c>
      <c r="E427" s="144">
        <v>143</v>
      </c>
      <c r="F427" s="145"/>
      <c r="G427" s="145">
        <f t="shared" si="56"/>
        <v>0</v>
      </c>
    </row>
    <row r="428" spans="1:7">
      <c r="A428" s="146"/>
      <c r="B428" s="146"/>
      <c r="C428" s="146"/>
      <c r="D428" s="168" t="s">
        <v>603</v>
      </c>
      <c r="E428" s="169"/>
      <c r="F428" s="170">
        <f>G393+G394+G395+G396+G397+G398+G399+G400+G401+G402+G403+G404+G405+G406+G407+G408+G409+G410+G411+G412+G413+G414+G415+G416+G417+G418+G419+G420+G421+G422+G423+G424+G425+G426+G427</f>
        <v>0</v>
      </c>
      <c r="G428" s="170">
        <f>ROUND(F428,2)</f>
        <v>0</v>
      </c>
    </row>
    <row r="429" spans="1:7">
      <c r="A429" s="186"/>
      <c r="B429" s="186"/>
      <c r="C429" s="186"/>
      <c r="D429" s="195" t="s">
        <v>89</v>
      </c>
      <c r="E429" s="196"/>
      <c r="F429" s="197">
        <f>G325+G341+G351+G369+G387+G391+G428</f>
        <v>0</v>
      </c>
      <c r="G429" s="197">
        <f>ROUND(F429,2)</f>
        <v>0</v>
      </c>
    </row>
    <row r="430" spans="1:7">
      <c r="A430" s="150" t="s">
        <v>90</v>
      </c>
      <c r="B430" s="150" t="s">
        <v>114</v>
      </c>
      <c r="C430" s="151"/>
      <c r="D430" s="152" t="s">
        <v>19</v>
      </c>
      <c r="E430" s="151"/>
      <c r="F430" s="153">
        <f>F585</f>
        <v>0</v>
      </c>
      <c r="G430" s="153">
        <f>ROUND(F430,2)</f>
        <v>0</v>
      </c>
    </row>
    <row r="431" spans="1:7">
      <c r="A431" s="154" t="s">
        <v>675</v>
      </c>
      <c r="B431" s="154" t="s">
        <v>114</v>
      </c>
      <c r="C431" s="155"/>
      <c r="D431" s="156" t="s">
        <v>676</v>
      </c>
      <c r="E431" s="155"/>
      <c r="F431" s="157">
        <f>F496</f>
        <v>0</v>
      </c>
      <c r="G431" s="157">
        <f>ROUND(F431,2)</f>
        <v>0</v>
      </c>
    </row>
    <row r="432" spans="1:7">
      <c r="A432" s="158" t="s">
        <v>677</v>
      </c>
      <c r="B432" s="158" t="s">
        <v>114</v>
      </c>
      <c r="C432" s="159"/>
      <c r="D432" s="160" t="s">
        <v>678</v>
      </c>
      <c r="E432" s="159"/>
      <c r="F432" s="161">
        <f>F444</f>
        <v>0</v>
      </c>
      <c r="G432" s="161">
        <f>ROUND(F432,2)</f>
        <v>0</v>
      </c>
    </row>
    <row r="433" spans="1:7">
      <c r="A433" s="141" t="s">
        <v>679</v>
      </c>
      <c r="B433" s="142" t="s">
        <v>117</v>
      </c>
      <c r="C433" s="142" t="s">
        <v>118</v>
      </c>
      <c r="D433" s="143" t="s">
        <v>680</v>
      </c>
      <c r="E433" s="144">
        <v>1</v>
      </c>
      <c r="F433" s="145"/>
      <c r="G433" s="145">
        <f t="shared" ref="G433:G443" si="57">TRUNC(E433*F433)</f>
        <v>0</v>
      </c>
    </row>
    <row r="434" spans="1:7">
      <c r="A434" s="141" t="s">
        <v>681</v>
      </c>
      <c r="B434" s="142" t="s">
        <v>117</v>
      </c>
      <c r="C434" s="142" t="s">
        <v>118</v>
      </c>
      <c r="D434" s="143" t="s">
        <v>682</v>
      </c>
      <c r="E434" s="144">
        <v>1</v>
      </c>
      <c r="F434" s="145"/>
      <c r="G434" s="145">
        <f t="shared" si="57"/>
        <v>0</v>
      </c>
    </row>
    <row r="435" spans="1:7" ht="22.5">
      <c r="A435" s="141" t="s">
        <v>683</v>
      </c>
      <c r="B435" s="142" t="s">
        <v>117</v>
      </c>
      <c r="C435" s="142" t="s">
        <v>118</v>
      </c>
      <c r="D435" s="143" t="s">
        <v>684</v>
      </c>
      <c r="E435" s="144">
        <v>1</v>
      </c>
      <c r="F435" s="145"/>
      <c r="G435" s="145">
        <f t="shared" si="57"/>
        <v>0</v>
      </c>
    </row>
    <row r="436" spans="1:7" ht="22.5">
      <c r="A436" s="141" t="s">
        <v>685</v>
      </c>
      <c r="B436" s="142" t="s">
        <v>117</v>
      </c>
      <c r="C436" s="142" t="s">
        <v>118</v>
      </c>
      <c r="D436" s="143" t="s">
        <v>686</v>
      </c>
      <c r="E436" s="144">
        <v>1</v>
      </c>
      <c r="F436" s="145"/>
      <c r="G436" s="145">
        <f t="shared" si="57"/>
        <v>0</v>
      </c>
    </row>
    <row r="437" spans="1:7">
      <c r="A437" s="141" t="s">
        <v>687</v>
      </c>
      <c r="B437" s="142" t="s">
        <v>117</v>
      </c>
      <c r="C437" s="142" t="s">
        <v>118</v>
      </c>
      <c r="D437" s="143" t="s">
        <v>688</v>
      </c>
      <c r="E437" s="144">
        <v>1</v>
      </c>
      <c r="F437" s="145"/>
      <c r="G437" s="145">
        <f t="shared" si="57"/>
        <v>0</v>
      </c>
    </row>
    <row r="438" spans="1:7">
      <c r="A438" s="141" t="s">
        <v>689</v>
      </c>
      <c r="B438" s="142" t="s">
        <v>117</v>
      </c>
      <c r="C438" s="142" t="s">
        <v>118</v>
      </c>
      <c r="D438" s="143" t="s">
        <v>690</v>
      </c>
      <c r="E438" s="144">
        <v>1</v>
      </c>
      <c r="F438" s="145"/>
      <c r="G438" s="145">
        <f t="shared" si="57"/>
        <v>0</v>
      </c>
    </row>
    <row r="439" spans="1:7" ht="22.5">
      <c r="A439" s="141" t="s">
        <v>691</v>
      </c>
      <c r="B439" s="142" t="s">
        <v>117</v>
      </c>
      <c r="C439" s="142" t="s">
        <v>118</v>
      </c>
      <c r="D439" s="143" t="s">
        <v>692</v>
      </c>
      <c r="E439" s="144">
        <v>1</v>
      </c>
      <c r="F439" s="145"/>
      <c r="G439" s="145">
        <f t="shared" si="57"/>
        <v>0</v>
      </c>
    </row>
    <row r="440" spans="1:7">
      <c r="A440" s="141" t="s">
        <v>693</v>
      </c>
      <c r="B440" s="142" t="s">
        <v>117</v>
      </c>
      <c r="C440" s="142" t="s">
        <v>118</v>
      </c>
      <c r="D440" s="143" t="s">
        <v>694</v>
      </c>
      <c r="E440" s="144">
        <v>1</v>
      </c>
      <c r="F440" s="145"/>
      <c r="G440" s="145">
        <f t="shared" si="57"/>
        <v>0</v>
      </c>
    </row>
    <row r="441" spans="1:7" ht="22.5">
      <c r="A441" s="141" t="s">
        <v>695</v>
      </c>
      <c r="B441" s="142" t="s">
        <v>117</v>
      </c>
      <c r="C441" s="142" t="s">
        <v>118</v>
      </c>
      <c r="D441" s="143" t="s">
        <v>696</v>
      </c>
      <c r="E441" s="144">
        <v>1</v>
      </c>
      <c r="F441" s="145"/>
      <c r="G441" s="145">
        <f t="shared" si="57"/>
        <v>0</v>
      </c>
    </row>
    <row r="442" spans="1:7" ht="22.5">
      <c r="A442" s="141" t="s">
        <v>697</v>
      </c>
      <c r="B442" s="142" t="s">
        <v>117</v>
      </c>
      <c r="C442" s="142" t="s">
        <v>118</v>
      </c>
      <c r="D442" s="143" t="s">
        <v>698</v>
      </c>
      <c r="E442" s="144">
        <v>1</v>
      </c>
      <c r="F442" s="145"/>
      <c r="G442" s="145">
        <f t="shared" si="57"/>
        <v>0</v>
      </c>
    </row>
    <row r="443" spans="1:7">
      <c r="A443" s="141" t="s">
        <v>699</v>
      </c>
      <c r="B443" s="142" t="s">
        <v>117</v>
      </c>
      <c r="C443" s="142" t="s">
        <v>118</v>
      </c>
      <c r="D443" s="143" t="s">
        <v>700</v>
      </c>
      <c r="E443" s="144">
        <v>1</v>
      </c>
      <c r="F443" s="145"/>
      <c r="G443" s="145">
        <f t="shared" si="57"/>
        <v>0</v>
      </c>
    </row>
    <row r="444" spans="1:7">
      <c r="A444" s="146"/>
      <c r="B444" s="146"/>
      <c r="C444" s="146"/>
      <c r="D444" s="162" t="s">
        <v>677</v>
      </c>
      <c r="E444" s="163"/>
      <c r="F444" s="164">
        <f>G433+G434+G435+G436+G437+G438+G439+G440+G441+G442+G443</f>
        <v>0</v>
      </c>
      <c r="G444" s="164">
        <f>ROUND(F444,2)</f>
        <v>0</v>
      </c>
    </row>
    <row r="445" spans="1:7">
      <c r="A445" s="198" t="s">
        <v>701</v>
      </c>
      <c r="B445" s="198" t="s">
        <v>114</v>
      </c>
      <c r="C445" s="199"/>
      <c r="D445" s="200" t="s">
        <v>702</v>
      </c>
      <c r="E445" s="199"/>
      <c r="F445" s="201">
        <f>F457</f>
        <v>0</v>
      </c>
      <c r="G445" s="201">
        <f>ROUND(F445,2)</f>
        <v>0</v>
      </c>
    </row>
    <row r="446" spans="1:7" ht="45">
      <c r="A446" s="141" t="s">
        <v>703</v>
      </c>
      <c r="B446" s="142" t="s">
        <v>117</v>
      </c>
      <c r="C446" s="142" t="s">
        <v>118</v>
      </c>
      <c r="D446" s="143" t="s">
        <v>704</v>
      </c>
      <c r="E446" s="144">
        <v>9</v>
      </c>
      <c r="F446" s="145"/>
      <c r="G446" s="145">
        <f t="shared" ref="G446:G456" si="58">TRUNC(E446*F446)</f>
        <v>0</v>
      </c>
    </row>
    <row r="447" spans="1:7" ht="45">
      <c r="A447" s="141" t="s">
        <v>705</v>
      </c>
      <c r="B447" s="142" t="s">
        <v>117</v>
      </c>
      <c r="C447" s="142" t="s">
        <v>118</v>
      </c>
      <c r="D447" s="143" t="s">
        <v>706</v>
      </c>
      <c r="E447" s="144">
        <v>2</v>
      </c>
      <c r="F447" s="145"/>
      <c r="G447" s="145">
        <f t="shared" si="58"/>
        <v>0</v>
      </c>
    </row>
    <row r="448" spans="1:7" ht="45">
      <c r="A448" s="141" t="s">
        <v>707</v>
      </c>
      <c r="B448" s="142" t="s">
        <v>117</v>
      </c>
      <c r="C448" s="142" t="s">
        <v>118</v>
      </c>
      <c r="D448" s="143" t="s">
        <v>708</v>
      </c>
      <c r="E448" s="144">
        <v>21</v>
      </c>
      <c r="F448" s="145"/>
      <c r="G448" s="145">
        <f t="shared" si="58"/>
        <v>0</v>
      </c>
    </row>
    <row r="449" spans="1:7" ht="33.75">
      <c r="A449" s="141" t="s">
        <v>709</v>
      </c>
      <c r="B449" s="142" t="s">
        <v>117</v>
      </c>
      <c r="C449" s="142" t="s">
        <v>118</v>
      </c>
      <c r="D449" s="143" t="s">
        <v>710</v>
      </c>
      <c r="E449" s="144">
        <v>1</v>
      </c>
      <c r="F449" s="145"/>
      <c r="G449" s="145">
        <f t="shared" si="58"/>
        <v>0</v>
      </c>
    </row>
    <row r="450" spans="1:7" ht="45">
      <c r="A450" s="141" t="s">
        <v>711</v>
      </c>
      <c r="B450" s="142" t="s">
        <v>117</v>
      </c>
      <c r="C450" s="142" t="s">
        <v>118</v>
      </c>
      <c r="D450" s="143" t="s">
        <v>712</v>
      </c>
      <c r="E450" s="144">
        <v>1</v>
      </c>
      <c r="F450" s="145"/>
      <c r="G450" s="145">
        <f t="shared" si="58"/>
        <v>0</v>
      </c>
    </row>
    <row r="451" spans="1:7" ht="33.75">
      <c r="A451" s="141" t="s">
        <v>713</v>
      </c>
      <c r="B451" s="142" t="s">
        <v>117</v>
      </c>
      <c r="C451" s="142" t="s">
        <v>118</v>
      </c>
      <c r="D451" s="143" t="s">
        <v>714</v>
      </c>
      <c r="E451" s="144">
        <v>1</v>
      </c>
      <c r="F451" s="145"/>
      <c r="G451" s="145">
        <f t="shared" si="58"/>
        <v>0</v>
      </c>
    </row>
    <row r="452" spans="1:7" ht="45">
      <c r="A452" s="141" t="s">
        <v>715</v>
      </c>
      <c r="B452" s="142" t="s">
        <v>117</v>
      </c>
      <c r="C452" s="142" t="s">
        <v>194</v>
      </c>
      <c r="D452" s="143" t="s">
        <v>716</v>
      </c>
      <c r="E452" s="144">
        <v>352.27</v>
      </c>
      <c r="F452" s="145"/>
      <c r="G452" s="145">
        <f t="shared" si="58"/>
        <v>0</v>
      </c>
    </row>
    <row r="453" spans="1:7" ht="45">
      <c r="A453" s="141" t="s">
        <v>717</v>
      </c>
      <c r="B453" s="142" t="s">
        <v>117</v>
      </c>
      <c r="C453" s="142" t="s">
        <v>194</v>
      </c>
      <c r="D453" s="143" t="s">
        <v>718</v>
      </c>
      <c r="E453" s="144">
        <v>2029.23</v>
      </c>
      <c r="F453" s="145"/>
      <c r="G453" s="145">
        <f t="shared" si="58"/>
        <v>0</v>
      </c>
    </row>
    <row r="454" spans="1:7" ht="45">
      <c r="A454" s="141" t="s">
        <v>719</v>
      </c>
      <c r="B454" s="142" t="s">
        <v>117</v>
      </c>
      <c r="C454" s="142" t="s">
        <v>118</v>
      </c>
      <c r="D454" s="143" t="s">
        <v>720</v>
      </c>
      <c r="E454" s="144">
        <v>22.05</v>
      </c>
      <c r="F454" s="145"/>
      <c r="G454" s="145">
        <f t="shared" si="58"/>
        <v>0</v>
      </c>
    </row>
    <row r="455" spans="1:7" ht="45">
      <c r="A455" s="141" t="s">
        <v>721</v>
      </c>
      <c r="B455" s="142" t="s">
        <v>117</v>
      </c>
      <c r="C455" s="142" t="s">
        <v>118</v>
      </c>
      <c r="D455" s="143" t="s">
        <v>722</v>
      </c>
      <c r="E455" s="144">
        <v>63.88</v>
      </c>
      <c r="F455" s="145"/>
      <c r="G455" s="145">
        <f t="shared" si="58"/>
        <v>0</v>
      </c>
    </row>
    <row r="456" spans="1:7" ht="45">
      <c r="A456" s="141" t="s">
        <v>723</v>
      </c>
      <c r="B456" s="142" t="s">
        <v>117</v>
      </c>
      <c r="C456" s="142" t="s">
        <v>118</v>
      </c>
      <c r="D456" s="143" t="s">
        <v>724</v>
      </c>
      <c r="E456" s="144">
        <v>10.039999999999999</v>
      </c>
      <c r="F456" s="145"/>
      <c r="G456" s="145">
        <f t="shared" si="58"/>
        <v>0</v>
      </c>
    </row>
    <row r="457" spans="1:7">
      <c r="A457" s="146"/>
      <c r="B457" s="146"/>
      <c r="C457" s="146"/>
      <c r="D457" s="162" t="s">
        <v>701</v>
      </c>
      <c r="E457" s="163"/>
      <c r="F457" s="164">
        <f>G446+G447+G448+G449+G450+G451+G452+G453+G454+G455+G456</f>
        <v>0</v>
      </c>
      <c r="G457" s="164">
        <f>ROUND(F457,2)</f>
        <v>0</v>
      </c>
    </row>
    <row r="458" spans="1:7">
      <c r="A458" s="198" t="s">
        <v>725</v>
      </c>
      <c r="B458" s="198" t="s">
        <v>114</v>
      </c>
      <c r="C458" s="199"/>
      <c r="D458" s="200" t="s">
        <v>726</v>
      </c>
      <c r="E458" s="199"/>
      <c r="F458" s="201">
        <f>F467</f>
        <v>0</v>
      </c>
      <c r="G458" s="201">
        <f>ROUND(F458,2)</f>
        <v>0</v>
      </c>
    </row>
    <row r="459" spans="1:7" ht="45">
      <c r="A459" s="141" t="s">
        <v>727</v>
      </c>
      <c r="B459" s="142" t="s">
        <v>117</v>
      </c>
      <c r="C459" s="142" t="s">
        <v>194</v>
      </c>
      <c r="D459" s="143" t="s">
        <v>728</v>
      </c>
      <c r="E459" s="144">
        <v>120.67</v>
      </c>
      <c r="F459" s="145"/>
      <c r="G459" s="145">
        <f t="shared" ref="G459:G466" si="59">TRUNC(E459*F459)</f>
        <v>0</v>
      </c>
    </row>
    <row r="460" spans="1:7" ht="33.75">
      <c r="A460" s="141" t="s">
        <v>729</v>
      </c>
      <c r="B460" s="142" t="s">
        <v>117</v>
      </c>
      <c r="C460" s="142" t="s">
        <v>194</v>
      </c>
      <c r="D460" s="143" t="s">
        <v>730</v>
      </c>
      <c r="E460" s="144">
        <v>48.42</v>
      </c>
      <c r="F460" s="145"/>
      <c r="G460" s="145">
        <f t="shared" si="59"/>
        <v>0</v>
      </c>
    </row>
    <row r="461" spans="1:7" ht="33.75">
      <c r="A461" s="141" t="s">
        <v>731</v>
      </c>
      <c r="B461" s="142" t="s">
        <v>117</v>
      </c>
      <c r="C461" s="142" t="s">
        <v>194</v>
      </c>
      <c r="D461" s="143" t="s">
        <v>732</v>
      </c>
      <c r="E461" s="144">
        <v>427.66</v>
      </c>
      <c r="F461" s="145"/>
      <c r="G461" s="145">
        <f t="shared" si="59"/>
        <v>0</v>
      </c>
    </row>
    <row r="462" spans="1:7" ht="33.75">
      <c r="A462" s="141" t="s">
        <v>733</v>
      </c>
      <c r="B462" s="142" t="s">
        <v>117</v>
      </c>
      <c r="C462" s="142" t="s">
        <v>194</v>
      </c>
      <c r="D462" s="143" t="s">
        <v>734</v>
      </c>
      <c r="E462" s="144">
        <v>193.67</v>
      </c>
      <c r="F462" s="145"/>
      <c r="G462" s="145">
        <f t="shared" si="59"/>
        <v>0</v>
      </c>
    </row>
    <row r="463" spans="1:7" ht="45">
      <c r="A463" s="141" t="s">
        <v>735</v>
      </c>
      <c r="B463" s="142" t="s">
        <v>117</v>
      </c>
      <c r="C463" s="142" t="s">
        <v>194</v>
      </c>
      <c r="D463" s="143" t="s">
        <v>736</v>
      </c>
      <c r="E463" s="144">
        <v>3069.76</v>
      </c>
      <c r="F463" s="145"/>
      <c r="G463" s="145">
        <f t="shared" si="59"/>
        <v>0</v>
      </c>
    </row>
    <row r="464" spans="1:7" ht="45">
      <c r="A464" s="141" t="s">
        <v>737</v>
      </c>
      <c r="B464" s="142" t="s">
        <v>117</v>
      </c>
      <c r="C464" s="142" t="s">
        <v>194</v>
      </c>
      <c r="D464" s="143" t="s">
        <v>738</v>
      </c>
      <c r="E464" s="144">
        <v>6676.39</v>
      </c>
      <c r="F464" s="145"/>
      <c r="G464" s="145">
        <f t="shared" si="59"/>
        <v>0</v>
      </c>
    </row>
    <row r="465" spans="1:15" ht="33.75">
      <c r="A465" s="141" t="s">
        <v>739</v>
      </c>
      <c r="B465" s="142" t="s">
        <v>117</v>
      </c>
      <c r="C465" s="142" t="s">
        <v>194</v>
      </c>
      <c r="D465" s="143" t="s">
        <v>740</v>
      </c>
      <c r="E465" s="144">
        <v>1464.29</v>
      </c>
      <c r="F465" s="145"/>
      <c r="G465" s="145">
        <f t="shared" si="59"/>
        <v>0</v>
      </c>
    </row>
    <row r="466" spans="1:15" ht="22.5">
      <c r="A466" s="141" t="s">
        <v>741</v>
      </c>
      <c r="B466" s="142" t="s">
        <v>117</v>
      </c>
      <c r="C466" s="142" t="s">
        <v>194</v>
      </c>
      <c r="D466" s="143" t="s">
        <v>742</v>
      </c>
      <c r="E466" s="144">
        <v>1</v>
      </c>
      <c r="F466" s="145"/>
      <c r="G466" s="145">
        <f t="shared" si="59"/>
        <v>0</v>
      </c>
    </row>
    <row r="467" spans="1:15">
      <c r="A467" s="146"/>
      <c r="B467" s="146"/>
      <c r="C467" s="146"/>
      <c r="D467" s="162" t="s">
        <v>725</v>
      </c>
      <c r="E467" s="163"/>
      <c r="F467" s="164">
        <f>G459+G460+G461+G462+G463+G464+G465+G466</f>
        <v>0</v>
      </c>
      <c r="G467" s="164">
        <f>ROUND(F467,2)</f>
        <v>0</v>
      </c>
    </row>
    <row r="468" spans="1:15">
      <c r="A468" s="198" t="s">
        <v>743</v>
      </c>
      <c r="B468" s="198" t="s">
        <v>114</v>
      </c>
      <c r="C468" s="199"/>
      <c r="D468" s="200" t="s">
        <v>744</v>
      </c>
      <c r="E468" s="199"/>
      <c r="F468" s="201">
        <f>F478</f>
        <v>0</v>
      </c>
      <c r="G468" s="201">
        <f>ROUND(F468,2)</f>
        <v>0</v>
      </c>
    </row>
    <row r="469" spans="1:15" ht="22.5">
      <c r="A469" s="141" t="s">
        <v>745</v>
      </c>
      <c r="B469" s="142" t="s">
        <v>117</v>
      </c>
      <c r="C469" s="142" t="s">
        <v>118</v>
      </c>
      <c r="D469" s="143" t="s">
        <v>746</v>
      </c>
      <c r="E469" s="144">
        <v>7</v>
      </c>
      <c r="F469" s="145"/>
      <c r="G469" s="145">
        <f t="shared" ref="G469:G477" si="60">TRUNC(E469*F469)</f>
        <v>0</v>
      </c>
    </row>
    <row r="470" spans="1:15" ht="22.5">
      <c r="A470" s="141" t="s">
        <v>747</v>
      </c>
      <c r="B470" s="142" t="s">
        <v>117</v>
      </c>
      <c r="C470" s="142" t="s">
        <v>118</v>
      </c>
      <c r="D470" s="143" t="s">
        <v>748</v>
      </c>
      <c r="E470" s="144">
        <v>6</v>
      </c>
      <c r="F470" s="145"/>
      <c r="G470" s="145">
        <f t="shared" si="60"/>
        <v>0</v>
      </c>
    </row>
    <row r="471" spans="1:15" ht="22.5">
      <c r="A471" s="141" t="s">
        <v>749</v>
      </c>
      <c r="B471" s="142" t="s">
        <v>117</v>
      </c>
      <c r="C471" s="142" t="s">
        <v>118</v>
      </c>
      <c r="D471" s="143" t="s">
        <v>750</v>
      </c>
      <c r="E471" s="144">
        <v>3</v>
      </c>
      <c r="F471" s="145"/>
      <c r="G471" s="145">
        <f t="shared" si="60"/>
        <v>0</v>
      </c>
    </row>
    <row r="472" spans="1:15" ht="22.5">
      <c r="A472" s="141" t="s">
        <v>751</v>
      </c>
      <c r="B472" s="142" t="s">
        <v>117</v>
      </c>
      <c r="C472" s="142" t="s">
        <v>118</v>
      </c>
      <c r="D472" s="143" t="s">
        <v>752</v>
      </c>
      <c r="E472" s="144">
        <v>4</v>
      </c>
      <c r="F472" s="145"/>
      <c r="G472" s="145">
        <f t="shared" si="60"/>
        <v>0</v>
      </c>
    </row>
    <row r="473" spans="1:15" ht="22.5">
      <c r="A473" s="141" t="s">
        <v>753</v>
      </c>
      <c r="B473" s="142" t="s">
        <v>117</v>
      </c>
      <c r="C473" s="142" t="s">
        <v>118</v>
      </c>
      <c r="D473" s="143" t="s">
        <v>754</v>
      </c>
      <c r="E473" s="144">
        <v>6</v>
      </c>
      <c r="F473" s="145"/>
      <c r="G473" s="145">
        <f t="shared" si="60"/>
        <v>0</v>
      </c>
    </row>
    <row r="474" spans="1:15" ht="22.5">
      <c r="A474" s="141" t="s">
        <v>755</v>
      </c>
      <c r="B474" s="142" t="s">
        <v>117</v>
      </c>
      <c r="C474" s="142" t="s">
        <v>118</v>
      </c>
      <c r="D474" s="143" t="s">
        <v>756</v>
      </c>
      <c r="E474" s="144">
        <v>95</v>
      </c>
      <c r="F474" s="145"/>
      <c r="G474" s="145">
        <f t="shared" si="60"/>
        <v>0</v>
      </c>
      <c r="K474" s="204"/>
    </row>
    <row r="475" spans="1:15" ht="22.5">
      <c r="A475" s="141" t="s">
        <v>757</v>
      </c>
      <c r="B475" s="142" t="s">
        <v>117</v>
      </c>
      <c r="C475" s="142" t="s">
        <v>118</v>
      </c>
      <c r="D475" s="143" t="s">
        <v>758</v>
      </c>
      <c r="E475" s="144">
        <v>1</v>
      </c>
      <c r="F475" s="145"/>
      <c r="G475" s="145">
        <f t="shared" si="60"/>
        <v>0</v>
      </c>
      <c r="K475" s="204"/>
      <c r="L475" s="204"/>
      <c r="N475" s="204"/>
      <c r="O475" s="204"/>
    </row>
    <row r="476" spans="1:15" ht="33.75">
      <c r="A476" s="141" t="s">
        <v>759</v>
      </c>
      <c r="B476" s="142" t="s">
        <v>117</v>
      </c>
      <c r="C476" s="142" t="s">
        <v>118</v>
      </c>
      <c r="D476" s="143" t="s">
        <v>760</v>
      </c>
      <c r="E476" s="144">
        <v>1</v>
      </c>
      <c r="F476" s="145"/>
      <c r="G476" s="145">
        <f t="shared" si="60"/>
        <v>0</v>
      </c>
      <c r="K476" s="204"/>
    </row>
    <row r="477" spans="1:15" ht="33.75">
      <c r="A477" s="141" t="s">
        <v>761</v>
      </c>
      <c r="B477" s="142" t="s">
        <v>117</v>
      </c>
      <c r="C477" s="142" t="s">
        <v>118</v>
      </c>
      <c r="D477" s="143" t="s">
        <v>762</v>
      </c>
      <c r="E477" s="144">
        <v>4</v>
      </c>
      <c r="F477" s="145"/>
      <c r="G477" s="145">
        <f t="shared" si="60"/>
        <v>0</v>
      </c>
      <c r="K477" s="204"/>
    </row>
    <row r="478" spans="1:15">
      <c r="A478" s="146"/>
      <c r="B478" s="146"/>
      <c r="C478" s="146"/>
      <c r="D478" s="162" t="s">
        <v>743</v>
      </c>
      <c r="E478" s="163"/>
      <c r="F478" s="164">
        <f>G469+G470+G471+G472+G473+G474+G475+G476+G477</f>
        <v>0</v>
      </c>
      <c r="G478" s="164">
        <f>ROUND(F478,2)</f>
        <v>0</v>
      </c>
    </row>
    <row r="479" spans="1:15">
      <c r="A479" s="198" t="s">
        <v>763</v>
      </c>
      <c r="B479" s="198" t="s">
        <v>114</v>
      </c>
      <c r="C479" s="199"/>
      <c r="D479" s="200" t="s">
        <v>764</v>
      </c>
      <c r="E479" s="199"/>
      <c r="F479" s="201">
        <f>F488</f>
        <v>0</v>
      </c>
      <c r="G479" s="201">
        <f>ROUND(F479,2)</f>
        <v>0</v>
      </c>
    </row>
    <row r="480" spans="1:15" ht="33.75">
      <c r="A480" s="141" t="s">
        <v>765</v>
      </c>
      <c r="B480" s="142" t="s">
        <v>117</v>
      </c>
      <c r="C480" s="142" t="s">
        <v>118</v>
      </c>
      <c r="D480" s="143" t="s">
        <v>766</v>
      </c>
      <c r="E480" s="144">
        <v>23</v>
      </c>
      <c r="F480" s="145"/>
      <c r="G480" s="145">
        <f t="shared" ref="G480:G487" si="61">TRUNC(E480*F480)</f>
        <v>0</v>
      </c>
    </row>
    <row r="481" spans="1:7" ht="33.75">
      <c r="A481" s="141" t="s">
        <v>767</v>
      </c>
      <c r="B481" s="142" t="s">
        <v>117</v>
      </c>
      <c r="C481" s="142" t="s">
        <v>118</v>
      </c>
      <c r="D481" s="143" t="s">
        <v>768</v>
      </c>
      <c r="E481" s="144">
        <v>10</v>
      </c>
      <c r="F481" s="145"/>
      <c r="G481" s="145">
        <f t="shared" si="61"/>
        <v>0</v>
      </c>
    </row>
    <row r="482" spans="1:7" ht="33.75">
      <c r="A482" s="141" t="s">
        <v>769</v>
      </c>
      <c r="B482" s="142" t="s">
        <v>117</v>
      </c>
      <c r="C482" s="142" t="s">
        <v>118</v>
      </c>
      <c r="D482" s="143" t="s">
        <v>770</v>
      </c>
      <c r="E482" s="144">
        <v>5</v>
      </c>
      <c r="F482" s="145"/>
      <c r="G482" s="145">
        <f t="shared" si="61"/>
        <v>0</v>
      </c>
    </row>
    <row r="483" spans="1:7" ht="33.75">
      <c r="A483" s="141" t="s">
        <v>771</v>
      </c>
      <c r="B483" s="142" t="s">
        <v>117</v>
      </c>
      <c r="C483" s="142" t="s">
        <v>118</v>
      </c>
      <c r="D483" s="143" t="s">
        <v>772</v>
      </c>
      <c r="E483" s="144">
        <v>4</v>
      </c>
      <c r="F483" s="145"/>
      <c r="G483" s="145">
        <f t="shared" si="61"/>
        <v>0</v>
      </c>
    </row>
    <row r="484" spans="1:7" ht="33.75">
      <c r="A484" s="141" t="s">
        <v>773</v>
      </c>
      <c r="B484" s="142" t="s">
        <v>117</v>
      </c>
      <c r="C484" s="142" t="s">
        <v>118</v>
      </c>
      <c r="D484" s="143" t="s">
        <v>774</v>
      </c>
      <c r="E484" s="144">
        <v>5</v>
      </c>
      <c r="F484" s="145"/>
      <c r="G484" s="145">
        <f t="shared" si="61"/>
        <v>0</v>
      </c>
    </row>
    <row r="485" spans="1:7" ht="33.75">
      <c r="A485" s="141" t="s">
        <v>775</v>
      </c>
      <c r="B485" s="142" t="s">
        <v>117</v>
      </c>
      <c r="C485" s="142" t="s">
        <v>118</v>
      </c>
      <c r="D485" s="143" t="s">
        <v>776</v>
      </c>
      <c r="E485" s="144">
        <v>1</v>
      </c>
      <c r="F485" s="145"/>
      <c r="G485" s="145">
        <f t="shared" si="61"/>
        <v>0</v>
      </c>
    </row>
    <row r="486" spans="1:7" ht="33.75">
      <c r="A486" s="141" t="s">
        <v>777</v>
      </c>
      <c r="B486" s="142" t="s">
        <v>117</v>
      </c>
      <c r="C486" s="142" t="s">
        <v>118</v>
      </c>
      <c r="D486" s="143" t="s">
        <v>778</v>
      </c>
      <c r="E486" s="144">
        <v>2</v>
      </c>
      <c r="F486" s="145"/>
      <c r="G486" s="145">
        <f t="shared" si="61"/>
        <v>0</v>
      </c>
    </row>
    <row r="487" spans="1:7" ht="45">
      <c r="A487" s="141" t="s">
        <v>779</v>
      </c>
      <c r="B487" s="142" t="s">
        <v>117</v>
      </c>
      <c r="C487" s="142" t="s">
        <v>118</v>
      </c>
      <c r="D487" s="143" t="s">
        <v>780</v>
      </c>
      <c r="E487" s="144">
        <v>2</v>
      </c>
      <c r="F487" s="145"/>
      <c r="G487" s="145">
        <f t="shared" si="61"/>
        <v>0</v>
      </c>
    </row>
    <row r="488" spans="1:7">
      <c r="A488" s="146"/>
      <c r="B488" s="146"/>
      <c r="C488" s="146"/>
      <c r="D488" s="162" t="s">
        <v>763</v>
      </c>
      <c r="E488" s="163"/>
      <c r="F488" s="164">
        <f>G480+G481+G482+G483+G484+G485+G486+G487</f>
        <v>0</v>
      </c>
      <c r="G488" s="164">
        <f>ROUND(F488,2)</f>
        <v>0</v>
      </c>
    </row>
    <row r="489" spans="1:7">
      <c r="A489" s="198" t="s">
        <v>781</v>
      </c>
      <c r="B489" s="198" t="s">
        <v>114</v>
      </c>
      <c r="C489" s="199"/>
      <c r="D489" s="200" t="s">
        <v>782</v>
      </c>
      <c r="E489" s="199"/>
      <c r="F489" s="201">
        <f>F492</f>
        <v>0</v>
      </c>
      <c r="G489" s="201">
        <f>ROUND(F489,2)</f>
        <v>0</v>
      </c>
    </row>
    <row r="490" spans="1:7" ht="33.75">
      <c r="A490" s="141" t="s">
        <v>783</v>
      </c>
      <c r="B490" s="142" t="s">
        <v>117</v>
      </c>
      <c r="C490" s="142" t="s">
        <v>118</v>
      </c>
      <c r="D490" s="143" t="s">
        <v>784</v>
      </c>
      <c r="E490" s="144">
        <v>185</v>
      </c>
      <c r="F490" s="145"/>
      <c r="G490" s="145">
        <f t="shared" ref="G490:G491" si="62">TRUNC(E490*F490)</f>
        <v>0</v>
      </c>
    </row>
    <row r="491" spans="1:7" ht="33.75">
      <c r="A491" s="141" t="s">
        <v>785</v>
      </c>
      <c r="B491" s="142" t="s">
        <v>117</v>
      </c>
      <c r="C491" s="142" t="s">
        <v>118</v>
      </c>
      <c r="D491" s="143" t="s">
        <v>786</v>
      </c>
      <c r="E491" s="144">
        <v>3</v>
      </c>
      <c r="F491" s="145"/>
      <c r="G491" s="145">
        <f t="shared" si="62"/>
        <v>0</v>
      </c>
    </row>
    <row r="492" spans="1:7">
      <c r="A492" s="146"/>
      <c r="B492" s="146"/>
      <c r="C492" s="146"/>
      <c r="D492" s="162" t="s">
        <v>781</v>
      </c>
      <c r="E492" s="163"/>
      <c r="F492" s="164">
        <f>G490+G491</f>
        <v>0</v>
      </c>
      <c r="G492" s="164">
        <f>ROUND(F492,2)</f>
        <v>0</v>
      </c>
    </row>
    <row r="493" spans="1:7">
      <c r="A493" s="198" t="s">
        <v>787</v>
      </c>
      <c r="B493" s="198" t="s">
        <v>114</v>
      </c>
      <c r="C493" s="199"/>
      <c r="D493" s="200" t="s">
        <v>788</v>
      </c>
      <c r="E493" s="199"/>
      <c r="F493" s="201">
        <f>F495</f>
        <v>0</v>
      </c>
      <c r="G493" s="201">
        <f>ROUND(F493,2)</f>
        <v>0</v>
      </c>
    </row>
    <row r="494" spans="1:7" ht="22.5">
      <c r="A494" s="141" t="s">
        <v>789</v>
      </c>
      <c r="B494" s="142" t="s">
        <v>117</v>
      </c>
      <c r="C494" s="142" t="s">
        <v>194</v>
      </c>
      <c r="D494" s="143" t="s">
        <v>790</v>
      </c>
      <c r="E494" s="144">
        <v>4.08</v>
      </c>
      <c r="F494" s="145"/>
      <c r="G494" s="145">
        <f t="shared" ref="G494" si="63">TRUNC(E494*F494)</f>
        <v>0</v>
      </c>
    </row>
    <row r="495" spans="1:7">
      <c r="A495" s="146"/>
      <c r="B495" s="146"/>
      <c r="C495" s="146"/>
      <c r="D495" s="162" t="s">
        <v>787</v>
      </c>
      <c r="E495" s="163"/>
      <c r="F495" s="164">
        <f>G494</f>
        <v>0</v>
      </c>
      <c r="G495" s="164">
        <f>ROUND(F495,2)</f>
        <v>0</v>
      </c>
    </row>
    <row r="496" spans="1:7">
      <c r="A496" s="186"/>
      <c r="B496" s="186"/>
      <c r="C496" s="186"/>
      <c r="D496" s="190" t="s">
        <v>675</v>
      </c>
      <c r="E496" s="191"/>
      <c r="F496" s="192">
        <f>G444+G457+G467+G478+G488+G492+G495</f>
        <v>0</v>
      </c>
      <c r="G496" s="192">
        <f>ROUND(F496,2)</f>
        <v>0</v>
      </c>
    </row>
    <row r="497" spans="1:7">
      <c r="A497" s="171" t="s">
        <v>791</v>
      </c>
      <c r="B497" s="171" t="s">
        <v>114</v>
      </c>
      <c r="C497" s="172"/>
      <c r="D497" s="173" t="s">
        <v>792</v>
      </c>
      <c r="E497" s="172"/>
      <c r="F497" s="174">
        <f>F530</f>
        <v>0</v>
      </c>
      <c r="G497" s="174">
        <f>ROUND(F497,2)</f>
        <v>0</v>
      </c>
    </row>
    <row r="498" spans="1:7">
      <c r="A498" s="158" t="s">
        <v>793</v>
      </c>
      <c r="B498" s="158" t="s">
        <v>114</v>
      </c>
      <c r="C498" s="159"/>
      <c r="D498" s="160" t="s">
        <v>794</v>
      </c>
      <c r="E498" s="159"/>
      <c r="F498" s="161">
        <f>F507</f>
        <v>0</v>
      </c>
      <c r="G498" s="161">
        <f>ROUND(F498,2)</f>
        <v>0</v>
      </c>
    </row>
    <row r="499" spans="1:7" ht="33.75">
      <c r="A499" s="141" t="s">
        <v>795</v>
      </c>
      <c r="B499" s="142" t="s">
        <v>117</v>
      </c>
      <c r="C499" s="142" t="s">
        <v>194</v>
      </c>
      <c r="D499" s="143" t="s">
        <v>796</v>
      </c>
      <c r="E499" s="144">
        <v>1680</v>
      </c>
      <c r="F499" s="145"/>
      <c r="G499" s="145">
        <f t="shared" ref="G499:G506" si="64">TRUNC(E499*F499)</f>
        <v>0</v>
      </c>
    </row>
    <row r="500" spans="1:7" ht="45">
      <c r="A500" s="141" t="s">
        <v>797</v>
      </c>
      <c r="B500" s="142" t="s">
        <v>117</v>
      </c>
      <c r="C500" s="142" t="s">
        <v>194</v>
      </c>
      <c r="D500" s="143" t="s">
        <v>798</v>
      </c>
      <c r="E500" s="144">
        <v>1</v>
      </c>
      <c r="F500" s="145"/>
      <c r="G500" s="145">
        <f t="shared" si="64"/>
        <v>0</v>
      </c>
    </row>
    <row r="501" spans="1:7" ht="33.75">
      <c r="A501" s="141" t="s">
        <v>799</v>
      </c>
      <c r="B501" s="142" t="s">
        <v>117</v>
      </c>
      <c r="C501" s="142" t="s">
        <v>194</v>
      </c>
      <c r="D501" s="143" t="s">
        <v>800</v>
      </c>
      <c r="E501" s="144">
        <v>1</v>
      </c>
      <c r="F501" s="145"/>
      <c r="G501" s="145">
        <f t="shared" si="64"/>
        <v>0</v>
      </c>
    </row>
    <row r="502" spans="1:7" ht="33.75">
      <c r="A502" s="141" t="s">
        <v>801</v>
      </c>
      <c r="B502" s="142" t="s">
        <v>117</v>
      </c>
      <c r="C502" s="142" t="s">
        <v>194</v>
      </c>
      <c r="D502" s="143" t="s">
        <v>802</v>
      </c>
      <c r="E502" s="144">
        <v>1</v>
      </c>
      <c r="F502" s="145"/>
      <c r="G502" s="145">
        <f t="shared" si="64"/>
        <v>0</v>
      </c>
    </row>
    <row r="503" spans="1:7" ht="33.75">
      <c r="A503" s="141" t="s">
        <v>803</v>
      </c>
      <c r="B503" s="142" t="s">
        <v>117</v>
      </c>
      <c r="C503" s="142" t="s">
        <v>194</v>
      </c>
      <c r="D503" s="143" t="s">
        <v>804</v>
      </c>
      <c r="E503" s="144">
        <v>1</v>
      </c>
      <c r="F503" s="145"/>
      <c r="G503" s="145">
        <f t="shared" si="64"/>
        <v>0</v>
      </c>
    </row>
    <row r="504" spans="1:7" ht="33.75">
      <c r="A504" s="141" t="s">
        <v>805</v>
      </c>
      <c r="B504" s="142" t="s">
        <v>117</v>
      </c>
      <c r="C504" s="142" t="s">
        <v>194</v>
      </c>
      <c r="D504" s="143" t="s">
        <v>806</v>
      </c>
      <c r="E504" s="144">
        <v>1</v>
      </c>
      <c r="F504" s="145"/>
      <c r="G504" s="145">
        <f t="shared" si="64"/>
        <v>0</v>
      </c>
    </row>
    <row r="505" spans="1:7" ht="22.5">
      <c r="A505" s="141" t="s">
        <v>741</v>
      </c>
      <c r="B505" s="142" t="s">
        <v>117</v>
      </c>
      <c r="C505" s="142" t="s">
        <v>194</v>
      </c>
      <c r="D505" s="143" t="s">
        <v>742</v>
      </c>
      <c r="E505" s="144">
        <v>1</v>
      </c>
      <c r="F505" s="145"/>
      <c r="G505" s="145">
        <f t="shared" si="64"/>
        <v>0</v>
      </c>
    </row>
    <row r="506" spans="1:7">
      <c r="A506" s="141" t="s">
        <v>807</v>
      </c>
      <c r="B506" s="142" t="s">
        <v>117</v>
      </c>
      <c r="C506" s="142" t="s">
        <v>118</v>
      </c>
      <c r="D506" s="143" t="s">
        <v>808</v>
      </c>
      <c r="E506" s="144">
        <v>1</v>
      </c>
      <c r="F506" s="145"/>
      <c r="G506" s="145">
        <f t="shared" si="64"/>
        <v>0</v>
      </c>
    </row>
    <row r="507" spans="1:7">
      <c r="A507" s="146"/>
      <c r="B507" s="146"/>
      <c r="C507" s="146"/>
      <c r="D507" s="162" t="s">
        <v>793</v>
      </c>
      <c r="E507" s="163"/>
      <c r="F507" s="164">
        <f>G499+G500+G501+G502+G503+G504+G505+G506</f>
        <v>0</v>
      </c>
      <c r="G507" s="164">
        <f>ROUND(F507,2)</f>
        <v>0</v>
      </c>
    </row>
    <row r="508" spans="1:7">
      <c r="A508" s="198" t="s">
        <v>809</v>
      </c>
      <c r="B508" s="198" t="s">
        <v>114</v>
      </c>
      <c r="C508" s="199"/>
      <c r="D508" s="200" t="s">
        <v>810</v>
      </c>
      <c r="E508" s="199"/>
      <c r="F508" s="201">
        <f>F512</f>
        <v>0</v>
      </c>
      <c r="G508" s="201">
        <f>ROUND(F508,2)</f>
        <v>0</v>
      </c>
    </row>
    <row r="509" spans="1:7" ht="22.5">
      <c r="A509" s="141" t="s">
        <v>811</v>
      </c>
      <c r="B509" s="142" t="s">
        <v>117</v>
      </c>
      <c r="C509" s="142" t="s">
        <v>118</v>
      </c>
      <c r="D509" s="143" t="s">
        <v>812</v>
      </c>
      <c r="E509" s="144">
        <v>16</v>
      </c>
      <c r="F509" s="145"/>
      <c r="G509" s="145">
        <f t="shared" ref="G509:G511" si="65">TRUNC(E509*F509)</f>
        <v>0</v>
      </c>
    </row>
    <row r="510" spans="1:7" ht="22.5">
      <c r="A510" s="141" t="s">
        <v>813</v>
      </c>
      <c r="B510" s="142" t="s">
        <v>117</v>
      </c>
      <c r="C510" s="142" t="s">
        <v>118</v>
      </c>
      <c r="D510" s="143" t="s">
        <v>814</v>
      </c>
      <c r="E510" s="144">
        <v>4</v>
      </c>
      <c r="F510" s="145"/>
      <c r="G510" s="145">
        <f t="shared" si="65"/>
        <v>0</v>
      </c>
    </row>
    <row r="511" spans="1:7">
      <c r="A511" s="141" t="s">
        <v>815</v>
      </c>
      <c r="B511" s="142" t="s">
        <v>117</v>
      </c>
      <c r="C511" s="142" t="s">
        <v>118</v>
      </c>
      <c r="D511" s="143" t="s">
        <v>816</v>
      </c>
      <c r="E511" s="144">
        <v>57</v>
      </c>
      <c r="F511" s="145"/>
      <c r="G511" s="145">
        <f t="shared" si="65"/>
        <v>0</v>
      </c>
    </row>
    <row r="512" spans="1:7">
      <c r="A512" s="146"/>
      <c r="B512" s="146"/>
      <c r="C512" s="146"/>
      <c r="D512" s="162" t="s">
        <v>809</v>
      </c>
      <c r="E512" s="163"/>
      <c r="F512" s="164">
        <f>G509+G510+G511</f>
        <v>0</v>
      </c>
      <c r="G512" s="164">
        <f>ROUND(F512,2)</f>
        <v>0</v>
      </c>
    </row>
    <row r="513" spans="1:7">
      <c r="A513" s="198" t="s">
        <v>817</v>
      </c>
      <c r="B513" s="198" t="s">
        <v>114</v>
      </c>
      <c r="C513" s="199"/>
      <c r="D513" s="200" t="s">
        <v>818</v>
      </c>
      <c r="E513" s="199"/>
      <c r="F513" s="201">
        <f>F521</f>
        <v>0</v>
      </c>
      <c r="G513" s="201">
        <f>ROUND(F513,2)</f>
        <v>0</v>
      </c>
    </row>
    <row r="514" spans="1:7" ht="22.5">
      <c r="A514" s="141" t="s">
        <v>819</v>
      </c>
      <c r="B514" s="142" t="s">
        <v>117</v>
      </c>
      <c r="C514" s="142" t="s">
        <v>194</v>
      </c>
      <c r="D514" s="143" t="s">
        <v>820</v>
      </c>
      <c r="E514" s="144">
        <v>121.7</v>
      </c>
      <c r="F514" s="145"/>
      <c r="G514" s="145">
        <f t="shared" ref="G514:G520" si="66">TRUNC(E514*F514)</f>
        <v>0</v>
      </c>
    </row>
    <row r="515" spans="1:7" ht="33.75">
      <c r="A515" s="141" t="s">
        <v>821</v>
      </c>
      <c r="B515" s="142" t="s">
        <v>117</v>
      </c>
      <c r="C515" s="142" t="s">
        <v>194</v>
      </c>
      <c r="D515" s="143" t="s">
        <v>822</v>
      </c>
      <c r="E515" s="144">
        <v>67.5</v>
      </c>
      <c r="F515" s="145"/>
      <c r="G515" s="145">
        <f t="shared" si="66"/>
        <v>0</v>
      </c>
    </row>
    <row r="516" spans="1:7" ht="33.75">
      <c r="A516" s="141" t="s">
        <v>823</v>
      </c>
      <c r="B516" s="142" t="s">
        <v>117</v>
      </c>
      <c r="C516" s="142" t="s">
        <v>194</v>
      </c>
      <c r="D516" s="143" t="s">
        <v>824</v>
      </c>
      <c r="E516" s="144">
        <v>241.1</v>
      </c>
      <c r="F516" s="145"/>
      <c r="G516" s="145">
        <f t="shared" si="66"/>
        <v>0</v>
      </c>
    </row>
    <row r="517" spans="1:7" ht="22.5">
      <c r="A517" s="141" t="s">
        <v>825</v>
      </c>
      <c r="B517" s="142" t="s">
        <v>117</v>
      </c>
      <c r="C517" s="142" t="s">
        <v>194</v>
      </c>
      <c r="D517" s="143" t="s">
        <v>826</v>
      </c>
      <c r="E517" s="144">
        <v>292</v>
      </c>
      <c r="F517" s="145"/>
      <c r="G517" s="145">
        <f t="shared" si="66"/>
        <v>0</v>
      </c>
    </row>
    <row r="518" spans="1:7" ht="33.75">
      <c r="A518" s="141" t="s">
        <v>827</v>
      </c>
      <c r="B518" s="142" t="s">
        <v>117</v>
      </c>
      <c r="C518" s="142" t="s">
        <v>194</v>
      </c>
      <c r="D518" s="143" t="s">
        <v>828</v>
      </c>
      <c r="E518" s="144">
        <v>705.3</v>
      </c>
      <c r="F518" s="145"/>
      <c r="G518" s="145">
        <f t="shared" si="66"/>
        <v>0</v>
      </c>
    </row>
    <row r="519" spans="1:7" ht="22.5">
      <c r="A519" s="141" t="s">
        <v>829</v>
      </c>
      <c r="B519" s="142" t="s">
        <v>117</v>
      </c>
      <c r="C519" s="142" t="s">
        <v>194</v>
      </c>
      <c r="D519" s="143" t="s">
        <v>830</v>
      </c>
      <c r="E519" s="144">
        <v>269.5</v>
      </c>
      <c r="F519" s="145"/>
      <c r="G519" s="145">
        <f t="shared" si="66"/>
        <v>0</v>
      </c>
    </row>
    <row r="520" spans="1:7" ht="33.75">
      <c r="A520" s="141" t="s">
        <v>831</v>
      </c>
      <c r="B520" s="142" t="s">
        <v>117</v>
      </c>
      <c r="C520" s="142" t="s">
        <v>194</v>
      </c>
      <c r="D520" s="143" t="s">
        <v>832</v>
      </c>
      <c r="E520" s="144">
        <v>15</v>
      </c>
      <c r="F520" s="145"/>
      <c r="G520" s="145">
        <f t="shared" si="66"/>
        <v>0</v>
      </c>
    </row>
    <row r="521" spans="1:7">
      <c r="A521" s="146"/>
      <c r="B521" s="146"/>
      <c r="C521" s="146"/>
      <c r="D521" s="162" t="s">
        <v>817</v>
      </c>
      <c r="E521" s="163"/>
      <c r="F521" s="164">
        <f>G514+G515+G516+G517+G518+G519+G520</f>
        <v>0</v>
      </c>
      <c r="G521" s="164">
        <f>ROUND(F521,2)</f>
        <v>0</v>
      </c>
    </row>
    <row r="522" spans="1:7">
      <c r="A522" s="198" t="s">
        <v>833</v>
      </c>
      <c r="B522" s="198" t="s">
        <v>114</v>
      </c>
      <c r="C522" s="199"/>
      <c r="D522" s="200" t="s">
        <v>744</v>
      </c>
      <c r="E522" s="199"/>
      <c r="F522" s="201">
        <f>F526</f>
        <v>0</v>
      </c>
      <c r="G522" s="201">
        <f>ROUND(F522,2)</f>
        <v>0</v>
      </c>
    </row>
    <row r="523" spans="1:7" ht="45">
      <c r="A523" s="141" t="s">
        <v>834</v>
      </c>
      <c r="B523" s="142" t="s">
        <v>117</v>
      </c>
      <c r="C523" s="142" t="s">
        <v>118</v>
      </c>
      <c r="D523" s="143" t="s">
        <v>835</v>
      </c>
      <c r="E523" s="144">
        <v>24</v>
      </c>
      <c r="F523" s="145"/>
      <c r="G523" s="145">
        <f t="shared" ref="G523:G525" si="67">TRUNC(E523*F523)</f>
        <v>0</v>
      </c>
    </row>
    <row r="524" spans="1:7" ht="33.75">
      <c r="A524" s="141" t="s">
        <v>836</v>
      </c>
      <c r="B524" s="142" t="s">
        <v>117</v>
      </c>
      <c r="C524" s="142" t="s">
        <v>118</v>
      </c>
      <c r="D524" s="143" t="s">
        <v>837</v>
      </c>
      <c r="E524" s="144">
        <v>24</v>
      </c>
      <c r="F524" s="145"/>
      <c r="G524" s="145">
        <f t="shared" si="67"/>
        <v>0</v>
      </c>
    </row>
    <row r="525" spans="1:7" ht="45">
      <c r="A525" s="141" t="s">
        <v>838</v>
      </c>
      <c r="B525" s="142" t="s">
        <v>117</v>
      </c>
      <c r="C525" s="142" t="s">
        <v>118</v>
      </c>
      <c r="D525" s="143" t="s">
        <v>839</v>
      </c>
      <c r="E525" s="144">
        <v>6</v>
      </c>
      <c r="F525" s="145"/>
      <c r="G525" s="145">
        <f t="shared" si="67"/>
        <v>0</v>
      </c>
    </row>
    <row r="526" spans="1:7">
      <c r="A526" s="146"/>
      <c r="B526" s="146"/>
      <c r="C526" s="146"/>
      <c r="D526" s="162" t="s">
        <v>833</v>
      </c>
      <c r="E526" s="163"/>
      <c r="F526" s="164">
        <f>G523+G524+G525</f>
        <v>0</v>
      </c>
      <c r="G526" s="164">
        <f>ROUND(F526,2)</f>
        <v>0</v>
      </c>
    </row>
    <row r="527" spans="1:7">
      <c r="A527" s="198" t="s">
        <v>840</v>
      </c>
      <c r="B527" s="198" t="s">
        <v>114</v>
      </c>
      <c r="C527" s="199"/>
      <c r="D527" s="200" t="s">
        <v>841</v>
      </c>
      <c r="E527" s="199"/>
      <c r="F527" s="201">
        <f>F529</f>
        <v>0</v>
      </c>
      <c r="G527" s="201">
        <f>ROUND(F527,2)</f>
        <v>0</v>
      </c>
    </row>
    <row r="528" spans="1:7">
      <c r="A528" s="141" t="s">
        <v>842</v>
      </c>
      <c r="B528" s="142" t="s">
        <v>117</v>
      </c>
      <c r="C528" s="142" t="s">
        <v>118</v>
      </c>
      <c r="D528" s="143" t="s">
        <v>843</v>
      </c>
      <c r="E528" s="144">
        <v>1</v>
      </c>
      <c r="F528" s="145"/>
      <c r="G528" s="145">
        <f t="shared" ref="G528" si="68">TRUNC(E528*F528)</f>
        <v>0</v>
      </c>
    </row>
    <row r="529" spans="1:7">
      <c r="A529" s="146"/>
      <c r="B529" s="146"/>
      <c r="C529" s="146"/>
      <c r="D529" s="162" t="s">
        <v>840</v>
      </c>
      <c r="E529" s="163"/>
      <c r="F529" s="164">
        <f>G528</f>
        <v>0</v>
      </c>
      <c r="G529" s="164">
        <f>ROUND(F529,2)</f>
        <v>0</v>
      </c>
    </row>
    <row r="530" spans="1:7">
      <c r="A530" s="186"/>
      <c r="B530" s="186"/>
      <c r="C530" s="186"/>
      <c r="D530" s="190" t="s">
        <v>791</v>
      </c>
      <c r="E530" s="191"/>
      <c r="F530" s="192">
        <f>G507+G512+G521+G526+G529</f>
        <v>0</v>
      </c>
      <c r="G530" s="192">
        <f>ROUND(F530,2)</f>
        <v>0</v>
      </c>
    </row>
    <row r="531" spans="1:7">
      <c r="A531" s="171" t="s">
        <v>844</v>
      </c>
      <c r="B531" s="171" t="s">
        <v>114</v>
      </c>
      <c r="C531" s="172"/>
      <c r="D531" s="173" t="s">
        <v>845</v>
      </c>
      <c r="E531" s="172"/>
      <c r="F531" s="174">
        <f>F573</f>
        <v>0</v>
      </c>
      <c r="G531" s="174">
        <f>ROUND(F531,2)</f>
        <v>0</v>
      </c>
    </row>
    <row r="532" spans="1:7">
      <c r="A532" s="158" t="s">
        <v>846</v>
      </c>
      <c r="B532" s="158" t="s">
        <v>114</v>
      </c>
      <c r="C532" s="159"/>
      <c r="D532" s="160" t="s">
        <v>702</v>
      </c>
      <c r="E532" s="159"/>
      <c r="F532" s="161">
        <f>F539</f>
        <v>0</v>
      </c>
      <c r="G532" s="161">
        <f>ROUND(F532,2)</f>
        <v>0</v>
      </c>
    </row>
    <row r="533" spans="1:7" ht="45">
      <c r="A533" s="141" t="s">
        <v>847</v>
      </c>
      <c r="B533" s="142" t="s">
        <v>117</v>
      </c>
      <c r="C533" s="142" t="s">
        <v>118</v>
      </c>
      <c r="D533" s="143" t="s">
        <v>848</v>
      </c>
      <c r="E533" s="144">
        <v>20</v>
      </c>
      <c r="F533" s="145"/>
      <c r="G533" s="145">
        <f t="shared" ref="G533:G538" si="69">TRUNC(E533*F533)</f>
        <v>0</v>
      </c>
    </row>
    <row r="534" spans="1:7" ht="45">
      <c r="A534" s="141" t="s">
        <v>849</v>
      </c>
      <c r="B534" s="142" t="s">
        <v>117</v>
      </c>
      <c r="C534" s="142" t="s">
        <v>118</v>
      </c>
      <c r="D534" s="143" t="s">
        <v>850</v>
      </c>
      <c r="E534" s="144">
        <v>40</v>
      </c>
      <c r="F534" s="145"/>
      <c r="G534" s="145">
        <f t="shared" si="69"/>
        <v>0</v>
      </c>
    </row>
    <row r="535" spans="1:7" ht="33.75">
      <c r="A535" s="141" t="s">
        <v>851</v>
      </c>
      <c r="B535" s="142" t="s">
        <v>117</v>
      </c>
      <c r="C535" s="142" t="s">
        <v>118</v>
      </c>
      <c r="D535" s="143" t="s">
        <v>852</v>
      </c>
      <c r="E535" s="144">
        <v>5</v>
      </c>
      <c r="F535" s="145"/>
      <c r="G535" s="145">
        <f t="shared" si="69"/>
        <v>0</v>
      </c>
    </row>
    <row r="536" spans="1:7" ht="45">
      <c r="A536" s="141" t="s">
        <v>715</v>
      </c>
      <c r="B536" s="142" t="s">
        <v>117</v>
      </c>
      <c r="C536" s="142" t="s">
        <v>194</v>
      </c>
      <c r="D536" s="143" t="s">
        <v>716</v>
      </c>
      <c r="E536" s="144">
        <v>260</v>
      </c>
      <c r="F536" s="145"/>
      <c r="G536" s="145">
        <f t="shared" si="69"/>
        <v>0</v>
      </c>
    </row>
    <row r="537" spans="1:7" ht="45">
      <c r="A537" s="141" t="s">
        <v>853</v>
      </c>
      <c r="B537" s="142" t="s">
        <v>117</v>
      </c>
      <c r="C537" s="142" t="s">
        <v>194</v>
      </c>
      <c r="D537" s="143" t="s">
        <v>854</v>
      </c>
      <c r="E537" s="144">
        <v>185</v>
      </c>
      <c r="F537" s="145"/>
      <c r="G537" s="145">
        <f t="shared" si="69"/>
        <v>0</v>
      </c>
    </row>
    <row r="538" spans="1:7" ht="45">
      <c r="A538" s="141" t="s">
        <v>855</v>
      </c>
      <c r="B538" s="142" t="s">
        <v>117</v>
      </c>
      <c r="C538" s="142" t="s">
        <v>194</v>
      </c>
      <c r="D538" s="143" t="s">
        <v>856</v>
      </c>
      <c r="E538" s="144">
        <v>20</v>
      </c>
      <c r="F538" s="145"/>
      <c r="G538" s="145">
        <f t="shared" si="69"/>
        <v>0</v>
      </c>
    </row>
    <row r="539" spans="1:7">
      <c r="A539" s="146"/>
      <c r="B539" s="146"/>
      <c r="C539" s="146"/>
      <c r="D539" s="162" t="s">
        <v>846</v>
      </c>
      <c r="E539" s="163"/>
      <c r="F539" s="164">
        <f>G533+G534+G535+G536+G537+G538</f>
        <v>0</v>
      </c>
      <c r="G539" s="164">
        <f>ROUND(F539,2)</f>
        <v>0</v>
      </c>
    </row>
    <row r="540" spans="1:7">
      <c r="A540" s="198" t="s">
        <v>857</v>
      </c>
      <c r="B540" s="198" t="s">
        <v>114</v>
      </c>
      <c r="C540" s="199"/>
      <c r="D540" s="200" t="s">
        <v>858</v>
      </c>
      <c r="E540" s="199"/>
      <c r="F540" s="201">
        <f>F545</f>
        <v>0</v>
      </c>
      <c r="G540" s="201">
        <f>ROUND(F540,2)</f>
        <v>0</v>
      </c>
    </row>
    <row r="541" spans="1:7" ht="22.5">
      <c r="A541" s="141" t="s">
        <v>859</v>
      </c>
      <c r="B541" s="142" t="s">
        <v>117</v>
      </c>
      <c r="C541" s="142" t="s">
        <v>118</v>
      </c>
      <c r="D541" s="143" t="s">
        <v>860</v>
      </c>
      <c r="E541" s="144">
        <v>25</v>
      </c>
      <c r="F541" s="145"/>
      <c r="G541" s="145">
        <f t="shared" ref="G541:G544" si="70">TRUNC(E541*F541)</f>
        <v>0</v>
      </c>
    </row>
    <row r="542" spans="1:7" ht="33.75">
      <c r="A542" s="141" t="s">
        <v>861</v>
      </c>
      <c r="B542" s="142" t="s">
        <v>117</v>
      </c>
      <c r="C542" s="142" t="s">
        <v>118</v>
      </c>
      <c r="D542" s="143" t="s">
        <v>862</v>
      </c>
      <c r="E542" s="144">
        <v>71</v>
      </c>
      <c r="F542" s="145"/>
      <c r="G542" s="145">
        <f t="shared" si="70"/>
        <v>0</v>
      </c>
    </row>
    <row r="543" spans="1:7" ht="22.5">
      <c r="A543" s="141" t="s">
        <v>863</v>
      </c>
      <c r="B543" s="142" t="s">
        <v>117</v>
      </c>
      <c r="C543" s="142" t="s">
        <v>118</v>
      </c>
      <c r="D543" s="143" t="s">
        <v>864</v>
      </c>
      <c r="E543" s="144">
        <v>5</v>
      </c>
      <c r="F543" s="145"/>
      <c r="G543" s="145">
        <f t="shared" si="70"/>
        <v>0</v>
      </c>
    </row>
    <row r="544" spans="1:7">
      <c r="A544" s="141" t="s">
        <v>865</v>
      </c>
      <c r="B544" s="142" t="s">
        <v>117</v>
      </c>
      <c r="C544" s="142" t="s">
        <v>118</v>
      </c>
      <c r="D544" s="143" t="s">
        <v>866</v>
      </c>
      <c r="E544" s="144">
        <v>2</v>
      </c>
      <c r="F544" s="145"/>
      <c r="G544" s="145">
        <f t="shared" si="70"/>
        <v>0</v>
      </c>
    </row>
    <row r="545" spans="1:7">
      <c r="A545" s="146"/>
      <c r="B545" s="146"/>
      <c r="C545" s="146"/>
      <c r="D545" s="162" t="s">
        <v>857</v>
      </c>
      <c r="E545" s="163"/>
      <c r="F545" s="164">
        <f>G541+G542+G543+G544</f>
        <v>0</v>
      </c>
      <c r="G545" s="164">
        <f>ROUND(F545,2)</f>
        <v>0</v>
      </c>
    </row>
    <row r="546" spans="1:7">
      <c r="A546" s="198" t="s">
        <v>867</v>
      </c>
      <c r="B546" s="198" t="s">
        <v>114</v>
      </c>
      <c r="C546" s="199"/>
      <c r="D546" s="200" t="s">
        <v>782</v>
      </c>
      <c r="E546" s="199"/>
      <c r="F546" s="201">
        <f>F549</f>
        <v>0</v>
      </c>
      <c r="G546" s="201">
        <f>ROUND(F546,2)</f>
        <v>0</v>
      </c>
    </row>
    <row r="547" spans="1:7" ht="22.5">
      <c r="A547" s="141" t="s">
        <v>868</v>
      </c>
      <c r="B547" s="142" t="s">
        <v>117</v>
      </c>
      <c r="C547" s="142" t="s">
        <v>118</v>
      </c>
      <c r="D547" s="143" t="s">
        <v>869</v>
      </c>
      <c r="E547" s="144">
        <v>41</v>
      </c>
      <c r="F547" s="145"/>
      <c r="G547" s="145">
        <f t="shared" ref="G547:G548" si="71">TRUNC(E547*F547)</f>
        <v>0</v>
      </c>
    </row>
    <row r="548" spans="1:7" ht="22.5">
      <c r="A548" s="141" t="s">
        <v>870</v>
      </c>
      <c r="B548" s="142" t="s">
        <v>117</v>
      </c>
      <c r="C548" s="142" t="s">
        <v>118</v>
      </c>
      <c r="D548" s="143" t="s">
        <v>871</v>
      </c>
      <c r="E548" s="144">
        <v>30</v>
      </c>
      <c r="F548" s="145"/>
      <c r="G548" s="145">
        <f t="shared" si="71"/>
        <v>0</v>
      </c>
    </row>
    <row r="549" spans="1:7">
      <c r="A549" s="146"/>
      <c r="B549" s="146"/>
      <c r="C549" s="146"/>
      <c r="D549" s="162" t="s">
        <v>867</v>
      </c>
      <c r="E549" s="163"/>
      <c r="F549" s="164">
        <f>G547+G548</f>
        <v>0</v>
      </c>
      <c r="G549" s="164">
        <f>ROUND(F549,2)</f>
        <v>0</v>
      </c>
    </row>
    <row r="550" spans="1:7">
      <c r="A550" s="198" t="s">
        <v>872</v>
      </c>
      <c r="B550" s="198" t="s">
        <v>114</v>
      </c>
      <c r="C550" s="199"/>
      <c r="D550" s="205" t="s">
        <v>873</v>
      </c>
      <c r="E550" s="199"/>
      <c r="F550" s="201">
        <f>F554</f>
        <v>0</v>
      </c>
      <c r="G550" s="201">
        <f>ROUND(F550,2)</f>
        <v>0</v>
      </c>
    </row>
    <row r="551" spans="1:7" ht="22.5">
      <c r="A551" s="141" t="s">
        <v>874</v>
      </c>
      <c r="B551" s="142" t="s">
        <v>117</v>
      </c>
      <c r="C551" s="142" t="s">
        <v>194</v>
      </c>
      <c r="D551" s="143" t="s">
        <v>875</v>
      </c>
      <c r="E551" s="144">
        <v>6</v>
      </c>
      <c r="F551" s="145"/>
      <c r="G551" s="145">
        <f t="shared" ref="G551:G553" si="72">TRUNC(E551*F551)</f>
        <v>0</v>
      </c>
    </row>
    <row r="552" spans="1:7" ht="22.5">
      <c r="A552" s="141" t="s">
        <v>876</v>
      </c>
      <c r="B552" s="142" t="s">
        <v>117</v>
      </c>
      <c r="C552" s="142" t="s">
        <v>194</v>
      </c>
      <c r="D552" s="143" t="s">
        <v>877</v>
      </c>
      <c r="E552" s="144">
        <v>3492</v>
      </c>
      <c r="F552" s="145"/>
      <c r="G552" s="145">
        <f t="shared" si="72"/>
        <v>0</v>
      </c>
    </row>
    <row r="553" spans="1:7" ht="33.75">
      <c r="A553" s="141" t="s">
        <v>878</v>
      </c>
      <c r="B553" s="142" t="s">
        <v>117</v>
      </c>
      <c r="C553" s="142" t="s">
        <v>118</v>
      </c>
      <c r="D553" s="143" t="s">
        <v>879</v>
      </c>
      <c r="E553" s="144">
        <v>1</v>
      </c>
      <c r="F553" s="145"/>
      <c r="G553" s="145">
        <f t="shared" si="72"/>
        <v>0</v>
      </c>
    </row>
    <row r="554" spans="1:7">
      <c r="A554" s="146"/>
      <c r="B554" s="146"/>
      <c r="C554" s="146"/>
      <c r="D554" s="162" t="s">
        <v>872</v>
      </c>
      <c r="E554" s="163"/>
      <c r="F554" s="164">
        <f>G551+G552+G553</f>
        <v>0</v>
      </c>
      <c r="G554" s="164">
        <f>ROUND(F554,2)</f>
        <v>0</v>
      </c>
    </row>
    <row r="555" spans="1:7">
      <c r="A555" s="198" t="s">
        <v>880</v>
      </c>
      <c r="B555" s="198" t="s">
        <v>114</v>
      </c>
      <c r="C555" s="199"/>
      <c r="D555" s="200" t="s">
        <v>881</v>
      </c>
      <c r="E555" s="199"/>
      <c r="F555" s="201">
        <f>F558</f>
        <v>0</v>
      </c>
      <c r="G555" s="201">
        <f>ROUND(F555,2)</f>
        <v>0</v>
      </c>
    </row>
    <row r="556" spans="1:7" ht="33.75">
      <c r="A556" s="141" t="s">
        <v>823</v>
      </c>
      <c r="B556" s="142" t="s">
        <v>117</v>
      </c>
      <c r="C556" s="142" t="s">
        <v>194</v>
      </c>
      <c r="D556" s="143" t="s">
        <v>824</v>
      </c>
      <c r="E556" s="144">
        <v>230</v>
      </c>
      <c r="F556" s="145"/>
      <c r="G556" s="145">
        <f t="shared" ref="G556:G557" si="73">TRUNC(E556*F556)</f>
        <v>0</v>
      </c>
    </row>
    <row r="557" spans="1:7" ht="33.75">
      <c r="A557" s="141" t="s">
        <v>882</v>
      </c>
      <c r="B557" s="142" t="s">
        <v>117</v>
      </c>
      <c r="C557" s="142" t="s">
        <v>118</v>
      </c>
      <c r="D557" s="143" t="s">
        <v>883</v>
      </c>
      <c r="E557" s="144">
        <v>7</v>
      </c>
      <c r="F557" s="145"/>
      <c r="G557" s="145">
        <f t="shared" si="73"/>
        <v>0</v>
      </c>
    </row>
    <row r="558" spans="1:7">
      <c r="A558" s="146"/>
      <c r="B558" s="146"/>
      <c r="C558" s="146"/>
      <c r="D558" s="162" t="s">
        <v>880</v>
      </c>
      <c r="E558" s="163"/>
      <c r="F558" s="164">
        <f>G556+G557</f>
        <v>0</v>
      </c>
      <c r="G558" s="164">
        <f>ROUND(F558,2)</f>
        <v>0</v>
      </c>
    </row>
    <row r="559" spans="1:7">
      <c r="A559" s="198" t="s">
        <v>884</v>
      </c>
      <c r="B559" s="198" t="s">
        <v>114</v>
      </c>
      <c r="C559" s="199"/>
      <c r="D559" s="200" t="s">
        <v>885</v>
      </c>
      <c r="E559" s="199"/>
      <c r="F559" s="201">
        <f>F572</f>
        <v>0</v>
      </c>
      <c r="G559" s="201">
        <f>ROUND(F559,2)</f>
        <v>0</v>
      </c>
    </row>
    <row r="560" spans="1:7" ht="22.5">
      <c r="A560" s="141" t="s">
        <v>789</v>
      </c>
      <c r="B560" s="142" t="s">
        <v>117</v>
      </c>
      <c r="C560" s="142" t="s">
        <v>194</v>
      </c>
      <c r="D560" s="143" t="s">
        <v>790</v>
      </c>
      <c r="E560" s="144">
        <v>51</v>
      </c>
      <c r="F560" s="145"/>
      <c r="G560" s="145">
        <f t="shared" ref="G560:G571" si="74">TRUNC(E560*F560)</f>
        <v>0</v>
      </c>
    </row>
    <row r="561" spans="1:7">
      <c r="A561" s="141" t="s">
        <v>886</v>
      </c>
      <c r="B561" s="142" t="s">
        <v>117</v>
      </c>
      <c r="C561" s="142" t="s">
        <v>194</v>
      </c>
      <c r="D561" s="143" t="s">
        <v>887</v>
      </c>
      <c r="E561" s="144">
        <v>14</v>
      </c>
      <c r="F561" s="145"/>
      <c r="G561" s="145">
        <f t="shared" si="74"/>
        <v>0</v>
      </c>
    </row>
    <row r="562" spans="1:7">
      <c r="A562" s="141" t="s">
        <v>888</v>
      </c>
      <c r="B562" s="142" t="s">
        <v>117</v>
      </c>
      <c r="C562" s="142" t="s">
        <v>194</v>
      </c>
      <c r="D562" s="143" t="s">
        <v>889</v>
      </c>
      <c r="E562" s="144">
        <v>1</v>
      </c>
      <c r="F562" s="145"/>
      <c r="G562" s="145">
        <f t="shared" si="74"/>
        <v>0</v>
      </c>
    </row>
    <row r="563" spans="1:7" ht="22.5">
      <c r="A563" s="141" t="s">
        <v>890</v>
      </c>
      <c r="B563" s="142" t="s">
        <v>117</v>
      </c>
      <c r="C563" s="142" t="s">
        <v>118</v>
      </c>
      <c r="D563" s="143" t="s">
        <v>891</v>
      </c>
      <c r="E563" s="144">
        <v>4</v>
      </c>
      <c r="F563" s="145"/>
      <c r="G563" s="145">
        <f t="shared" si="74"/>
        <v>0</v>
      </c>
    </row>
    <row r="564" spans="1:7" ht="22.5">
      <c r="A564" s="141" t="s">
        <v>892</v>
      </c>
      <c r="B564" s="142" t="s">
        <v>117</v>
      </c>
      <c r="C564" s="142" t="s">
        <v>118</v>
      </c>
      <c r="D564" s="143" t="s">
        <v>893</v>
      </c>
      <c r="E564" s="144">
        <v>1</v>
      </c>
      <c r="F564" s="145"/>
      <c r="G564" s="145">
        <f t="shared" si="74"/>
        <v>0</v>
      </c>
    </row>
    <row r="565" spans="1:7" ht="22.5">
      <c r="A565" s="141" t="s">
        <v>894</v>
      </c>
      <c r="B565" s="142" t="s">
        <v>117</v>
      </c>
      <c r="C565" s="142" t="s">
        <v>118</v>
      </c>
      <c r="D565" s="143" t="s">
        <v>895</v>
      </c>
      <c r="E565" s="144">
        <v>1</v>
      </c>
      <c r="F565" s="145"/>
      <c r="G565" s="145">
        <f t="shared" si="74"/>
        <v>0</v>
      </c>
    </row>
    <row r="566" spans="1:7" ht="22.5">
      <c r="A566" s="141" t="s">
        <v>896</v>
      </c>
      <c r="B566" s="142" t="s">
        <v>117</v>
      </c>
      <c r="C566" s="142" t="s">
        <v>118</v>
      </c>
      <c r="D566" s="143" t="s">
        <v>897</v>
      </c>
      <c r="E566" s="144">
        <v>2</v>
      </c>
      <c r="F566" s="145"/>
      <c r="G566" s="145">
        <f t="shared" si="74"/>
        <v>0</v>
      </c>
    </row>
    <row r="567" spans="1:7" ht="22.5">
      <c r="A567" s="141" t="s">
        <v>898</v>
      </c>
      <c r="B567" s="142" t="s">
        <v>117</v>
      </c>
      <c r="C567" s="142" t="s">
        <v>118</v>
      </c>
      <c r="D567" s="143" t="s">
        <v>899</v>
      </c>
      <c r="E567" s="144">
        <v>1</v>
      </c>
      <c r="F567" s="145"/>
      <c r="G567" s="145">
        <f t="shared" si="74"/>
        <v>0</v>
      </c>
    </row>
    <row r="568" spans="1:7" ht="22.5">
      <c r="A568" s="141" t="s">
        <v>900</v>
      </c>
      <c r="B568" s="142" t="s">
        <v>117</v>
      </c>
      <c r="C568" s="142" t="s">
        <v>118</v>
      </c>
      <c r="D568" s="143" t="s">
        <v>901</v>
      </c>
      <c r="E568" s="144">
        <v>1</v>
      </c>
      <c r="F568" s="145"/>
      <c r="G568" s="145">
        <f t="shared" si="74"/>
        <v>0</v>
      </c>
    </row>
    <row r="569" spans="1:7" ht="22.5">
      <c r="A569" s="141" t="s">
        <v>902</v>
      </c>
      <c r="B569" s="142" t="s">
        <v>117</v>
      </c>
      <c r="C569" s="142" t="s">
        <v>118</v>
      </c>
      <c r="D569" s="143" t="s">
        <v>903</v>
      </c>
      <c r="E569" s="144">
        <v>1</v>
      </c>
      <c r="F569" s="145"/>
      <c r="G569" s="145">
        <f t="shared" si="74"/>
        <v>0</v>
      </c>
    </row>
    <row r="570" spans="1:7">
      <c r="A570" s="141" t="s">
        <v>904</v>
      </c>
      <c r="B570" s="142" t="s">
        <v>117</v>
      </c>
      <c r="C570" s="142" t="s">
        <v>118</v>
      </c>
      <c r="D570" s="143" t="s">
        <v>905</v>
      </c>
      <c r="E570" s="144">
        <v>3</v>
      </c>
      <c r="F570" s="145"/>
      <c r="G570" s="145">
        <f t="shared" si="74"/>
        <v>0</v>
      </c>
    </row>
    <row r="571" spans="1:7">
      <c r="A571" s="141" t="s">
        <v>906</v>
      </c>
      <c r="B571" s="142" t="s">
        <v>117</v>
      </c>
      <c r="C571" s="142" t="s">
        <v>118</v>
      </c>
      <c r="D571" s="143" t="s">
        <v>907</v>
      </c>
      <c r="E571" s="144">
        <v>1</v>
      </c>
      <c r="F571" s="145"/>
      <c r="G571" s="145">
        <f t="shared" si="74"/>
        <v>0</v>
      </c>
    </row>
    <row r="572" spans="1:7">
      <c r="A572" s="146"/>
      <c r="B572" s="146"/>
      <c r="C572" s="146"/>
      <c r="D572" s="162" t="s">
        <v>884</v>
      </c>
      <c r="E572" s="163"/>
      <c r="F572" s="164">
        <f>G560+G561+G562+G563+G564+G565+G566+G567+G568+G569+G570+G571</f>
        <v>0</v>
      </c>
      <c r="G572" s="164">
        <f>ROUND(F572,2)</f>
        <v>0</v>
      </c>
    </row>
    <row r="573" spans="1:7">
      <c r="A573" s="186"/>
      <c r="B573" s="186"/>
      <c r="C573" s="186"/>
      <c r="D573" s="190" t="s">
        <v>844</v>
      </c>
      <c r="E573" s="191"/>
      <c r="F573" s="192">
        <f>G539+G545+G549+G554+G558+G572</f>
        <v>0</v>
      </c>
      <c r="G573" s="192">
        <f>ROUND(F573,2)</f>
        <v>0</v>
      </c>
    </row>
    <row r="574" spans="1:7">
      <c r="A574" s="171" t="s">
        <v>908</v>
      </c>
      <c r="B574" s="171" t="s">
        <v>114</v>
      </c>
      <c r="C574" s="172"/>
      <c r="D574" s="173" t="s">
        <v>909</v>
      </c>
      <c r="E574" s="172"/>
      <c r="F574" s="174">
        <f>F580</f>
        <v>0</v>
      </c>
      <c r="G574" s="174">
        <f>ROUND(F574,2)</f>
        <v>0</v>
      </c>
    </row>
    <row r="575" spans="1:7" ht="22.5">
      <c r="A575" s="141" t="s">
        <v>910</v>
      </c>
      <c r="B575" s="142" t="s">
        <v>117</v>
      </c>
      <c r="C575" s="142" t="s">
        <v>194</v>
      </c>
      <c r="D575" s="143" t="s">
        <v>911</v>
      </c>
      <c r="E575" s="144">
        <v>37</v>
      </c>
      <c r="F575" s="145"/>
      <c r="G575" s="145">
        <f t="shared" ref="G575:G579" si="75">TRUNC(E575*F575)</f>
        <v>0</v>
      </c>
    </row>
    <row r="576" spans="1:7" ht="22.5">
      <c r="A576" s="141" t="s">
        <v>912</v>
      </c>
      <c r="B576" s="142" t="s">
        <v>117</v>
      </c>
      <c r="C576" s="142" t="s">
        <v>194</v>
      </c>
      <c r="D576" s="143" t="s">
        <v>913</v>
      </c>
      <c r="E576" s="144">
        <v>10</v>
      </c>
      <c r="F576" s="145"/>
      <c r="G576" s="145">
        <f t="shared" si="75"/>
        <v>0</v>
      </c>
    </row>
    <row r="577" spans="1:7">
      <c r="A577" s="141" t="s">
        <v>914</v>
      </c>
      <c r="B577" s="142" t="s">
        <v>117</v>
      </c>
      <c r="C577" s="142" t="s">
        <v>194</v>
      </c>
      <c r="D577" s="143" t="s">
        <v>915</v>
      </c>
      <c r="E577" s="144">
        <v>22</v>
      </c>
      <c r="F577" s="145"/>
      <c r="G577" s="145">
        <f t="shared" si="75"/>
        <v>0</v>
      </c>
    </row>
    <row r="578" spans="1:7" ht="45">
      <c r="A578" s="141" t="s">
        <v>717</v>
      </c>
      <c r="B578" s="142" t="s">
        <v>117</v>
      </c>
      <c r="C578" s="142" t="s">
        <v>194</v>
      </c>
      <c r="D578" s="143" t="s">
        <v>718</v>
      </c>
      <c r="E578" s="144">
        <v>46</v>
      </c>
      <c r="F578" s="145"/>
      <c r="G578" s="145">
        <f t="shared" si="75"/>
        <v>0</v>
      </c>
    </row>
    <row r="579" spans="1:7" ht="22.5">
      <c r="A579" s="141" t="s">
        <v>916</v>
      </c>
      <c r="B579" s="142" t="s">
        <v>117</v>
      </c>
      <c r="C579" s="142" t="s">
        <v>194</v>
      </c>
      <c r="D579" s="143" t="s">
        <v>917</v>
      </c>
      <c r="E579" s="144">
        <v>300</v>
      </c>
      <c r="F579" s="145"/>
      <c r="G579" s="145">
        <f t="shared" si="75"/>
        <v>0</v>
      </c>
    </row>
    <row r="580" spans="1:7">
      <c r="A580" s="146"/>
      <c r="B580" s="146"/>
      <c r="C580" s="146"/>
      <c r="D580" s="168" t="s">
        <v>908</v>
      </c>
      <c r="E580" s="169"/>
      <c r="F580" s="170">
        <f>G575+G576+G577+G578+G579</f>
        <v>0</v>
      </c>
      <c r="G580" s="170">
        <f>ROUND(F580,2)</f>
        <v>0</v>
      </c>
    </row>
    <row r="581" spans="1:7">
      <c r="A581" s="171" t="s">
        <v>918</v>
      </c>
      <c r="B581" s="171" t="s">
        <v>114</v>
      </c>
      <c r="C581" s="172"/>
      <c r="D581" s="173" t="s">
        <v>919</v>
      </c>
      <c r="E581" s="172"/>
      <c r="F581" s="174">
        <f>F584</f>
        <v>0</v>
      </c>
      <c r="G581" s="174">
        <f>ROUND(F581,2)</f>
        <v>0</v>
      </c>
    </row>
    <row r="582" spans="1:7">
      <c r="A582" s="141" t="s">
        <v>920</v>
      </c>
      <c r="B582" s="142" t="s">
        <v>117</v>
      </c>
      <c r="C582" s="142" t="s">
        <v>194</v>
      </c>
      <c r="D582" s="143" t="s">
        <v>921</v>
      </c>
      <c r="E582" s="144">
        <v>1</v>
      </c>
      <c r="F582" s="145"/>
      <c r="G582" s="145">
        <f t="shared" ref="G582:G583" si="76">TRUNC(E582*F582)</f>
        <v>0</v>
      </c>
    </row>
    <row r="583" spans="1:7">
      <c r="A583" s="141" t="s">
        <v>922</v>
      </c>
      <c r="B583" s="142" t="s">
        <v>117</v>
      </c>
      <c r="C583" s="142" t="s">
        <v>194</v>
      </c>
      <c r="D583" s="143" t="s">
        <v>923</v>
      </c>
      <c r="E583" s="144">
        <v>50</v>
      </c>
      <c r="F583" s="145"/>
      <c r="G583" s="145">
        <f t="shared" si="76"/>
        <v>0</v>
      </c>
    </row>
    <row r="584" spans="1:7">
      <c r="A584" s="146"/>
      <c r="B584" s="146"/>
      <c r="C584" s="146"/>
      <c r="D584" s="168" t="s">
        <v>918</v>
      </c>
      <c r="E584" s="169"/>
      <c r="F584" s="170">
        <f>G582+G583</f>
        <v>0</v>
      </c>
      <c r="G584" s="170">
        <f>ROUND(F584,2)</f>
        <v>0</v>
      </c>
    </row>
    <row r="585" spans="1:7">
      <c r="A585" s="186"/>
      <c r="B585" s="186"/>
      <c r="C585" s="186"/>
      <c r="D585" s="195" t="s">
        <v>90</v>
      </c>
      <c r="E585" s="196"/>
      <c r="F585" s="197">
        <f>G496+G530+G573+G580+G584</f>
        <v>0</v>
      </c>
      <c r="G585" s="197">
        <f>ROUND(F585,2)</f>
        <v>0</v>
      </c>
    </row>
    <row r="586" spans="1:7" ht="22.5">
      <c r="A586" s="150" t="s">
        <v>91</v>
      </c>
      <c r="B586" s="150" t="s">
        <v>114</v>
      </c>
      <c r="C586" s="151"/>
      <c r="D586" s="152" t="s">
        <v>21</v>
      </c>
      <c r="E586" s="151"/>
      <c r="F586" s="153">
        <f>F610</f>
        <v>0</v>
      </c>
      <c r="G586" s="153">
        <f>ROUND(F586,2)</f>
        <v>0</v>
      </c>
    </row>
    <row r="587" spans="1:7">
      <c r="A587" s="154" t="s">
        <v>924</v>
      </c>
      <c r="B587" s="154" t="s">
        <v>114</v>
      </c>
      <c r="C587" s="155"/>
      <c r="D587" s="156" t="s">
        <v>925</v>
      </c>
      <c r="E587" s="155"/>
      <c r="F587" s="157">
        <f>F595</f>
        <v>0</v>
      </c>
      <c r="G587" s="157">
        <f>ROUND(F587,2)</f>
        <v>0</v>
      </c>
    </row>
    <row r="588" spans="1:7" ht="33.75">
      <c r="A588" s="141" t="s">
        <v>926</v>
      </c>
      <c r="B588" s="142" t="s">
        <v>117</v>
      </c>
      <c r="C588" s="142" t="s">
        <v>118</v>
      </c>
      <c r="D588" s="143" t="s">
        <v>927</v>
      </c>
      <c r="E588" s="144">
        <v>21</v>
      </c>
      <c r="F588" s="145"/>
      <c r="G588" s="145">
        <f t="shared" ref="G588:G594" si="77">TRUNC(E588*F588)</f>
        <v>0</v>
      </c>
    </row>
    <row r="589" spans="1:7" ht="33.75">
      <c r="A589" s="141" t="s">
        <v>928</v>
      </c>
      <c r="B589" s="142" t="s">
        <v>117</v>
      </c>
      <c r="C589" s="142" t="s">
        <v>118</v>
      </c>
      <c r="D589" s="143" t="s">
        <v>929</v>
      </c>
      <c r="E589" s="144">
        <v>8</v>
      </c>
      <c r="F589" s="145"/>
      <c r="G589" s="145">
        <f t="shared" si="77"/>
        <v>0</v>
      </c>
    </row>
    <row r="590" spans="1:7" ht="33.75">
      <c r="A590" s="141" t="s">
        <v>926</v>
      </c>
      <c r="B590" s="142" t="s">
        <v>117</v>
      </c>
      <c r="C590" s="142" t="s">
        <v>118</v>
      </c>
      <c r="D590" s="143" t="s">
        <v>930</v>
      </c>
      <c r="E590" s="144">
        <v>1</v>
      </c>
      <c r="F590" s="145"/>
      <c r="G590" s="145">
        <f t="shared" si="77"/>
        <v>0</v>
      </c>
    </row>
    <row r="591" spans="1:7" ht="33.75">
      <c r="A591" s="141" t="s">
        <v>926</v>
      </c>
      <c r="B591" s="142" t="s">
        <v>117</v>
      </c>
      <c r="C591" s="142" t="s">
        <v>118</v>
      </c>
      <c r="D591" s="143" t="s">
        <v>931</v>
      </c>
      <c r="E591" s="144">
        <v>4</v>
      </c>
      <c r="F591" s="145"/>
      <c r="G591" s="145">
        <f t="shared" si="77"/>
        <v>0</v>
      </c>
    </row>
    <row r="592" spans="1:7" ht="33.75">
      <c r="A592" s="141" t="s">
        <v>926</v>
      </c>
      <c r="B592" s="142" t="s">
        <v>117</v>
      </c>
      <c r="C592" s="142" t="s">
        <v>118</v>
      </c>
      <c r="D592" s="143" t="s">
        <v>932</v>
      </c>
      <c r="E592" s="144">
        <v>1</v>
      </c>
      <c r="F592" s="145"/>
      <c r="G592" s="145">
        <f t="shared" si="77"/>
        <v>0</v>
      </c>
    </row>
    <row r="593" spans="1:7">
      <c r="A593" s="141" t="s">
        <v>926</v>
      </c>
      <c r="B593" s="142" t="s">
        <v>117</v>
      </c>
      <c r="C593" s="142" t="s">
        <v>118</v>
      </c>
      <c r="D593" s="143" t="s">
        <v>933</v>
      </c>
      <c r="E593" s="144">
        <v>2</v>
      </c>
      <c r="F593" s="145"/>
      <c r="G593" s="145">
        <f t="shared" si="77"/>
        <v>0</v>
      </c>
    </row>
    <row r="594" spans="1:7" ht="33.75">
      <c r="A594" s="141" t="s">
        <v>934</v>
      </c>
      <c r="B594" s="142" t="s">
        <v>117</v>
      </c>
      <c r="C594" s="142" t="s">
        <v>118</v>
      </c>
      <c r="D594" s="143" t="s">
        <v>935</v>
      </c>
      <c r="E594" s="144">
        <v>1</v>
      </c>
      <c r="F594" s="145"/>
      <c r="G594" s="145">
        <f t="shared" si="77"/>
        <v>0</v>
      </c>
    </row>
    <row r="595" spans="1:7">
      <c r="A595" s="146"/>
      <c r="B595" s="146"/>
      <c r="C595" s="146"/>
      <c r="D595" s="168" t="s">
        <v>924</v>
      </c>
      <c r="E595" s="169"/>
      <c r="F595" s="170">
        <f>G588+G589+G590+G591+G592+G593+G594</f>
        <v>0</v>
      </c>
      <c r="G595" s="170">
        <f>ROUND(F595,2)</f>
        <v>0</v>
      </c>
    </row>
    <row r="596" spans="1:7">
      <c r="A596" s="171" t="s">
        <v>936</v>
      </c>
      <c r="B596" s="171" t="s">
        <v>114</v>
      </c>
      <c r="C596" s="172"/>
      <c r="D596" s="173" t="s">
        <v>937</v>
      </c>
      <c r="E596" s="172"/>
      <c r="F596" s="174">
        <f>F600</f>
        <v>0</v>
      </c>
      <c r="G596" s="174">
        <f>ROUND(F596,2)</f>
        <v>0</v>
      </c>
    </row>
    <row r="597" spans="1:7" ht="22.5">
      <c r="A597" s="141" t="s">
        <v>938</v>
      </c>
      <c r="B597" s="142" t="s">
        <v>117</v>
      </c>
      <c r="C597" s="142" t="s">
        <v>118</v>
      </c>
      <c r="D597" s="143" t="s">
        <v>939</v>
      </c>
      <c r="E597" s="144">
        <v>1</v>
      </c>
      <c r="F597" s="145"/>
      <c r="G597" s="145">
        <f t="shared" ref="G597:G599" si="78">TRUNC(E597*F597)</f>
        <v>0</v>
      </c>
    </row>
    <row r="598" spans="1:7" ht="22.5">
      <c r="A598" s="141" t="s">
        <v>940</v>
      </c>
      <c r="B598" s="142" t="s">
        <v>117</v>
      </c>
      <c r="C598" s="142" t="s">
        <v>118</v>
      </c>
      <c r="D598" s="143" t="s">
        <v>941</v>
      </c>
      <c r="E598" s="144">
        <v>1</v>
      </c>
      <c r="F598" s="145"/>
      <c r="G598" s="145">
        <f t="shared" si="78"/>
        <v>0</v>
      </c>
    </row>
    <row r="599" spans="1:7" ht="22.5">
      <c r="A599" s="141" t="s">
        <v>942</v>
      </c>
      <c r="B599" s="142" t="s">
        <v>117</v>
      </c>
      <c r="C599" s="142" t="s">
        <v>118</v>
      </c>
      <c r="D599" s="143" t="s">
        <v>943</v>
      </c>
      <c r="E599" s="144">
        <v>6</v>
      </c>
      <c r="F599" s="145"/>
      <c r="G599" s="145">
        <f t="shared" si="78"/>
        <v>0</v>
      </c>
    </row>
    <row r="600" spans="1:7">
      <c r="A600" s="146"/>
      <c r="B600" s="146"/>
      <c r="C600" s="146"/>
      <c r="D600" s="168" t="s">
        <v>936</v>
      </c>
      <c r="E600" s="169"/>
      <c r="F600" s="170">
        <f>G597+G598+G599</f>
        <v>0</v>
      </c>
      <c r="G600" s="170">
        <f>ROUND(F600,2)</f>
        <v>0</v>
      </c>
    </row>
    <row r="601" spans="1:7">
      <c r="A601" s="171" t="s">
        <v>944</v>
      </c>
      <c r="B601" s="171" t="s">
        <v>114</v>
      </c>
      <c r="C601" s="172"/>
      <c r="D601" s="173" t="s">
        <v>945</v>
      </c>
      <c r="E601" s="172"/>
      <c r="F601" s="174">
        <f>F605</f>
        <v>0</v>
      </c>
      <c r="G601" s="174">
        <f>ROUND(F601,2)</f>
        <v>0</v>
      </c>
    </row>
    <row r="602" spans="1:7" ht="22.5">
      <c r="A602" s="141" t="s">
        <v>946</v>
      </c>
      <c r="B602" s="142" t="s">
        <v>117</v>
      </c>
      <c r="C602" s="142" t="s">
        <v>118</v>
      </c>
      <c r="D602" s="143" t="s">
        <v>947</v>
      </c>
      <c r="E602" s="144">
        <v>30</v>
      </c>
      <c r="F602" s="145"/>
      <c r="G602" s="145">
        <f t="shared" ref="G602:G604" si="79">TRUNC(E602*F602)</f>
        <v>0</v>
      </c>
    </row>
    <row r="603" spans="1:7" ht="22.5">
      <c r="A603" s="141" t="s">
        <v>948</v>
      </c>
      <c r="B603" s="142" t="s">
        <v>117</v>
      </c>
      <c r="C603" s="142" t="s">
        <v>118</v>
      </c>
      <c r="D603" s="143" t="s">
        <v>949</v>
      </c>
      <c r="E603" s="144">
        <v>1</v>
      </c>
      <c r="F603" s="145"/>
      <c r="G603" s="145">
        <f t="shared" si="79"/>
        <v>0</v>
      </c>
    </row>
    <row r="604" spans="1:7" ht="22.5">
      <c r="A604" s="141" t="s">
        <v>950</v>
      </c>
      <c r="B604" s="142" t="s">
        <v>117</v>
      </c>
      <c r="C604" s="142" t="s">
        <v>118</v>
      </c>
      <c r="D604" s="143" t="s">
        <v>951</v>
      </c>
      <c r="E604" s="144">
        <v>2</v>
      </c>
      <c r="F604" s="145"/>
      <c r="G604" s="145">
        <f t="shared" si="79"/>
        <v>0</v>
      </c>
    </row>
    <row r="605" spans="1:7">
      <c r="A605" s="146"/>
      <c r="B605" s="146"/>
      <c r="C605" s="146"/>
      <c r="D605" s="168" t="s">
        <v>944</v>
      </c>
      <c r="E605" s="169"/>
      <c r="F605" s="170">
        <f>G602+G603+G604</f>
        <v>0</v>
      </c>
      <c r="G605" s="170">
        <f>ROUND(F605,2)</f>
        <v>0</v>
      </c>
    </row>
    <row r="606" spans="1:7">
      <c r="A606" s="171" t="s">
        <v>952</v>
      </c>
      <c r="B606" s="171" t="s">
        <v>114</v>
      </c>
      <c r="C606" s="172"/>
      <c r="D606" s="173" t="s">
        <v>953</v>
      </c>
      <c r="E606" s="172"/>
      <c r="F606" s="174">
        <f>F609</f>
        <v>0</v>
      </c>
      <c r="G606" s="174">
        <f>ROUND(F606,2)</f>
        <v>0</v>
      </c>
    </row>
    <row r="607" spans="1:7">
      <c r="A607" s="141" t="s">
        <v>954</v>
      </c>
      <c r="B607" s="142" t="s">
        <v>117</v>
      </c>
      <c r="C607" s="142" t="s">
        <v>118</v>
      </c>
      <c r="D607" s="143" t="s">
        <v>955</v>
      </c>
      <c r="E607" s="144">
        <v>1</v>
      </c>
      <c r="F607" s="145"/>
      <c r="G607" s="145">
        <f t="shared" ref="G607:G608" si="80">TRUNC(E607*F607)</f>
        <v>0</v>
      </c>
    </row>
    <row r="608" spans="1:7" ht="56.25">
      <c r="A608" s="141" t="s">
        <v>956</v>
      </c>
      <c r="B608" s="142" t="s">
        <v>117</v>
      </c>
      <c r="C608" s="142" t="s">
        <v>118</v>
      </c>
      <c r="D608" s="143" t="s">
        <v>957</v>
      </c>
      <c r="E608" s="144">
        <v>1</v>
      </c>
      <c r="F608" s="145"/>
      <c r="G608" s="145">
        <f t="shared" si="80"/>
        <v>0</v>
      </c>
    </row>
    <row r="609" spans="1:12">
      <c r="A609" s="146"/>
      <c r="B609" s="146"/>
      <c r="C609" s="146"/>
      <c r="D609" s="168" t="s">
        <v>952</v>
      </c>
      <c r="E609" s="169"/>
      <c r="F609" s="170">
        <f>G607+G608</f>
        <v>0</v>
      </c>
      <c r="G609" s="170">
        <f>ROUND(F609,2)</f>
        <v>0</v>
      </c>
    </row>
    <row r="610" spans="1:12">
      <c r="A610" s="186"/>
      <c r="B610" s="186"/>
      <c r="C610" s="186"/>
      <c r="D610" s="195" t="s">
        <v>91</v>
      </c>
      <c r="E610" s="196"/>
      <c r="F610" s="197">
        <f>G595+G600+G605+G609</f>
        <v>0</v>
      </c>
      <c r="G610" s="197">
        <f>ROUND(F610,2)</f>
        <v>0</v>
      </c>
    </row>
    <row r="611" spans="1:12">
      <c r="A611" s="150" t="s">
        <v>92</v>
      </c>
      <c r="B611" s="150" t="s">
        <v>114</v>
      </c>
      <c r="C611" s="151"/>
      <c r="D611" s="152" t="s">
        <v>23</v>
      </c>
      <c r="E611" s="151"/>
      <c r="F611" s="153">
        <f>F621</f>
        <v>0</v>
      </c>
      <c r="G611" s="153">
        <f>ROUND(F611,2)</f>
        <v>0</v>
      </c>
    </row>
    <row r="612" spans="1:12">
      <c r="A612" s="171" t="s">
        <v>958</v>
      </c>
      <c r="B612" s="171" t="s">
        <v>114</v>
      </c>
      <c r="C612" s="172"/>
      <c r="D612" s="173" t="s">
        <v>959</v>
      </c>
      <c r="E612" s="172"/>
      <c r="F612" s="174">
        <f>F614</f>
        <v>0</v>
      </c>
      <c r="G612" s="174">
        <f>ROUND(F612,2)</f>
        <v>0</v>
      </c>
    </row>
    <row r="613" spans="1:12" ht="22.5">
      <c r="A613" s="141" t="s">
        <v>960</v>
      </c>
      <c r="B613" s="142" t="s">
        <v>117</v>
      </c>
      <c r="C613" s="142" t="s">
        <v>118</v>
      </c>
      <c r="D613" s="143" t="s">
        <v>961</v>
      </c>
      <c r="E613" s="144">
        <v>220</v>
      </c>
      <c r="F613" s="145"/>
      <c r="G613" s="145">
        <f t="shared" ref="G613" si="81">TRUNC(E613*F613)</f>
        <v>0</v>
      </c>
    </row>
    <row r="614" spans="1:12">
      <c r="A614" s="146"/>
      <c r="B614" s="146"/>
      <c r="C614" s="146"/>
      <c r="D614" s="168" t="s">
        <v>962</v>
      </c>
      <c r="E614" s="169"/>
      <c r="F614" s="170">
        <f>G613</f>
        <v>0</v>
      </c>
      <c r="G614" s="170">
        <f>ROUND(F614,2)</f>
        <v>0</v>
      </c>
    </row>
    <row r="615" spans="1:12">
      <c r="A615" s="171" t="s">
        <v>962</v>
      </c>
      <c r="B615" s="171" t="s">
        <v>114</v>
      </c>
      <c r="C615" s="172"/>
      <c r="D615" s="173" t="s">
        <v>963</v>
      </c>
      <c r="E615" s="172"/>
      <c r="F615" s="174">
        <f>F617</f>
        <v>0</v>
      </c>
      <c r="G615" s="174">
        <f>ROUND(F615,2)</f>
        <v>0</v>
      </c>
    </row>
    <row r="616" spans="1:12">
      <c r="A616" s="141" t="s">
        <v>964</v>
      </c>
      <c r="B616" s="142" t="s">
        <v>117</v>
      </c>
      <c r="C616" s="142" t="s">
        <v>127</v>
      </c>
      <c r="D616" s="143" t="s">
        <v>963</v>
      </c>
      <c r="E616" s="144">
        <v>1792.62</v>
      </c>
      <c r="F616" s="145"/>
      <c r="G616" s="145">
        <f t="shared" ref="G616" si="82">TRUNC(E616*F616)</f>
        <v>0</v>
      </c>
    </row>
    <row r="617" spans="1:12">
      <c r="A617" s="146"/>
      <c r="B617" s="146"/>
      <c r="C617" s="146"/>
      <c r="D617" s="168" t="s">
        <v>965</v>
      </c>
      <c r="E617" s="169"/>
      <c r="F617" s="170">
        <f>G616</f>
        <v>0</v>
      </c>
      <c r="G617" s="170">
        <f>ROUND(F617,2)</f>
        <v>0</v>
      </c>
      <c r="K617" s="206"/>
    </row>
    <row r="618" spans="1:12">
      <c r="A618" s="171" t="s">
        <v>965</v>
      </c>
      <c r="B618" s="171" t="s">
        <v>114</v>
      </c>
      <c r="C618" s="172"/>
      <c r="D618" s="173" t="s">
        <v>966</v>
      </c>
      <c r="E618" s="172"/>
      <c r="F618" s="174">
        <f>F620</f>
        <v>0</v>
      </c>
      <c r="G618" s="174">
        <f>ROUND(F618,2)</f>
        <v>0</v>
      </c>
      <c r="J618" s="207"/>
      <c r="K618" s="207"/>
    </row>
    <row r="619" spans="1:12" ht="22.5">
      <c r="A619" s="141" t="s">
        <v>967</v>
      </c>
      <c r="B619" s="142" t="s">
        <v>117</v>
      </c>
      <c r="C619" s="142" t="s">
        <v>118</v>
      </c>
      <c r="D619" s="143" t="s">
        <v>968</v>
      </c>
      <c r="E619" s="144">
        <v>1</v>
      </c>
      <c r="F619" s="145"/>
      <c r="G619" s="145">
        <f t="shared" ref="G619" si="83">TRUNC(E619*F619)</f>
        <v>0</v>
      </c>
    </row>
    <row r="620" spans="1:12">
      <c r="A620" s="146"/>
      <c r="B620" s="146"/>
      <c r="C620" s="146"/>
      <c r="D620" s="168" t="s">
        <v>969</v>
      </c>
      <c r="E620" s="169"/>
      <c r="F620" s="170">
        <f>G619</f>
        <v>0</v>
      </c>
      <c r="G620" s="170">
        <f>ROUND(F620,2)</f>
        <v>0</v>
      </c>
      <c r="L620" s="207"/>
    </row>
    <row r="621" spans="1:12">
      <c r="A621" s="186"/>
      <c r="B621" s="186"/>
      <c r="C621" s="186"/>
      <c r="D621" s="195" t="s">
        <v>92</v>
      </c>
      <c r="E621" s="196"/>
      <c r="F621" s="197">
        <f>G614+G617+G620</f>
        <v>0</v>
      </c>
      <c r="G621" s="197">
        <f>ROUND(F621,2)</f>
        <v>0</v>
      </c>
    </row>
    <row r="622" spans="1:12">
      <c r="A622" s="150" t="s">
        <v>93</v>
      </c>
      <c r="B622" s="150" t="s">
        <v>114</v>
      </c>
      <c r="C622" s="151"/>
      <c r="D622" s="208" t="s">
        <v>25</v>
      </c>
      <c r="E622" s="151"/>
      <c r="F622" s="153">
        <f>F629</f>
        <v>0</v>
      </c>
      <c r="G622" s="153">
        <f>ROUND(F622,2)</f>
        <v>0</v>
      </c>
    </row>
    <row r="623" spans="1:12">
      <c r="A623" s="154" t="s">
        <v>970</v>
      </c>
      <c r="B623" s="154" t="s">
        <v>114</v>
      </c>
      <c r="C623" s="155"/>
      <c r="D623" s="156" t="s">
        <v>971</v>
      </c>
      <c r="E623" s="155"/>
      <c r="F623" s="157">
        <f>F628</f>
        <v>0</v>
      </c>
      <c r="G623" s="157">
        <f>ROUND(F623,2)</f>
        <v>0</v>
      </c>
    </row>
    <row r="624" spans="1:12" ht="22.5">
      <c r="A624" s="141" t="s">
        <v>972</v>
      </c>
      <c r="B624" s="142" t="s">
        <v>117</v>
      </c>
      <c r="C624" s="142" t="s">
        <v>973</v>
      </c>
      <c r="D624" s="143" t="s">
        <v>974</v>
      </c>
      <c r="E624" s="144">
        <v>18</v>
      </c>
      <c r="F624" s="145"/>
      <c r="G624" s="145">
        <f t="shared" ref="G624:G627" si="84">TRUNC(E624*F624)</f>
        <v>0</v>
      </c>
    </row>
    <row r="625" spans="1:11" ht="22.5">
      <c r="A625" s="141" t="s">
        <v>975</v>
      </c>
      <c r="B625" s="142" t="s">
        <v>117</v>
      </c>
      <c r="C625" s="142" t="s">
        <v>973</v>
      </c>
      <c r="D625" s="143" t="s">
        <v>976</v>
      </c>
      <c r="E625" s="144">
        <v>18</v>
      </c>
      <c r="F625" s="145"/>
      <c r="G625" s="145">
        <f t="shared" si="84"/>
        <v>0</v>
      </c>
    </row>
    <row r="626" spans="1:11" ht="22.5">
      <c r="A626" s="141" t="s">
        <v>977</v>
      </c>
      <c r="B626" s="142" t="s">
        <v>117</v>
      </c>
      <c r="C626" s="142" t="s">
        <v>973</v>
      </c>
      <c r="D626" s="143" t="s">
        <v>978</v>
      </c>
      <c r="E626" s="144">
        <v>18</v>
      </c>
      <c r="F626" s="145"/>
      <c r="G626" s="145">
        <f t="shared" si="84"/>
        <v>0</v>
      </c>
      <c r="K626" s="209"/>
    </row>
    <row r="627" spans="1:11" ht="22.5">
      <c r="A627" s="141" t="s">
        <v>979</v>
      </c>
      <c r="B627" s="142" t="s">
        <v>117</v>
      </c>
      <c r="C627" s="142" t="s">
        <v>973</v>
      </c>
      <c r="D627" s="143" t="s">
        <v>980</v>
      </c>
      <c r="E627" s="144">
        <f>12*30*18</f>
        <v>6480</v>
      </c>
      <c r="F627" s="145"/>
      <c r="G627" s="145">
        <f t="shared" si="84"/>
        <v>0</v>
      </c>
    </row>
    <row r="628" spans="1:11">
      <c r="A628" s="146"/>
      <c r="B628" s="146"/>
      <c r="C628" s="146"/>
      <c r="D628" s="168" t="s">
        <v>970</v>
      </c>
      <c r="E628" s="169"/>
      <c r="F628" s="170">
        <f>G624+G625+G626+G627</f>
        <v>0</v>
      </c>
      <c r="G628" s="170">
        <f>ROUND(F628,2)</f>
        <v>0</v>
      </c>
    </row>
    <row r="629" spans="1:11">
      <c r="A629" s="186"/>
      <c r="B629" s="186"/>
      <c r="C629" s="186"/>
      <c r="D629" s="195" t="s">
        <v>93</v>
      </c>
      <c r="E629" s="196"/>
      <c r="F629" s="197">
        <f>G628</f>
        <v>0</v>
      </c>
      <c r="G629" s="197">
        <f>ROUND(F629,2)</f>
        <v>0</v>
      </c>
    </row>
    <row r="630" spans="1:11">
      <c r="A630" s="186"/>
      <c r="B630" s="186"/>
      <c r="C630" s="186"/>
      <c r="D630" s="210" t="s">
        <v>113</v>
      </c>
      <c r="E630" s="211"/>
      <c r="F630" s="212">
        <f>G7+G66+G164+G270+G429+G585+G610+G621+G629</f>
        <v>0</v>
      </c>
      <c r="G630" s="212">
        <f>ROUND(F630,2)</f>
        <v>0</v>
      </c>
    </row>
  </sheetData>
  <mergeCells count="1">
    <mergeCell ref="B1:G1"/>
  </mergeCells>
  <pageMargins left="0.62986111111111098" right="0.47222222222222199" top="0.47222222222222199" bottom="0.47291666666666698" header="0.51180555555555496" footer="0"/>
  <pageSetup paperSize="9" firstPageNumber="0" fitToHeight="0" orientation="portrait" horizontalDpi="300" verticalDpi="300"/>
  <headerFooter>
    <oddFooter>&amp;R&amp;"V,Regular"&amp;P/&amp;N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zoomScale="85" zoomScaleNormal="85" workbookViewId="0">
      <selection activeCell="F2" sqref="F2"/>
    </sheetView>
  </sheetViews>
  <sheetFormatPr defaultRowHeight="15"/>
  <cols>
    <col min="1" max="1" width="9.44140625" customWidth="1"/>
    <col min="2" max="2" width="45" customWidth="1"/>
    <col min="3" max="3" width="4.5546875" customWidth="1"/>
    <col min="4" max="4" width="7.5546875" customWidth="1"/>
    <col min="5" max="5" width="9.6640625" customWidth="1"/>
    <col min="6" max="6" width="16" customWidth="1"/>
    <col min="7" max="1025" width="8.88671875" customWidth="1"/>
  </cols>
  <sheetData>
    <row r="1" spans="1:6" ht="15" customHeight="1">
      <c r="A1" s="213"/>
      <c r="B1" s="311" t="s">
        <v>0</v>
      </c>
      <c r="C1" s="214"/>
      <c r="D1" s="214"/>
      <c r="E1" s="214"/>
      <c r="F1" s="215" t="s">
        <v>1</v>
      </c>
    </row>
    <row r="2" spans="1:6" ht="18">
      <c r="A2" s="216"/>
      <c r="B2" s="311"/>
      <c r="C2" s="217"/>
      <c r="D2" s="217"/>
      <c r="E2" s="217"/>
      <c r="F2" s="218" t="s">
        <v>981</v>
      </c>
    </row>
    <row r="3" spans="1:6" ht="18">
      <c r="A3" s="216"/>
      <c r="B3" s="5" t="s">
        <v>982</v>
      </c>
      <c r="C3" s="219"/>
      <c r="D3" s="219"/>
      <c r="E3" s="219"/>
      <c r="F3" s="220" t="s">
        <v>983</v>
      </c>
    </row>
    <row r="4" spans="1:6" ht="25.5">
      <c r="A4" s="221"/>
      <c r="B4" s="5" t="s">
        <v>984</v>
      </c>
      <c r="C4" s="222"/>
      <c r="D4" s="223"/>
      <c r="E4" s="223"/>
      <c r="F4" s="224"/>
    </row>
    <row r="5" spans="1:6">
      <c r="A5" s="225"/>
      <c r="B5" s="226" t="s">
        <v>985</v>
      </c>
      <c r="C5" s="227"/>
      <c r="D5" s="227"/>
      <c r="E5" s="228"/>
      <c r="F5" s="229" t="s">
        <v>986</v>
      </c>
    </row>
    <row r="6" spans="1:6">
      <c r="A6" s="230" t="s">
        <v>7</v>
      </c>
      <c r="B6" s="230" t="s">
        <v>8</v>
      </c>
      <c r="C6" s="230" t="s">
        <v>987</v>
      </c>
      <c r="D6" s="231" t="s">
        <v>988</v>
      </c>
      <c r="E6" s="231" t="s">
        <v>989</v>
      </c>
      <c r="F6" s="232" t="s">
        <v>990</v>
      </c>
    </row>
    <row r="7" spans="1:6" ht="15" customHeight="1">
      <c r="A7" s="233" t="s">
        <v>94</v>
      </c>
      <c r="B7" s="310" t="s">
        <v>991</v>
      </c>
      <c r="C7" s="310"/>
      <c r="D7" s="310"/>
      <c r="E7" s="310">
        <v>89392.05</v>
      </c>
      <c r="F7" s="310">
        <v>89392.05</v>
      </c>
    </row>
    <row r="8" spans="1:6" ht="15" customHeight="1">
      <c r="A8" s="234" t="s">
        <v>992</v>
      </c>
      <c r="B8" s="307" t="s">
        <v>873</v>
      </c>
      <c r="C8" s="307"/>
      <c r="D8" s="307"/>
      <c r="E8" s="307">
        <v>5717.81</v>
      </c>
      <c r="F8" s="307">
        <v>5717.81</v>
      </c>
    </row>
    <row r="9" spans="1:6">
      <c r="A9" s="235" t="s">
        <v>993</v>
      </c>
      <c r="B9" s="236" t="s">
        <v>994</v>
      </c>
      <c r="C9" s="237" t="s">
        <v>118</v>
      </c>
      <c r="D9" s="238">
        <v>4</v>
      </c>
      <c r="E9" s="238"/>
      <c r="F9" s="239">
        <f>TRUNC(D9*E9)</f>
        <v>0</v>
      </c>
    </row>
    <row r="10" spans="1:6">
      <c r="A10" s="235" t="s">
        <v>995</v>
      </c>
      <c r="B10" s="236" t="s">
        <v>996</v>
      </c>
      <c r="C10" s="237" t="s">
        <v>118</v>
      </c>
      <c r="D10" s="238">
        <v>11</v>
      </c>
      <c r="E10" s="238"/>
      <c r="F10" s="239">
        <f>TRUNC(D10*E10)</f>
        <v>0</v>
      </c>
    </row>
    <row r="11" spans="1:6" ht="25.5">
      <c r="A11" s="235" t="s">
        <v>997</v>
      </c>
      <c r="B11" s="235" t="s">
        <v>998</v>
      </c>
      <c r="C11" s="237" t="s">
        <v>118</v>
      </c>
      <c r="D11" s="238">
        <v>1</v>
      </c>
      <c r="E11" s="238"/>
      <c r="F11" s="239">
        <f>TRUNC(D11*E11)</f>
        <v>0</v>
      </c>
    </row>
    <row r="12" spans="1:6" ht="73.349999999999994" customHeight="1">
      <c r="A12" s="235" t="s">
        <v>999</v>
      </c>
      <c r="B12" s="235" t="s">
        <v>1000</v>
      </c>
      <c r="C12" s="237" t="s">
        <v>118</v>
      </c>
      <c r="D12" s="238">
        <v>2</v>
      </c>
      <c r="E12" s="238"/>
      <c r="F12" s="239">
        <f>TRUNC(D12*E12)</f>
        <v>0</v>
      </c>
    </row>
    <row r="13" spans="1:6" ht="15" customHeight="1">
      <c r="A13" s="234" t="s">
        <v>1001</v>
      </c>
      <c r="B13" s="307" t="s">
        <v>909</v>
      </c>
      <c r="C13" s="307"/>
      <c r="D13" s="307"/>
      <c r="E13" s="307"/>
      <c r="F13" s="307"/>
    </row>
    <row r="14" spans="1:6" ht="25.5">
      <c r="A14" s="235" t="s">
        <v>1002</v>
      </c>
      <c r="B14" s="235" t="s">
        <v>1003</v>
      </c>
      <c r="C14" s="237" t="s">
        <v>118</v>
      </c>
      <c r="D14" s="238">
        <v>1</v>
      </c>
      <c r="E14" s="238"/>
      <c r="F14" s="239">
        <f>TRUNC(D14*E14)</f>
        <v>0</v>
      </c>
    </row>
    <row r="15" spans="1:6" ht="15" customHeight="1">
      <c r="A15" s="234" t="s">
        <v>1004</v>
      </c>
      <c r="B15" s="307" t="s">
        <v>919</v>
      </c>
      <c r="C15" s="307"/>
      <c r="D15" s="307"/>
      <c r="E15" s="307"/>
      <c r="F15" s="307"/>
    </row>
    <row r="16" spans="1:6">
      <c r="A16" s="235" t="s">
        <v>1005</v>
      </c>
      <c r="B16" s="235" t="s">
        <v>1006</v>
      </c>
      <c r="C16" s="237" t="s">
        <v>118</v>
      </c>
      <c r="D16" s="238">
        <v>1</v>
      </c>
      <c r="E16" s="238"/>
      <c r="F16" s="239">
        <f>TRUNC(D16*E16)</f>
        <v>0</v>
      </c>
    </row>
    <row r="17" spans="1:6" ht="15" customHeight="1">
      <c r="A17" s="234" t="s">
        <v>1007</v>
      </c>
      <c r="B17" s="307" t="s">
        <v>1008</v>
      </c>
      <c r="C17" s="307"/>
      <c r="D17" s="307"/>
      <c r="E17" s="307"/>
      <c r="F17" s="307"/>
    </row>
    <row r="18" spans="1:6">
      <c r="A18" s="235" t="s">
        <v>1009</v>
      </c>
      <c r="B18" s="235" t="s">
        <v>1010</v>
      </c>
      <c r="C18" s="237" t="s">
        <v>118</v>
      </c>
      <c r="D18" s="238">
        <v>1</v>
      </c>
      <c r="E18" s="238"/>
      <c r="F18" s="239">
        <f t="shared" ref="F18:F24" si="0">TRUNC(D18*E18)</f>
        <v>0</v>
      </c>
    </row>
    <row r="19" spans="1:6" ht="25.5">
      <c r="A19" s="235" t="s">
        <v>1011</v>
      </c>
      <c r="B19" s="235" t="s">
        <v>1012</v>
      </c>
      <c r="C19" s="237" t="s">
        <v>118</v>
      </c>
      <c r="D19" s="238">
        <v>1</v>
      </c>
      <c r="E19" s="238"/>
      <c r="F19" s="239">
        <f t="shared" si="0"/>
        <v>0</v>
      </c>
    </row>
    <row r="20" spans="1:6" ht="25.5">
      <c r="A20" s="235" t="s">
        <v>1013</v>
      </c>
      <c r="B20" s="235" t="s">
        <v>1014</v>
      </c>
      <c r="C20" s="237" t="s">
        <v>118</v>
      </c>
      <c r="D20" s="238">
        <v>22</v>
      </c>
      <c r="E20" s="238"/>
      <c r="F20" s="239">
        <f t="shared" si="0"/>
        <v>0</v>
      </c>
    </row>
    <row r="21" spans="1:6" ht="25.5">
      <c r="A21" s="235" t="s">
        <v>1015</v>
      </c>
      <c r="B21" s="235" t="s">
        <v>1016</v>
      </c>
      <c r="C21" s="237" t="s">
        <v>118</v>
      </c>
      <c r="D21" s="238">
        <v>2</v>
      </c>
      <c r="E21" s="238"/>
      <c r="F21" s="239">
        <f t="shared" si="0"/>
        <v>0</v>
      </c>
    </row>
    <row r="22" spans="1:6" ht="25.5">
      <c r="A22" s="235" t="s">
        <v>1017</v>
      </c>
      <c r="B22" s="235" t="s">
        <v>1018</v>
      </c>
      <c r="C22" s="237" t="s">
        <v>118</v>
      </c>
      <c r="D22" s="238">
        <v>1</v>
      </c>
      <c r="E22" s="238"/>
      <c r="F22" s="239">
        <f t="shared" si="0"/>
        <v>0</v>
      </c>
    </row>
    <row r="23" spans="1:6">
      <c r="A23" s="235" t="s">
        <v>1019</v>
      </c>
      <c r="B23" s="235" t="s">
        <v>1020</v>
      </c>
      <c r="C23" s="237" t="s">
        <v>118</v>
      </c>
      <c r="D23" s="238">
        <v>2</v>
      </c>
      <c r="E23" s="238"/>
      <c r="F23" s="239">
        <f t="shared" si="0"/>
        <v>0</v>
      </c>
    </row>
    <row r="24" spans="1:6" ht="25.5">
      <c r="A24" s="240" t="s">
        <v>1021</v>
      </c>
      <c r="B24" s="241" t="s">
        <v>1022</v>
      </c>
      <c r="C24" s="242" t="s">
        <v>118</v>
      </c>
      <c r="D24" s="243">
        <v>1</v>
      </c>
      <c r="E24" s="238"/>
      <c r="F24" s="239">
        <f t="shared" si="0"/>
        <v>0</v>
      </c>
    </row>
    <row r="25" spans="1:6" ht="15" customHeight="1">
      <c r="A25" s="234" t="s">
        <v>1023</v>
      </c>
      <c r="B25" s="307" t="s">
        <v>1024</v>
      </c>
      <c r="C25" s="307"/>
      <c r="D25" s="307"/>
      <c r="E25" s="307"/>
      <c r="F25" s="307"/>
    </row>
    <row r="26" spans="1:6" ht="25.5">
      <c r="A26" s="240" t="s">
        <v>1025</v>
      </c>
      <c r="B26" s="235" t="s">
        <v>1026</v>
      </c>
      <c r="C26" s="237" t="s">
        <v>118</v>
      </c>
      <c r="D26" s="238">
        <v>1</v>
      </c>
      <c r="E26" s="145"/>
      <c r="F26" s="239">
        <f>TRUNC(D26*E26)</f>
        <v>0</v>
      </c>
    </row>
    <row r="27" spans="1:6" ht="15" customHeight="1">
      <c r="A27" s="234" t="s">
        <v>1027</v>
      </c>
      <c r="B27" s="309" t="s">
        <v>1028</v>
      </c>
      <c r="C27" s="309"/>
      <c r="D27" s="309"/>
      <c r="E27" s="309"/>
      <c r="F27" s="309"/>
    </row>
    <row r="28" spans="1:6" ht="22.5">
      <c r="A28" s="240" t="s">
        <v>1029</v>
      </c>
      <c r="B28" s="244" t="s">
        <v>1030</v>
      </c>
      <c r="C28" s="237" t="s">
        <v>118</v>
      </c>
      <c r="D28" s="238">
        <v>1</v>
      </c>
      <c r="E28" s="145"/>
      <c r="F28" s="239">
        <f>TRUNC(D28*E28)</f>
        <v>0</v>
      </c>
    </row>
    <row r="29" spans="1:6">
      <c r="A29" s="308" t="s">
        <v>1031</v>
      </c>
      <c r="B29" s="308">
        <v>600000</v>
      </c>
      <c r="C29" s="308"/>
      <c r="D29" s="308"/>
      <c r="E29" s="308"/>
      <c r="F29" s="245">
        <f>SUM(F28,F26,F18:F24,F16,F14,F9:F12)</f>
        <v>0</v>
      </c>
    </row>
    <row r="30" spans="1:6" ht="15" customHeight="1">
      <c r="A30" s="233" t="s">
        <v>95</v>
      </c>
      <c r="B30" s="310" t="s">
        <v>1032</v>
      </c>
      <c r="C30" s="310"/>
      <c r="D30" s="310"/>
      <c r="E30" s="310"/>
      <c r="F30" s="310"/>
    </row>
    <row r="31" spans="1:6" ht="15" customHeight="1">
      <c r="A31" s="234" t="s">
        <v>1033</v>
      </c>
      <c r="B31" s="307" t="s">
        <v>1034</v>
      </c>
      <c r="C31" s="307"/>
      <c r="D31" s="307"/>
      <c r="E31" s="307"/>
      <c r="F31" s="307"/>
    </row>
    <row r="32" spans="1:6" ht="25.5">
      <c r="A32" s="235" t="s">
        <v>1035</v>
      </c>
      <c r="B32" s="235" t="s">
        <v>1036</v>
      </c>
      <c r="C32" s="237" t="s">
        <v>118</v>
      </c>
      <c r="D32" s="238">
        <v>5</v>
      </c>
      <c r="E32" s="238"/>
      <c r="F32" s="239">
        <f t="shared" ref="F32:F39" si="1">TRUNC(D32*E32)</f>
        <v>0</v>
      </c>
    </row>
    <row r="33" spans="1:6" ht="25.5">
      <c r="A33" s="235" t="s">
        <v>1037</v>
      </c>
      <c r="B33" s="235" t="s">
        <v>1038</v>
      </c>
      <c r="C33" s="237" t="s">
        <v>118</v>
      </c>
      <c r="D33" s="238">
        <v>6</v>
      </c>
      <c r="E33" s="238"/>
      <c r="F33" s="239">
        <f t="shared" si="1"/>
        <v>0</v>
      </c>
    </row>
    <row r="34" spans="1:6" ht="25.5">
      <c r="A34" s="235" t="s">
        <v>1039</v>
      </c>
      <c r="B34" s="235" t="s">
        <v>1040</v>
      </c>
      <c r="C34" s="237" t="s">
        <v>118</v>
      </c>
      <c r="D34" s="238">
        <v>3</v>
      </c>
      <c r="E34" s="238"/>
      <c r="F34" s="239">
        <f t="shared" si="1"/>
        <v>0</v>
      </c>
    </row>
    <row r="35" spans="1:6" ht="25.5">
      <c r="A35" s="235" t="s">
        <v>1041</v>
      </c>
      <c r="B35" s="235" t="s">
        <v>1042</v>
      </c>
      <c r="C35" s="237" t="s">
        <v>118</v>
      </c>
      <c r="D35" s="238">
        <v>2</v>
      </c>
      <c r="E35" s="238"/>
      <c r="F35" s="239">
        <f t="shared" si="1"/>
        <v>0</v>
      </c>
    </row>
    <row r="36" spans="1:6" ht="25.5">
      <c r="A36" s="235" t="s">
        <v>1043</v>
      </c>
      <c r="B36" s="235" t="s">
        <v>1044</v>
      </c>
      <c r="C36" s="237" t="s">
        <v>118</v>
      </c>
      <c r="D36" s="238">
        <v>2</v>
      </c>
      <c r="E36" s="238"/>
      <c r="F36" s="239">
        <f t="shared" si="1"/>
        <v>0</v>
      </c>
    </row>
    <row r="37" spans="1:6" ht="25.5">
      <c r="A37" s="235" t="s">
        <v>1045</v>
      </c>
      <c r="B37" s="235" t="s">
        <v>1046</v>
      </c>
      <c r="C37" s="237" t="s">
        <v>118</v>
      </c>
      <c r="D37" s="238">
        <v>2</v>
      </c>
      <c r="E37" s="238"/>
      <c r="F37" s="239">
        <f t="shared" si="1"/>
        <v>0</v>
      </c>
    </row>
    <row r="38" spans="1:6" ht="25.5">
      <c r="A38" s="235" t="s">
        <v>1047</v>
      </c>
      <c r="B38" s="235" t="s">
        <v>1048</v>
      </c>
      <c r="C38" s="237" t="s">
        <v>118</v>
      </c>
      <c r="D38" s="238">
        <v>6</v>
      </c>
      <c r="E38" s="238"/>
      <c r="F38" s="239">
        <f t="shared" si="1"/>
        <v>0</v>
      </c>
    </row>
    <row r="39" spans="1:6" ht="25.5">
      <c r="A39" s="235" t="s">
        <v>1049</v>
      </c>
      <c r="B39" s="235" t="s">
        <v>1050</v>
      </c>
      <c r="C39" s="237" t="s">
        <v>118</v>
      </c>
      <c r="D39" s="238">
        <v>5</v>
      </c>
      <c r="E39" s="238"/>
      <c r="F39" s="239">
        <f t="shared" si="1"/>
        <v>0</v>
      </c>
    </row>
    <row r="40" spans="1:6">
      <c r="A40" s="308" t="s">
        <v>1031</v>
      </c>
      <c r="B40" s="308">
        <v>700000</v>
      </c>
      <c r="C40" s="308"/>
      <c r="D40" s="308"/>
      <c r="E40" s="308">
        <v>83468.63</v>
      </c>
      <c r="F40" s="245">
        <f>SUM(F32:F39)</f>
        <v>0</v>
      </c>
    </row>
    <row r="41" spans="1:6">
      <c r="A41" s="308" t="s">
        <v>1051</v>
      </c>
      <c r="B41" s="308" t="s">
        <v>1052</v>
      </c>
      <c r="C41" s="308"/>
      <c r="D41" s="308"/>
      <c r="E41" s="308">
        <v>172860.68</v>
      </c>
      <c r="F41" s="245">
        <f>F29+F40</f>
        <v>0</v>
      </c>
    </row>
  </sheetData>
  <mergeCells count="13">
    <mergeCell ref="B1:B2"/>
    <mergeCell ref="B7:F7"/>
    <mergeCell ref="B8:F8"/>
    <mergeCell ref="B13:F13"/>
    <mergeCell ref="B15:F15"/>
    <mergeCell ref="B31:F31"/>
    <mergeCell ref="A40:E40"/>
    <mergeCell ref="A41:E41"/>
    <mergeCell ref="B17:F17"/>
    <mergeCell ref="B25:F25"/>
    <mergeCell ref="B27:F27"/>
    <mergeCell ref="A29:E29"/>
    <mergeCell ref="B30:F30"/>
  </mergeCells>
  <pageMargins left="0.7" right="0.7" top="0.75" bottom="0.75" header="0.51180555555555496" footer="0.51180555555555496"/>
  <pageSetup paperSize="9" firstPageNumber="0"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553</TotalTime>
  <Application>Microsoft Excel</Application>
  <DocSecurity>0</DocSecurity>
  <ScaleCrop>false</ScaleCrop>
  <HeadingPairs>
    <vt:vector size="4" baseType="variant">
      <vt:variant>
        <vt:lpstr>Planilhas</vt:lpstr>
      </vt:variant>
      <vt:variant>
        <vt:i4>5</vt:i4>
      </vt:variant>
      <vt:variant>
        <vt:lpstr>Intervalos nomeados</vt:lpstr>
      </vt:variant>
      <vt:variant>
        <vt:i4>5</vt:i4>
      </vt:variant>
    </vt:vector>
  </HeadingPairs>
  <TitlesOfParts>
    <vt:vector size="10" baseType="lpstr">
      <vt:lpstr>Capa - Resumo</vt:lpstr>
      <vt:lpstr>BDI</vt:lpstr>
      <vt:lpstr>Cronograma</vt:lpstr>
      <vt:lpstr>Orçamento Sintético</vt:lpstr>
      <vt:lpstr>Orçamento Equipamentos</vt:lpstr>
      <vt:lpstr>BDI!Area_de_impressao</vt:lpstr>
      <vt:lpstr>'Capa - Resumo'!Area_de_impressao</vt:lpstr>
      <vt:lpstr>Cronograma!Area_de_impressao</vt:lpstr>
      <vt:lpstr>'Orçamento Equipamentos'!Area_de_impressao</vt:lpstr>
      <vt:lpstr>'Orçamento Sintético'!Area_de_impressao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1400128</dc:creator>
  <cp:lastModifiedBy>Leonardo Monteiro Lopes</cp:lastModifiedBy>
  <cp:revision>25</cp:revision>
  <cp:lastPrinted>2019-09-23T15:15:34Z</cp:lastPrinted>
  <dcterms:created xsi:type="dcterms:W3CDTF">2019-09-30T20:08:35Z</dcterms:created>
  <dcterms:modified xsi:type="dcterms:W3CDTF">2019-09-30T20:08:35Z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