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1212ba9bbbd8b8/CBMDF/CECAF/CASA DE MÁQUINAS/"/>
    </mc:Choice>
  </mc:AlternateContent>
  <xr:revisionPtr revIDLastSave="149" documentId="8_{537F0368-8EDB-42A5-9219-4F34F9B4F130}" xr6:coauthVersionLast="47" xr6:coauthVersionMax="47" xr10:uidLastSave="{0DF3E1EE-597E-46B4-857B-841DA16E65EB}"/>
  <bookViews>
    <workbookView xWindow="-120" yWindow="-120" windowWidth="29040" windowHeight="15720" tabRatio="682" xr2:uid="{00000000-000D-0000-FFFF-FFFF00000000}"/>
  </bookViews>
  <sheets>
    <sheet name="CAPA" sheetId="1" r:id="rId1"/>
    <sheet name="BDI " sheetId="2" r:id="rId2"/>
    <sheet name="Resumo Orçamento" sheetId="4" r:id="rId3"/>
    <sheet name="Cronograma físico financeiro" sheetId="6" r:id="rId4"/>
    <sheet name="Orçamento Sintético" sheetId="14" r:id="rId5"/>
  </sheets>
  <definedNames>
    <definedName name="_xlnm.Print_Area" localSheetId="1">'BDI '!$A$1:$G$39</definedName>
    <definedName name="_xlnm.Print_Area" localSheetId="0">CAPA!$A$1:$E$37</definedName>
    <definedName name="_xlnm.Print_Area" localSheetId="3">'Cronograma físico financeiro'!$A$1:$H$34</definedName>
    <definedName name="_xlnm.Print_Area" localSheetId="4">'Orçamento Sintético'!$A$1:$J$48</definedName>
    <definedName name="_xlnm.Print_Area" localSheetId="2">'Resumo Orçamento'!$A$1:$D$17</definedName>
    <definedName name="Print_Area_0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4" l="1"/>
  <c r="J17" i="14"/>
  <c r="J27" i="14"/>
  <c r="J41" i="14"/>
  <c r="J8" i="14"/>
  <c r="J9" i="14"/>
  <c r="J10" i="14"/>
  <c r="J11" i="14"/>
  <c r="J12" i="14"/>
  <c r="J13" i="14"/>
  <c r="J14" i="14"/>
  <c r="J15" i="14"/>
  <c r="J16" i="14"/>
  <c r="J18" i="14"/>
  <c r="J19" i="14"/>
  <c r="J20" i="14"/>
  <c r="J21" i="14"/>
  <c r="J22" i="14"/>
  <c r="J23" i="14"/>
  <c r="J24" i="14"/>
  <c r="J25" i="14"/>
  <c r="J26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2" i="14"/>
  <c r="J43" i="14"/>
  <c r="J44" i="14"/>
  <c r="L9" i="14" l="1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8" i="14"/>
  <c r="H43" i="14"/>
  <c r="I43" i="14" s="1"/>
  <c r="H44" i="14"/>
  <c r="I44" i="14" s="1"/>
  <c r="H42" i="14"/>
  <c r="I42" i="14" s="1"/>
  <c r="H29" i="14"/>
  <c r="I29" i="14" s="1"/>
  <c r="H30" i="14"/>
  <c r="I30" i="14" s="1"/>
  <c r="H31" i="14"/>
  <c r="I31" i="14" s="1"/>
  <c r="H32" i="14"/>
  <c r="I32" i="14" s="1"/>
  <c r="H33" i="14"/>
  <c r="I33" i="14" s="1"/>
  <c r="H34" i="14"/>
  <c r="I34" i="14" s="1"/>
  <c r="H35" i="14"/>
  <c r="I35" i="14" s="1"/>
  <c r="H36" i="14"/>
  <c r="I36" i="14" s="1"/>
  <c r="H37" i="14"/>
  <c r="I37" i="14" s="1"/>
  <c r="H38" i="14"/>
  <c r="I38" i="14" s="1"/>
  <c r="H39" i="14"/>
  <c r="I39" i="14" s="1"/>
  <c r="H40" i="14"/>
  <c r="I40" i="14" s="1"/>
  <c r="H28" i="14"/>
  <c r="I28" i="14" s="1"/>
  <c r="H19" i="14"/>
  <c r="I19" i="14" s="1"/>
  <c r="H20" i="14"/>
  <c r="I20" i="14" s="1"/>
  <c r="H21" i="14"/>
  <c r="I21" i="14" s="1"/>
  <c r="H22" i="14"/>
  <c r="I22" i="14" s="1"/>
  <c r="H23" i="14"/>
  <c r="I23" i="14" s="1"/>
  <c r="H24" i="14"/>
  <c r="I24" i="14" s="1"/>
  <c r="H25" i="14"/>
  <c r="I25" i="14" s="1"/>
  <c r="H26" i="14"/>
  <c r="I26" i="14" s="1"/>
  <c r="H18" i="14"/>
  <c r="I18" i="14" s="1"/>
  <c r="H9" i="14"/>
  <c r="I9" i="14" s="1"/>
  <c r="H10" i="14"/>
  <c r="I10" i="14" s="1"/>
  <c r="H11" i="14"/>
  <c r="I11" i="14" s="1"/>
  <c r="H12" i="14"/>
  <c r="I12" i="14" s="1"/>
  <c r="H13" i="14"/>
  <c r="I13" i="14" s="1"/>
  <c r="H14" i="14"/>
  <c r="I14" i="14" s="1"/>
  <c r="H15" i="14"/>
  <c r="I15" i="14" s="1"/>
  <c r="H16" i="14"/>
  <c r="I16" i="14" s="1"/>
  <c r="H8" i="14"/>
  <c r="I8" i="14" s="1"/>
  <c r="I17" i="14" l="1"/>
  <c r="C9" i="4" s="1"/>
  <c r="L46" i="14"/>
  <c r="H46" i="14" s="1"/>
  <c r="I41" i="14"/>
  <c r="I27" i="14"/>
  <c r="I7" i="14"/>
  <c r="C8" i="4" s="1"/>
  <c r="C11" i="4"/>
  <c r="B9" i="4"/>
  <c r="B10" i="4"/>
  <c r="B11" i="4"/>
  <c r="B8" i="4"/>
  <c r="H48" i="14" l="1"/>
  <c r="C10" i="4"/>
  <c r="C17" i="6" s="1"/>
  <c r="D25" i="2"/>
  <c r="F25" i="2" s="1"/>
  <c r="H19" i="6"/>
  <c r="G19" i="6"/>
  <c r="F19" i="6"/>
  <c r="E19" i="6"/>
  <c r="H16" i="6"/>
  <c r="G16" i="6"/>
  <c r="F16" i="6"/>
  <c r="E16" i="6"/>
  <c r="H13" i="6"/>
  <c r="G13" i="6"/>
  <c r="F13" i="6"/>
  <c r="E13" i="6"/>
  <c r="H10" i="6"/>
  <c r="G10" i="6"/>
  <c r="F10" i="6"/>
  <c r="E10" i="6"/>
  <c r="C14" i="6"/>
  <c r="C20" i="6"/>
  <c r="E20" i="6" s="1"/>
  <c r="C11" i="6"/>
  <c r="E11" i="6" s="1"/>
  <c r="B13" i="6"/>
  <c r="B19" i="6"/>
  <c r="B10" i="6"/>
  <c r="J12" i="6"/>
  <c r="J15" i="6"/>
  <c r="J18" i="6"/>
  <c r="J9" i="6"/>
  <c r="D22" i="2"/>
  <c r="F22" i="2" s="1"/>
  <c r="D15" i="2"/>
  <c r="F15" i="2" s="1"/>
  <c r="D12" i="2"/>
  <c r="F12" i="2" s="1"/>
  <c r="H47" i="14" l="1"/>
  <c r="E14" i="6"/>
  <c r="G14" i="6"/>
  <c r="G11" i="6"/>
  <c r="E17" i="6"/>
  <c r="G17" i="6"/>
  <c r="F27" i="2"/>
  <c r="F3" i="2" s="1"/>
  <c r="H20" i="6"/>
  <c r="H17" i="6"/>
  <c r="H14" i="6"/>
  <c r="H11" i="6"/>
  <c r="G20" i="6"/>
  <c r="F20" i="6"/>
  <c r="F17" i="6"/>
  <c r="F14" i="6"/>
  <c r="F11" i="6"/>
  <c r="C12" i="4"/>
  <c r="C18" i="1" s="1"/>
  <c r="B16" i="6" l="1"/>
  <c r="H23" i="6"/>
  <c r="G23" i="6"/>
  <c r="F23" i="6"/>
  <c r="E23" i="6"/>
  <c r="D9" i="4"/>
  <c r="D10" i="4"/>
  <c r="D11" i="4"/>
  <c r="D12" i="4"/>
  <c r="C24" i="6" l="1"/>
  <c r="D8" i="4"/>
  <c r="D20" i="6" l="1"/>
  <c r="D14" i="6"/>
  <c r="D11" i="6"/>
  <c r="D17" i="6"/>
  <c r="E24" i="6" l="1"/>
  <c r="F24" i="6" s="1"/>
  <c r="G24" i="6" s="1"/>
  <c r="H24" i="6" s="1"/>
  <c r="H21" i="6" l="1"/>
  <c r="G21" i="6"/>
  <c r="F21" i="6"/>
  <c r="E21" i="6"/>
  <c r="E22" i="6" l="1"/>
  <c r="F22" i="6" s="1"/>
  <c r="G22" i="6" s="1"/>
  <c r="H22" i="6" s="1"/>
  <c r="J21" i="6"/>
</calcChain>
</file>

<file path=xl/sharedStrings.xml><?xml version="1.0" encoding="utf-8"?>
<sst xmlns="http://schemas.openxmlformats.org/spreadsheetml/2006/main" count="280" uniqueCount="181">
  <si>
    <t>Total Obras com BDI - I:</t>
  </si>
  <si>
    <t>____________________________________</t>
  </si>
  <si>
    <t>BDI DESONERADO</t>
  </si>
  <si>
    <t xml:space="preserve">MEMÓRIA DE CÁLCULO DO BDI - OBRA </t>
  </si>
  <si>
    <t>BDI ESTABELECIDO PARA ESTE PROJETO</t>
  </si>
  <si>
    <t>BDI  ESTABELECIDO PARA ESTE PROJETO</t>
  </si>
  <si>
    <t>BDI APLICADO AO PROJETO - BASEADO MANUAL DE ORIENTAÇÕES PARA ELABORAÇÃO DE PLANILHAS ORÇAMENTÁRIAS DE OBRAS PÚBLICAS – TCU (2014) E RELATÓRIO DO ACORDÃO Nº 2.622/2013.</t>
  </si>
  <si>
    <t>ITEM</t>
  </si>
  <si>
    <t>DISCRIMINAÇÃO</t>
  </si>
  <si>
    <t xml:space="preserve">TAXA % </t>
  </si>
  <si>
    <t>%</t>
  </si>
  <si>
    <t>TOTAL ACUMULADO</t>
  </si>
  <si>
    <t>01</t>
  </si>
  <si>
    <t>AC (Taxa de rateio da administração central)</t>
  </si>
  <si>
    <t>02</t>
  </si>
  <si>
    <t>R (Riscos e imprevistos)</t>
  </si>
  <si>
    <t>03</t>
  </si>
  <si>
    <t>S (Taxa representativa de seguros)</t>
  </si>
  <si>
    <t>04</t>
  </si>
  <si>
    <t>G (Taxa que representa o ônus das garantias exigidas em edital)</t>
  </si>
  <si>
    <t>SUBTOTAL:</t>
  </si>
  <si>
    <t>05</t>
  </si>
  <si>
    <t xml:space="preserve">Despesas Financeiras </t>
  </si>
  <si>
    <t>Taxa representativa de incidências de impostos (I)</t>
  </si>
  <si>
    <t>06</t>
  </si>
  <si>
    <t>07</t>
  </si>
  <si>
    <t>PIS - Programa de Integração Social</t>
  </si>
  <si>
    <t>08</t>
  </si>
  <si>
    <t>ISS - Imposto Sobre Serviço de Qualquer Natureza</t>
  </si>
  <si>
    <t>09</t>
  </si>
  <si>
    <t>Contribuição previdenciária Sobre Receita Bruta</t>
  </si>
  <si>
    <t>10</t>
  </si>
  <si>
    <t>Lucro</t>
  </si>
  <si>
    <t>SUBTOTAL - (L)</t>
  </si>
  <si>
    <t>MATRÍCULA 1378573</t>
  </si>
  <si>
    <t>ENGENHEIRO CIVIL CREA 24.698/D-DF</t>
  </si>
  <si>
    <t>CÓDIGO</t>
  </si>
  <si>
    <t>Peso (%)</t>
  </si>
  <si>
    <t>TOTAL</t>
  </si>
  <si>
    <t>C R O N O G R A M A   F Í S I C  O  -  F I N A N C E I R O</t>
  </si>
  <si>
    <t>DISCRIMINACAO</t>
  </si>
  <si>
    <t>SERVIÇO C/ BDI</t>
  </si>
  <si>
    <t>TOTAIS SIMPLES    (%)</t>
  </si>
  <si>
    <t>TOTAIS ACUMULADOS    (%)</t>
  </si>
  <si>
    <t>TOTAIS SIMPLES    (R$)</t>
  </si>
  <si>
    <t>TOTAIS ACUMULADOS (R$)</t>
  </si>
  <si>
    <t>OBJETO:</t>
  </si>
  <si>
    <t>LOCAL:</t>
  </si>
  <si>
    <t>PRAZO DE EXECUÇÃO:</t>
  </si>
  <si>
    <t>DATA: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</si>
  <si>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</si>
  <si>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</si>
  <si>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</si>
  <si>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</si>
  <si>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</si>
  <si>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</si>
  <si>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</si>
  <si>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</si>
  <si>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</si>
  <si>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1.1 </t>
  </si>
  <si>
    <t>SINAPI</t>
  </si>
  <si>
    <t>m²</t>
  </si>
  <si>
    <t>Próprio</t>
  </si>
  <si>
    <t>UND</t>
  </si>
  <si>
    <t>UN</t>
  </si>
  <si>
    <t xml:space="preserve"> 1.2 </t>
  </si>
  <si>
    <t>M</t>
  </si>
  <si>
    <t xml:space="preserve"> 1.3 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</si>
  <si>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</si>
  <si>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</si>
  <si>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</si>
  <si>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</si>
  <si>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</si>
  <si>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</si>
  <si>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 xml:space="preserve"> 2.7 </t>
  </si>
  <si>
    <t xml:space="preserve"> 2.8 </t>
  </si>
  <si>
    <t xml:space="preserve"> 97631 </t>
  </si>
  <si>
    <t>DEMOLIÇÃO DE ARGAMASSAS, DE FORMA MANUAL, SEM REAPROVEITAMENTO. AF_12/2017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</si>
  <si>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</si>
  <si>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</si>
  <si>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</si>
  <si>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</si>
  <si>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</si>
  <si>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3.6 </t>
  </si>
  <si>
    <t xml:space="preserve"> 3.7 </t>
  </si>
  <si>
    <t xml:space="preserve"> 3.8 </t>
  </si>
  <si>
    <t xml:space="preserve"> 3.9 </t>
  </si>
  <si>
    <t xml:space="preserve"> 3.10 </t>
  </si>
  <si>
    <t xml:space="preserve"> 3.11 </t>
  </si>
  <si>
    <t xml:space="preserve"> 3.12 </t>
  </si>
  <si>
    <t xml:space="preserve"> 4.1 </t>
  </si>
  <si>
    <t xml:space="preserve"> 4.2 </t>
  </si>
  <si>
    <t xml:space="preserve"> 4.3 </t>
  </si>
  <si>
    <t xml:space="preserve"> 94231 </t>
  </si>
  <si>
    <t>RUFO EM CHAPA DE AÇO GALVANIZADO NÚMERO 24, CORTE DE 25 CM, INCLUSO TRANSPORTE VERTICAL. AF_07/2019</t>
  </si>
  <si>
    <t>FACHADAS</t>
  </si>
  <si>
    <t xml:space="preserve"> 94662 </t>
  </si>
  <si>
    <t>ADAPTADOR CURTO COM BOLSA E ROSCA PARA REGISTRO, PVC, SOLDÁVEL, DN 50 MM X 1 1/2 , INSTALADO EM RESERVAÇÃO DE ÁGUA DE EDIFICAÇÃO QUE POSSUA RESERVATÓRIO DE FIBRA/FIBROCIMENTO   FORNECIMENTO E INSTALAÇÃO. AF_06/2016</t>
  </si>
  <si>
    <t xml:space="preserve"> 87548 </t>
  </si>
  <si>
    <t>MASSA ÚNICA, PARA RECEBIMENTO DE PINTURA, EM ARGAMASSA TRAÇO 1:2:8, PREPARO MANUAL, APLICADA MANUALMENTE EM FACES INTERNAS DE PAREDES, ESPESSURA DE 10MM, COM EXECUÇÃO DE TALISCAS. AF_06/2014</t>
  </si>
  <si>
    <t xml:space="preserve"> 98563 </t>
  </si>
  <si>
    <t>PROTEÇÃO MECÂNICA DE SUPERFÍCIE HORIZONTAL COM ARGAMASSA DE CIMENTO E AREIA, TRAÇO 1:3, E=2CM. AF_06/2018</t>
  </si>
  <si>
    <t>Total sem BDI</t>
  </si>
  <si>
    <t>Total do BDI</t>
  </si>
  <si>
    <t>Total Geral</t>
  </si>
  <si>
    <t>H</t>
  </si>
  <si>
    <t xml:space="preserve"> COMP-1580 </t>
  </si>
  <si>
    <t>REFORMA DA CASA DE MÁQUINAS DO CENTRO DE CAPACITAÇÃO FÍSICA CBMDF</t>
  </si>
  <si>
    <t>CECAF - Centro de Capacitação Física, Sps - Brasília, DF, 70297-400</t>
  </si>
  <si>
    <t>PRAZO DE EXECUÇÃO: 2 (DOIS) MESES.</t>
  </si>
  <si>
    <t xml:space="preserve"> COMP-1665 </t>
  </si>
  <si>
    <t>REMOÇÃO DE PROTEÇÃO MECÂNICA, IMPERMEABILIZAÇÃO EXISTENTE, PREPARAÇÃO E LIMPEZA DA SUPERFÍCIE DO RESERVATÓRIO</t>
  </si>
  <si>
    <t xml:space="preserve"> COMP-1709 </t>
  </si>
  <si>
    <t>REGULARIZAÇÃO DA SUPERFÍCIE PARA APLICAÇÃO DE IMPERMEABILIZAÇÃO. ARGAMASSA TRAÇO 1:3 COM ADITIVO DE EMULSÃO ADESIVA.</t>
  </si>
  <si>
    <t xml:space="preserve"> COMP-1710 </t>
  </si>
  <si>
    <t>IMPERMEABILIZAÇÃO DE SUPERFÍCIE COM ARGAMASSA POLIMÉRICA BICOMPONENTE, 3 DEMÃOS (1 SEMIFLEXÍVEL 2/3 FLEXÍVEL - REFERÊNCIAL VIAPOL 1000/7000 OU SIMILAR TÉCNICO). Adaptado SINAPI (98555)</t>
  </si>
  <si>
    <t xml:space="preserve"> 1.4 </t>
  </si>
  <si>
    <t xml:space="preserve"> COMP-1711 </t>
  </si>
  <si>
    <t>IMPERMEABILIZAÇÃO DE SUPERFÍCIE COM ARGAMASSA POLIMÉRICA BICOMPONENTE, 3 DEMÃOS, REFORÇADA COM VÉU POLIÉSER MAV (1 SEMIFLEXÍVEL 2/3 FLEXÍVEL - REFERÊNCIAL VIAPOL 1000/7000 OU SIMILAR TÉCNICO). Adaptado SINAPI (98556)</t>
  </si>
  <si>
    <t xml:space="preserve"> 1.5 </t>
  </si>
  <si>
    <t xml:space="preserve"> 1.6 </t>
  </si>
  <si>
    <t xml:space="preserve"> 98558 </t>
  </si>
  <si>
    <t>TRATAMENTO DE RALO OU PONTO EMERGENTE COM ARGAMASSA POLIMÉRICA / MEMBRANA ACRÍLICA REFORÇADO COM VÉU DE POLIÉSTER (MAV). AF_06/2018</t>
  </si>
  <si>
    <t xml:space="preserve"> 1.7 </t>
  </si>
  <si>
    <t xml:space="preserve"> 94498 </t>
  </si>
  <si>
    <t>REGISTRO DE GAVETA BRUTO, LATÃO, ROSCÁVEL, 2" - FORNECIMENTO E INSTALAÇÃO. AF_08/2021</t>
  </si>
  <si>
    <t xml:space="preserve"> 1.8 </t>
  </si>
  <si>
    <t>CASA DE MÁQUINAS ÁREA INTERNA</t>
  </si>
  <si>
    <t xml:space="preserve"> COMP-1712 </t>
  </si>
  <si>
    <t>REMOCAO E RASPAGEM DE PINTURA COM RETIRADA DE CAMADAS DE ARGAMASSA DESAGREGADAS E ÚMIDAS</t>
  </si>
  <si>
    <t xml:space="preserve"> COMP-1713 </t>
  </si>
  <si>
    <t>REMOÇÃO CUIDADOSA DE CONCRETO ATRAVÉS DE ESCARIFICAÇÃO - ADAPTADO IOPES (040802)</t>
  </si>
  <si>
    <t xml:space="preserve"> 83730 </t>
  </si>
  <si>
    <t>REPARO ESTRUTURAL DE ESTRUTURAS DE CONCRETO COM ARGAMASSA POLIMERICA DE ALTO DESEMPENHO, E=2 CM</t>
  </si>
  <si>
    <t xml:space="preserve"> COMP-1714 </t>
  </si>
  <si>
    <t>ESCARIFICAÇÃO, LIMPEZA E REPARO DE ARMADURAS DANIFICADAS - CASA DE MÁQUINAS CECAF</t>
  </si>
  <si>
    <t xml:space="preserve"> 88485 </t>
  </si>
  <si>
    <t>APLICAÇÃO DE FUNDO SELADOR ACRÍLICO EM PAREDES, UMA DEMÃO. AF_06/2014</t>
  </si>
  <si>
    <t xml:space="preserve"> 88484 </t>
  </si>
  <si>
    <t>APLICAÇÃO DE FUNDO SELADOR ACRÍLICO EM TETO, UMA DEMÃO. AF_06/2014</t>
  </si>
  <si>
    <t xml:space="preserve"> 88423 </t>
  </si>
  <si>
    <t>APLICAÇÃO MANUAL DE PINTURA COM TINTA TEXTURIZADA ACRÍLICA EM PAREDES EXTERNAS DE CASAS, UMA COR. AF_06/2014</t>
  </si>
  <si>
    <t xml:space="preserve"> 87630 </t>
  </si>
  <si>
    <t>CONTRAPISO EM ARGAMASSA TRAÇO 1:4 (CIMENTO E AREIA), PREPARO MECÂNICO COM BETONEIRA 400 L, APLICADO EM ÁREAS SECAS SOBRE LAJE, ADERIDO, ACABAMENTO NÃO REFORÇADO, ESPESSURA 3CM. AF_07/2021</t>
  </si>
  <si>
    <t xml:space="preserve"> 98554 </t>
  </si>
  <si>
    <t>IMPERMEABILIZAÇÃO DE SUPERFÍCIE COM MEMBRANA À BASE DE RESINA ACRÍLICA, 3 DEMÃOS. AF_06/2018</t>
  </si>
  <si>
    <t xml:space="preserve"> COMP-1715 </t>
  </si>
  <si>
    <t>APLICAÇÃO DE MANTA LÍQUIDA IMPERMEABILIZANTE EM PISO CIMENTADO 2 DEMÃOS - COR CINZA</t>
  </si>
  <si>
    <t xml:space="preserve"> 98577 </t>
  </si>
  <si>
    <t>TRATAMENTO DE JUNTA SERRADA, COM TARUGO DE POLIETILENO E SELANTE À BASE DE SILICONE. AF_06/2018</t>
  </si>
  <si>
    <t xml:space="preserve"> 3.13 </t>
  </si>
  <si>
    <t xml:space="preserve"> 100742 </t>
  </si>
  <si>
    <t>PINTURA COM TINTA ALQUÍDICA DE ACABAMENTO (ESMALTE SINTÉTICO ACETINADO) APLICADA A ROLO OU PINCEL SOBRE SUPERFÍCIES METÁLICAS (EXCETO PERFIL) EXECUTADO EM OBRA (POR DEMÃO). AF_01/2020</t>
  </si>
  <si>
    <t>DESPESAS ADMINISTRATIVAS</t>
  </si>
  <si>
    <t xml:space="preserve"> 90777 </t>
  </si>
  <si>
    <t>ENGENHEIRO CIVIL DE OBRA JUNIOR COM ENCARGOS COMPLEMENTARES</t>
  </si>
  <si>
    <t xml:space="preserve"> COMP-1282 </t>
  </si>
  <si>
    <t>ART DE OBRA OU SERVIÇO - VALOR CONTRATO ACIMA DE 15.000,00 - CREA DF</t>
  </si>
  <si>
    <t xml:space="preserve"> COMP-1706 </t>
  </si>
  <si>
    <t>LOCAÇÃO DE CAÇAMBA ESTACIONÁRIA PARA ENTULHO, 5m³</t>
  </si>
  <si>
    <t>28/03/2023</t>
  </si>
  <si>
    <r>
      <t>JEFFERSON SALES</t>
    </r>
    <r>
      <rPr>
        <sz val="11"/>
        <color rgb="FF000000"/>
        <rFont val="Calibri"/>
        <family val="2"/>
        <charset val="1"/>
      </rPr>
      <t xml:space="preserve"> ALVES – CAP QOBM/COMPL.</t>
    </r>
  </si>
  <si>
    <t>1º MÊS / MEDIÇÃO</t>
  </si>
  <si>
    <t>2º MÊS / MEDIÇÃO</t>
  </si>
  <si>
    <t>0-15 DIAS</t>
  </si>
  <si>
    <t>15-30 DIAS</t>
  </si>
  <si>
    <t>30-45 DIAS</t>
  </si>
  <si>
    <t>45-60 DIAS</t>
  </si>
  <si>
    <t>RESERVATÓRIO DE ÁGUA - ÁREA INTERNA</t>
  </si>
  <si>
    <t xml:space="preserve"> 1.9 </t>
  </si>
  <si>
    <t xml:space="preserve"> 94800 </t>
  </si>
  <si>
    <t>TORNEIRA DE BOIA PARA CAIXA D'ÁGUA, ROSCÁVEL, 2" - FORNECIMENTO E INSTALAÇÃO. AF_08/2021</t>
  </si>
  <si>
    <t xml:space="preserve"> 2.9 </t>
  </si>
  <si>
    <t>ALÇAPÃO EM CHAPA DE AÇO - PROTEÇÃO ENTRADAS RESERVATÓRIOS - INCLUSO FIXAÇÃO, INSTALAÇÃO E PINTURA DE PROTEÇÃO.</t>
  </si>
  <si>
    <t>MODELO DE PLANILHA DE PREÇOS PARA LICITAÇÃO</t>
  </si>
  <si>
    <t>EMPRESA LICITANTE:</t>
  </si>
  <si>
    <t>CNPJ:</t>
  </si>
  <si>
    <t>Brasília-DF, xx de xxxxxxxxxxx de 202x.</t>
  </si>
  <si>
    <t>Orçamento Sintético</t>
  </si>
  <si>
    <t>RESUMO ORÇAMENTO</t>
  </si>
  <si>
    <t>PREÇO  (CUSTO + BDI)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</si>
</sst>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R$-416]\ #,##0.00;[Red]\-[$R$-416]\ #,##0.00"/>
    <numFmt numFmtId="165" formatCode="* #,##0.00\ ;* \(#,##0.00\);* \-#\ ;@\ "/>
    <numFmt numFmtId="166" formatCode="&quot; R$ &quot;* #,##0.00\ ;&quot;-R$ &quot;* #,##0.00\ ;&quot; R$ &quot;* \-#\ ;@\ "/>
    <numFmt numFmtId="167" formatCode="0.000%"/>
    <numFmt numFmtId="168" formatCode="* #,##0.00\ ;* \(#,##0.00\);* #\ ;@\ "/>
    <numFmt numFmtId="169" formatCode="0.00\ &quot;m²&quot;"/>
    <numFmt numFmtId="170" formatCode="#,##0.00\ %"/>
    <numFmt numFmtId="172" formatCode="#,##0.00&quot; &quot;;#,##0.00&quot; &quot;;&quot;-&quot;#&quot; &quot;;&quot; &quot;@&quot; &quot;"/>
  </numFmts>
  <fonts count="32">
    <font>
      <sz val="11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2"/>
      <color rgb="FF000000"/>
      <name val="V"/>
      <charset val="1"/>
    </font>
    <font>
      <b/>
      <sz val="11"/>
      <color rgb="FF000000"/>
      <name val="Lucida Sans Unicode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i/>
      <sz val="11"/>
      <color rgb="FF7F7F7F"/>
      <name val="Calibri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3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color rgb="FF333333"/>
      <name val="Calibri"/>
      <family val="2"/>
      <charset val="1"/>
    </font>
    <font>
      <b/>
      <sz val="14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rial2"/>
    </font>
    <font>
      <b/>
      <sz val="11"/>
      <color rgb="FF33333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3CDDD"/>
        <bgColor rgb="FFBFBFBF"/>
      </patternFill>
    </fill>
    <fill>
      <patternFill patternType="solid">
        <fgColor rgb="FF9BBB59"/>
        <bgColor rgb="FFA6A6A6"/>
      </patternFill>
    </fill>
    <fill>
      <patternFill patternType="solid">
        <fgColor rgb="FF969696"/>
        <bgColor rgb="FFA6A6A6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</patternFill>
    </fill>
    <fill>
      <patternFill patternType="solid">
        <fgColor rgb="FF8C8C8C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A6A6A6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rgb="FFC0C0C0"/>
      </bottom>
      <diagonal/>
    </border>
    <border>
      <left/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/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/>
      <bottom/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/>
      <diagonal/>
    </border>
    <border>
      <left style="thin">
        <color indexed="64"/>
      </left>
      <right/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double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A6A6A6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indexed="64"/>
      </bottom>
      <diagonal/>
    </border>
  </borders>
  <cellStyleXfs count="13">
    <xf numFmtId="0" fontId="0" fillId="0" borderId="0"/>
    <xf numFmtId="166" fontId="11" fillId="0" borderId="0" applyBorder="0" applyProtection="0"/>
    <xf numFmtId="9" fontId="2" fillId="0" borderId="0" applyBorder="0" applyProtection="0"/>
    <xf numFmtId="0" fontId="10" fillId="0" borderId="0" applyBorder="0" applyProtection="0"/>
    <xf numFmtId="0" fontId="20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172" fontId="19" fillId="0" borderId="0"/>
    <xf numFmtId="0" fontId="20" fillId="0" borderId="0"/>
    <xf numFmtId="43" fontId="29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4" fontId="0" fillId="0" borderId="0" xfId="0" applyNumberForma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justify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0" fontId="2" fillId="0" borderId="4" xfId="2" applyNumberFormat="1" applyBorder="1" applyAlignment="1" applyProtection="1">
      <alignment horizontal="center"/>
    </xf>
    <xf numFmtId="49" fontId="9" fillId="0" borderId="3" xfId="0" applyNumberFormat="1" applyFont="1" applyBorder="1" applyAlignment="1">
      <alignment horizontal="center" vertical="center"/>
    </xf>
    <xf numFmtId="10" fontId="9" fillId="0" borderId="0" xfId="3" applyNumberFormat="1" applyFont="1" applyBorder="1" applyAlignment="1" applyProtection="1">
      <alignment horizontal="center" vertical="center"/>
    </xf>
    <xf numFmtId="10" fontId="9" fillId="0" borderId="5" xfId="3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center"/>
    </xf>
    <xf numFmtId="10" fontId="11" fillId="0" borderId="0" xfId="3" applyNumberFormat="1" applyFont="1" applyBorder="1" applyAlignment="1" applyProtection="1">
      <alignment horizontal="center"/>
    </xf>
    <xf numFmtId="10" fontId="11" fillId="0" borderId="5" xfId="3" applyNumberFormat="1" applyFont="1" applyBorder="1" applyAlignment="1" applyProtection="1">
      <alignment horizontal="center"/>
    </xf>
    <xf numFmtId="49" fontId="11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0" fontId="11" fillId="0" borderId="0" xfId="3" applyNumberFormat="1" applyFont="1" applyBorder="1" applyAlignment="1" applyProtection="1">
      <alignment horizontal="center" vertical="center"/>
    </xf>
    <xf numFmtId="10" fontId="11" fillId="0" borderId="5" xfId="3" applyNumberFormat="1" applyFont="1" applyBorder="1" applyAlignment="1" applyProtection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10" fontId="9" fillId="0" borderId="5" xfId="3" applyNumberFormat="1" applyFont="1" applyBorder="1" applyAlignment="1" applyProtection="1">
      <alignment horizontal="center" vertical="center"/>
    </xf>
    <xf numFmtId="165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0" fontId="8" fillId="0" borderId="5" xfId="3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166" fontId="15" fillId="0" borderId="8" xfId="1" applyFont="1" applyBorder="1" applyAlignment="1" applyProtection="1">
      <alignment vertical="center"/>
    </xf>
    <xf numFmtId="10" fontId="3" fillId="0" borderId="8" xfId="2" applyNumberFormat="1" applyFont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/>
    </xf>
    <xf numFmtId="166" fontId="14" fillId="0" borderId="8" xfId="0" applyNumberFormat="1" applyFont="1" applyBorder="1"/>
    <xf numFmtId="10" fontId="14" fillId="0" borderId="8" xfId="2" applyNumberFormat="1" applyFont="1" applyBorder="1" applyAlignment="1" applyProtection="1">
      <alignment horizontal="center" vertical="center"/>
    </xf>
    <xf numFmtId="167" fontId="0" fillId="0" borderId="0" xfId="0" applyNumberFormat="1"/>
    <xf numFmtId="0" fontId="1" fillId="0" borderId="0" xfId="0" applyFont="1"/>
    <xf numFmtId="0" fontId="16" fillId="0" borderId="0" xfId="3" applyFont="1" applyBorder="1" applyProtection="1"/>
    <xf numFmtId="0" fontId="16" fillId="0" borderId="0" xfId="3" applyFont="1" applyBorder="1" applyAlignment="1" applyProtection="1">
      <alignment wrapText="1"/>
    </xf>
    <xf numFmtId="165" fontId="16" fillId="0" borderId="0" xfId="3" applyNumberFormat="1" applyFont="1" applyBorder="1" applyProtection="1"/>
    <xf numFmtId="10" fontId="16" fillId="0" borderId="0" xfId="3" applyNumberFormat="1" applyFont="1" applyBorder="1" applyAlignment="1" applyProtection="1">
      <alignment horizontal="center"/>
    </xf>
    <xf numFmtId="0" fontId="13" fillId="0" borderId="0" xfId="3" applyFont="1" applyBorder="1" applyAlignment="1" applyProtection="1">
      <alignment vertical="center"/>
    </xf>
    <xf numFmtId="0" fontId="16" fillId="0" borderId="10" xfId="3" applyFont="1" applyBorder="1" applyAlignment="1" applyProtection="1">
      <alignment horizontal="right" vertical="center"/>
    </xf>
    <xf numFmtId="0" fontId="16" fillId="0" borderId="0" xfId="3" applyFont="1" applyBorder="1" applyAlignment="1" applyProtection="1">
      <alignment vertical="center"/>
    </xf>
    <xf numFmtId="0" fontId="16" fillId="0" borderId="0" xfId="3" applyFont="1" applyBorder="1" applyAlignment="1" applyProtection="1">
      <alignment vertical="center"/>
      <protection hidden="1"/>
    </xf>
    <xf numFmtId="0" fontId="16" fillId="0" borderId="11" xfId="3" applyFont="1" applyBorder="1" applyAlignment="1" applyProtection="1">
      <alignment horizontal="left" vertical="center"/>
      <protection hidden="1"/>
    </xf>
    <xf numFmtId="0" fontId="16" fillId="0" borderId="11" xfId="3" applyFont="1" applyBorder="1" applyAlignment="1" applyProtection="1">
      <alignment vertical="center"/>
    </xf>
    <xf numFmtId="10" fontId="16" fillId="0" borderId="11" xfId="3" applyNumberFormat="1" applyFont="1" applyBorder="1" applyAlignment="1" applyProtection="1">
      <alignment horizontal="center" vertical="center"/>
    </xf>
    <xf numFmtId="0" fontId="16" fillId="0" borderId="11" xfId="3" applyFont="1" applyBorder="1" applyAlignment="1" applyProtection="1">
      <alignment horizontal="left" vertical="center"/>
    </xf>
    <xf numFmtId="0" fontId="17" fillId="0" borderId="0" xfId="3" applyFont="1" applyBorder="1" applyAlignment="1" applyProtection="1">
      <alignment horizontal="left" vertical="center" wrapText="1"/>
    </xf>
    <xf numFmtId="0" fontId="17" fillId="0" borderId="0" xfId="3" applyFont="1" applyBorder="1" applyAlignment="1" applyProtection="1">
      <alignment horizontal="left" vertical="center"/>
    </xf>
    <xf numFmtId="10" fontId="17" fillId="0" borderId="0" xfId="3" applyNumberFormat="1" applyFont="1" applyBorder="1" applyAlignment="1" applyProtection="1">
      <alignment horizontal="left" vertical="center"/>
    </xf>
    <xf numFmtId="0" fontId="17" fillId="0" borderId="0" xfId="3" applyFont="1" applyBorder="1" applyProtection="1"/>
    <xf numFmtId="0" fontId="16" fillId="0" borderId="12" xfId="3" applyFont="1" applyBorder="1" applyAlignment="1" applyProtection="1">
      <alignment horizontal="center" wrapText="1"/>
    </xf>
    <xf numFmtId="10" fontId="16" fillId="0" borderId="13" xfId="3" applyNumberFormat="1" applyFont="1" applyBorder="1" applyAlignment="1" applyProtection="1">
      <alignment horizontal="center" wrapText="1"/>
    </xf>
    <xf numFmtId="0" fontId="16" fillId="0" borderId="14" xfId="3" applyFont="1" applyBorder="1" applyAlignment="1" applyProtection="1">
      <alignment horizontal="center" wrapText="1"/>
    </xf>
    <xf numFmtId="10" fontId="16" fillId="0" borderId="15" xfId="3" applyNumberFormat="1" applyFont="1" applyBorder="1" applyAlignment="1" applyProtection="1">
      <alignment horizontal="center" wrapText="1"/>
    </xf>
    <xf numFmtId="165" fontId="16" fillId="0" borderId="16" xfId="3" applyNumberFormat="1" applyFont="1" applyBorder="1" applyAlignment="1" applyProtection="1">
      <alignment horizontal="center"/>
    </xf>
    <xf numFmtId="0" fontId="16" fillId="0" borderId="12" xfId="3" applyFont="1" applyBorder="1" applyProtection="1"/>
    <xf numFmtId="165" fontId="16" fillId="0" borderId="12" xfId="3" applyNumberFormat="1" applyFont="1" applyBorder="1" applyProtection="1"/>
    <xf numFmtId="10" fontId="16" fillId="0" borderId="12" xfId="3" applyNumberFormat="1" applyFont="1" applyBorder="1" applyAlignment="1" applyProtection="1">
      <alignment horizontal="center"/>
    </xf>
    <xf numFmtId="10" fontId="16" fillId="0" borderId="12" xfId="3" applyNumberFormat="1" applyFont="1" applyBorder="1" applyProtection="1">
      <protection hidden="1"/>
    </xf>
    <xf numFmtId="10" fontId="16" fillId="0" borderId="0" xfId="3" applyNumberFormat="1" applyFont="1" applyBorder="1" applyProtection="1">
      <protection hidden="1"/>
    </xf>
    <xf numFmtId="0" fontId="18" fillId="0" borderId="0" xfId="3" applyFont="1" applyBorder="1" applyProtection="1">
      <protection hidden="1"/>
    </xf>
    <xf numFmtId="166" fontId="16" fillId="0" borderId="17" xfId="1" applyFont="1" applyBorder="1" applyAlignment="1" applyProtection="1">
      <alignment vertical="center"/>
    </xf>
    <xf numFmtId="165" fontId="16" fillId="0" borderId="18" xfId="3" applyNumberFormat="1" applyFont="1" applyBorder="1" applyAlignment="1" applyProtection="1">
      <alignment horizontal="center"/>
    </xf>
    <xf numFmtId="10" fontId="16" fillId="0" borderId="19" xfId="3" applyNumberFormat="1" applyFont="1" applyBorder="1" applyAlignment="1" applyProtection="1">
      <alignment horizontal="center"/>
    </xf>
    <xf numFmtId="0" fontId="16" fillId="0" borderId="19" xfId="3" applyFont="1" applyBorder="1" applyAlignment="1" applyProtection="1">
      <alignment horizontal="fill" vertical="center"/>
      <protection hidden="1"/>
    </xf>
    <xf numFmtId="0" fontId="16" fillId="0" borderId="20" xfId="3" applyFont="1" applyBorder="1" applyProtection="1"/>
    <xf numFmtId="165" fontId="16" fillId="0" borderId="21" xfId="3" applyNumberFormat="1" applyFont="1" applyBorder="1" applyAlignment="1" applyProtection="1">
      <alignment horizontal="center"/>
    </xf>
    <xf numFmtId="10" fontId="16" fillId="0" borderId="14" xfId="3" applyNumberFormat="1" applyFont="1" applyBorder="1" applyAlignment="1" applyProtection="1">
      <alignment horizontal="center"/>
    </xf>
    <xf numFmtId="168" fontId="16" fillId="0" borderId="14" xfId="3" applyNumberFormat="1" applyFont="1" applyBorder="1" applyProtection="1">
      <protection hidden="1"/>
    </xf>
    <xf numFmtId="0" fontId="16" fillId="0" borderId="22" xfId="3" applyFont="1" applyBorder="1" applyAlignment="1" applyProtection="1">
      <alignment wrapText="1"/>
    </xf>
    <xf numFmtId="165" fontId="16" fillId="0" borderId="22" xfId="3" applyNumberFormat="1" applyFont="1" applyBorder="1" applyAlignment="1" applyProtection="1">
      <alignment wrapText="1"/>
    </xf>
    <xf numFmtId="10" fontId="16" fillId="0" borderId="22" xfId="3" applyNumberFormat="1" applyFont="1" applyBorder="1" applyAlignment="1" applyProtection="1">
      <alignment horizontal="center" wrapText="1"/>
    </xf>
    <xf numFmtId="10" fontId="16" fillId="0" borderId="23" xfId="3" applyNumberFormat="1" applyFont="1" applyBorder="1" applyProtection="1"/>
    <xf numFmtId="10" fontId="16" fillId="0" borderId="24" xfId="3" applyNumberFormat="1" applyFont="1" applyBorder="1" applyProtection="1"/>
    <xf numFmtId="0" fontId="16" fillId="7" borderId="25" xfId="3" applyFont="1" applyFill="1" applyBorder="1" applyAlignment="1" applyProtection="1">
      <alignment wrapText="1"/>
    </xf>
    <xf numFmtId="165" fontId="16" fillId="7" borderId="25" xfId="3" applyNumberFormat="1" applyFont="1" applyFill="1" applyBorder="1" applyAlignment="1" applyProtection="1">
      <alignment wrapText="1"/>
    </xf>
    <xf numFmtId="10" fontId="16" fillId="7" borderId="25" xfId="3" applyNumberFormat="1" applyFont="1" applyFill="1" applyBorder="1" applyAlignment="1" applyProtection="1">
      <alignment horizontal="center" wrapText="1"/>
    </xf>
    <xf numFmtId="10" fontId="16" fillId="7" borderId="26" xfId="3" applyNumberFormat="1" applyFont="1" applyFill="1" applyBorder="1" applyProtection="1"/>
    <xf numFmtId="10" fontId="16" fillId="7" borderId="27" xfId="3" applyNumberFormat="1" applyFont="1" applyFill="1" applyBorder="1" applyProtection="1"/>
    <xf numFmtId="0" fontId="16" fillId="0" borderId="25" xfId="3" applyFont="1" applyBorder="1" applyAlignment="1" applyProtection="1">
      <alignment wrapText="1"/>
    </xf>
    <xf numFmtId="165" fontId="16" fillId="0" borderId="25" xfId="3" applyNumberFormat="1" applyFont="1" applyBorder="1" applyAlignment="1" applyProtection="1">
      <alignment wrapText="1"/>
    </xf>
    <xf numFmtId="10" fontId="16" fillId="0" borderId="25" xfId="3" applyNumberFormat="1" applyFont="1" applyBorder="1" applyAlignment="1" applyProtection="1">
      <alignment horizontal="center" wrapText="1"/>
    </xf>
    <xf numFmtId="168" fontId="16" fillId="0" borderId="26" xfId="3" applyNumberFormat="1" applyFont="1" applyBorder="1" applyProtection="1"/>
    <xf numFmtId="0" fontId="2" fillId="0" borderId="0" xfId="0" applyFont="1" applyAlignment="1">
      <alignment vertical="center"/>
    </xf>
    <xf numFmtId="0" fontId="15" fillId="5" borderId="0" xfId="0" applyFont="1" applyFill="1"/>
    <xf numFmtId="0" fontId="21" fillId="8" borderId="30" xfId="4" applyFont="1" applyFill="1" applyBorder="1" applyAlignment="1">
      <alignment horizontal="right" vertical="top" wrapText="1"/>
    </xf>
    <xf numFmtId="0" fontId="21" fillId="8" borderId="30" xfId="4" applyFont="1" applyFill="1" applyBorder="1" applyAlignment="1">
      <alignment horizontal="center" vertical="top" wrapText="1"/>
    </xf>
    <xf numFmtId="0" fontId="20" fillId="0" borderId="0" xfId="4"/>
    <xf numFmtId="0" fontId="21" fillId="8" borderId="30" xfId="4" applyFont="1" applyFill="1" applyBorder="1" applyAlignment="1">
      <alignment horizontal="left" vertical="top" wrapText="1"/>
    </xf>
    <xf numFmtId="0" fontId="16" fillId="7" borderId="31" xfId="3" applyFont="1" applyFill="1" applyBorder="1" applyAlignment="1" applyProtection="1">
      <alignment wrapText="1"/>
    </xf>
    <xf numFmtId="165" fontId="16" fillId="7" borderId="31" xfId="3" applyNumberFormat="1" applyFont="1" applyFill="1" applyBorder="1" applyAlignment="1" applyProtection="1">
      <alignment wrapText="1"/>
    </xf>
    <xf numFmtId="10" fontId="16" fillId="7" borderId="31" xfId="3" applyNumberFormat="1" applyFont="1" applyFill="1" applyBorder="1" applyAlignment="1" applyProtection="1">
      <alignment horizontal="center" wrapText="1"/>
    </xf>
    <xf numFmtId="168" fontId="16" fillId="7" borderId="32" xfId="3" applyNumberFormat="1" applyFont="1" applyFill="1" applyBorder="1" applyProtection="1"/>
    <xf numFmtId="168" fontId="16" fillId="7" borderId="33" xfId="3" applyNumberFormat="1" applyFont="1" applyFill="1" applyBorder="1" applyProtection="1"/>
    <xf numFmtId="43" fontId="16" fillId="0" borderId="0" xfId="5" applyFont="1" applyBorder="1" applyAlignment="1" applyProtection="1">
      <alignment horizontal="center"/>
    </xf>
    <xf numFmtId="43" fontId="16" fillId="0" borderId="0" xfId="5" applyFont="1" applyBorder="1" applyAlignment="1" applyProtection="1"/>
    <xf numFmtId="0" fontId="24" fillId="8" borderId="30" xfId="0" applyFont="1" applyFill="1" applyBorder="1" applyAlignment="1">
      <alignment horizontal="right" vertical="top" wrapText="1"/>
    </xf>
    <xf numFmtId="0" fontId="24" fillId="8" borderId="30" xfId="0" applyFont="1" applyFill="1" applyBorder="1" applyAlignment="1">
      <alignment horizontal="center" vertical="top" wrapText="1"/>
    </xf>
    <xf numFmtId="4" fontId="24" fillId="8" borderId="30" xfId="0" applyNumberFormat="1" applyFont="1" applyFill="1" applyBorder="1" applyAlignment="1">
      <alignment horizontal="right" vertical="top" wrapText="1"/>
    </xf>
    <xf numFmtId="170" fontId="24" fillId="8" borderId="30" xfId="0" applyNumberFormat="1" applyFont="1" applyFill="1" applyBorder="1" applyAlignment="1">
      <alignment horizontal="right" vertical="top" wrapText="1"/>
    </xf>
    <xf numFmtId="0" fontId="25" fillId="8" borderId="0" xfId="0" applyFont="1" applyFill="1" applyAlignment="1">
      <alignment horizontal="center" vertical="top" wrapText="1"/>
    </xf>
    <xf numFmtId="0" fontId="25" fillId="8" borderId="0" xfId="0" applyFont="1" applyFill="1" applyAlignment="1">
      <alignment horizontal="left" vertical="top" wrapText="1"/>
    </xf>
    <xf numFmtId="0" fontId="21" fillId="8" borderId="0" xfId="0" applyFont="1" applyFill="1" applyAlignment="1">
      <alignment horizontal="left" vertical="top" wrapText="1"/>
    </xf>
    <xf numFmtId="10" fontId="16" fillId="0" borderId="0" xfId="5" applyNumberFormat="1" applyFont="1" applyBorder="1" applyAlignment="1" applyProtection="1"/>
    <xf numFmtId="0" fontId="16" fillId="0" borderId="0" xfId="3" applyFont="1" applyBorder="1" applyAlignment="1" applyProtection="1">
      <alignment horizontal="left" vertical="center"/>
    </xf>
    <xf numFmtId="0" fontId="23" fillId="9" borderId="30" xfId="0" applyFont="1" applyFill="1" applyBorder="1" applyAlignment="1">
      <alignment horizontal="right" vertical="top" wrapText="1"/>
    </xf>
    <xf numFmtId="4" fontId="23" fillId="9" borderId="30" xfId="0" applyNumberFormat="1" applyFont="1" applyFill="1" applyBorder="1" applyAlignment="1">
      <alignment horizontal="right" vertical="top" wrapText="1"/>
    </xf>
    <xf numFmtId="170" fontId="23" fillId="9" borderId="30" xfId="0" applyNumberFormat="1" applyFont="1" applyFill="1" applyBorder="1" applyAlignment="1">
      <alignment horizontal="right" vertical="top" wrapText="1"/>
    </xf>
    <xf numFmtId="0" fontId="16" fillId="0" borderId="39" xfId="3" applyFont="1" applyBorder="1" applyAlignment="1" applyProtection="1">
      <alignment horizontal="right" vertical="center"/>
    </xf>
    <xf numFmtId="0" fontId="16" fillId="0" borderId="34" xfId="3" applyFont="1" applyBorder="1" applyAlignment="1" applyProtection="1">
      <alignment vertical="center"/>
    </xf>
    <xf numFmtId="0" fontId="16" fillId="0" borderId="40" xfId="3" applyFont="1" applyBorder="1" applyAlignment="1" applyProtection="1">
      <alignment horizontal="left" vertical="center"/>
    </xf>
    <xf numFmtId="0" fontId="16" fillId="0" borderId="41" xfId="3" applyFont="1" applyBorder="1" applyAlignment="1" applyProtection="1">
      <alignment horizontal="center" vertical="center"/>
    </xf>
    <xf numFmtId="0" fontId="17" fillId="0" borderId="9" xfId="3" applyFont="1" applyBorder="1" applyAlignment="1" applyProtection="1">
      <alignment horizontal="left" vertical="center"/>
    </xf>
    <xf numFmtId="0" fontId="17" fillId="0" borderId="34" xfId="3" applyFont="1" applyBorder="1" applyAlignment="1" applyProtection="1">
      <alignment horizontal="left" vertical="center"/>
    </xf>
    <xf numFmtId="0" fontId="16" fillId="0" borderId="42" xfId="3" applyFont="1" applyBorder="1" applyAlignment="1" applyProtection="1">
      <alignment horizontal="center"/>
    </xf>
    <xf numFmtId="0" fontId="16" fillId="0" borderId="43" xfId="3" applyFont="1" applyBorder="1" applyAlignment="1" applyProtection="1">
      <alignment horizontal="center"/>
    </xf>
    <xf numFmtId="165" fontId="16" fillId="0" borderId="44" xfId="3" applyNumberFormat="1" applyFont="1" applyBorder="1" applyAlignment="1" applyProtection="1">
      <alignment horizontal="center"/>
    </xf>
    <xf numFmtId="49" fontId="16" fillId="0" borderId="42" xfId="3" applyNumberFormat="1" applyFont="1" applyBorder="1" applyAlignment="1" applyProtection="1">
      <alignment horizontal="center"/>
    </xf>
    <xf numFmtId="10" fontId="16" fillId="0" borderId="45" xfId="3" applyNumberFormat="1" applyFont="1" applyBorder="1" applyProtection="1">
      <protection hidden="1"/>
    </xf>
    <xf numFmtId="0" fontId="16" fillId="0" borderId="9" xfId="3" applyFont="1" applyBorder="1" applyAlignment="1" applyProtection="1">
      <alignment horizontal="center"/>
    </xf>
    <xf numFmtId="0" fontId="16" fillId="0" borderId="46" xfId="3" applyFont="1" applyBorder="1" applyAlignment="1" applyProtection="1">
      <alignment horizontal="fill" vertical="center"/>
      <protection hidden="1"/>
    </xf>
    <xf numFmtId="49" fontId="16" fillId="0" borderId="40" xfId="3" applyNumberFormat="1" applyFont="1" applyBorder="1" applyAlignment="1" applyProtection="1">
      <alignment horizontal="center"/>
    </xf>
    <xf numFmtId="168" fontId="16" fillId="0" borderId="47" xfId="3" applyNumberFormat="1" applyFont="1" applyBorder="1" applyProtection="1">
      <protection hidden="1"/>
    </xf>
    <xf numFmtId="49" fontId="16" fillId="0" borderId="48" xfId="3" applyNumberFormat="1" applyFont="1" applyBorder="1" applyAlignment="1" applyProtection="1">
      <alignment horizontal="center"/>
    </xf>
    <xf numFmtId="0" fontId="16" fillId="0" borderId="49" xfId="3" applyFont="1" applyBorder="1" applyProtection="1"/>
    <xf numFmtId="10" fontId="16" fillId="0" borderId="50" xfId="3" applyNumberFormat="1" applyFont="1" applyBorder="1" applyProtection="1"/>
    <xf numFmtId="0" fontId="16" fillId="7" borderId="51" xfId="3" applyFont="1" applyFill="1" applyBorder="1" applyProtection="1"/>
    <xf numFmtId="10" fontId="16" fillId="7" borderId="52" xfId="3" applyNumberFormat="1" applyFont="1" applyFill="1" applyBorder="1" applyProtection="1"/>
    <xf numFmtId="0" fontId="16" fillId="0" borderId="51" xfId="3" applyFont="1" applyBorder="1" applyProtection="1"/>
    <xf numFmtId="168" fontId="16" fillId="0" borderId="53" xfId="3" applyNumberFormat="1" applyFont="1" applyBorder="1" applyProtection="1"/>
    <xf numFmtId="0" fontId="16" fillId="7" borderId="54" xfId="3" applyFont="1" applyFill="1" applyBorder="1" applyProtection="1"/>
    <xf numFmtId="168" fontId="16" fillId="7" borderId="55" xfId="3" applyNumberFormat="1" applyFont="1" applyFill="1" applyBorder="1" applyProtection="1"/>
    <xf numFmtId="0" fontId="16" fillId="0" borderId="9" xfId="3" applyFont="1" applyBorder="1" applyProtection="1"/>
    <xf numFmtId="0" fontId="16" fillId="0" borderId="34" xfId="3" applyFont="1" applyBorder="1" applyProtection="1"/>
    <xf numFmtId="0" fontId="16" fillId="0" borderId="35" xfId="3" applyFont="1" applyBorder="1" applyProtection="1"/>
    <xf numFmtId="0" fontId="16" fillId="0" borderId="36" xfId="3" applyFont="1" applyBorder="1" applyAlignment="1" applyProtection="1">
      <alignment wrapText="1"/>
    </xf>
    <xf numFmtId="165" fontId="16" fillId="0" borderId="36" xfId="3" applyNumberFormat="1" applyFont="1" applyBorder="1" applyProtection="1"/>
    <xf numFmtId="10" fontId="16" fillId="0" borderId="36" xfId="3" applyNumberFormat="1" applyFont="1" applyBorder="1" applyAlignment="1" applyProtection="1">
      <alignment horizontal="center"/>
    </xf>
    <xf numFmtId="0" fontId="16" fillId="0" borderId="36" xfId="3" applyFont="1" applyBorder="1" applyProtection="1"/>
    <xf numFmtId="0" fontId="16" fillId="0" borderId="37" xfId="3" applyFont="1" applyBorder="1" applyProtection="1"/>
    <xf numFmtId="0" fontId="22" fillId="8" borderId="0" xfId="0" applyFont="1" applyFill="1" applyAlignment="1">
      <alignment horizontal="right" vertical="top" wrapText="1"/>
    </xf>
    <xf numFmtId="0" fontId="24" fillId="8" borderId="30" xfId="0" applyFont="1" applyFill="1" applyBorder="1" applyAlignment="1">
      <alignment horizontal="left" vertical="top" wrapText="1"/>
    </xf>
    <xf numFmtId="0" fontId="23" fillId="9" borderId="30" xfId="0" applyFont="1" applyFill="1" applyBorder="1" applyAlignment="1">
      <alignment horizontal="left" vertical="top" wrapText="1"/>
    </xf>
    <xf numFmtId="0" fontId="24" fillId="8" borderId="30" xfId="0" quotePrefix="1" applyFont="1" applyFill="1" applyBorder="1" applyAlignment="1">
      <alignment horizontal="right" vertical="top" wrapText="1"/>
    </xf>
    <xf numFmtId="0" fontId="16" fillId="0" borderId="12" xfId="3" quotePrefix="1" applyFont="1" applyBorder="1" applyProtection="1"/>
    <xf numFmtId="0" fontId="0" fillId="0" borderId="0" xfId="0" quotePrefix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165" fontId="11" fillId="0" borderId="0" xfId="0" quotePrefix="1" applyNumberFormat="1" applyFont="1" applyAlignment="1">
      <alignment horizontal="left" vertical="center" wrapText="1"/>
    </xf>
    <xf numFmtId="165" fontId="11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0" fontId="9" fillId="0" borderId="5" xfId="3" applyNumberFormat="1" applyFont="1" applyBorder="1" applyAlignment="1" applyProtection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49" fontId="13" fillId="6" borderId="0" xfId="3" applyNumberFormat="1" applyFont="1" applyFill="1" applyBorder="1" applyAlignment="1" applyProtection="1">
      <alignment horizontal="center"/>
      <protection hidden="1"/>
    </xf>
    <xf numFmtId="0" fontId="13" fillId="0" borderId="0" xfId="3" applyFont="1" applyBorder="1" applyAlignment="1" applyProtection="1">
      <alignment horizontal="center" vertical="center"/>
    </xf>
    <xf numFmtId="0" fontId="15" fillId="5" borderId="0" xfId="0" applyFont="1" applyFill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49" fontId="27" fillId="6" borderId="38" xfId="3" applyNumberFormat="1" applyFont="1" applyFill="1" applyBorder="1" applyAlignment="1" applyProtection="1">
      <alignment horizontal="center"/>
      <protection hidden="1"/>
    </xf>
    <xf numFmtId="0" fontId="16" fillId="0" borderId="28" xfId="3" applyFont="1" applyBorder="1" applyAlignment="1" applyProtection="1">
      <alignment horizontal="center"/>
    </xf>
    <xf numFmtId="0" fontId="16" fillId="0" borderId="29" xfId="3" applyFont="1" applyBorder="1" applyAlignment="1" applyProtection="1">
      <alignment horizontal="center"/>
    </xf>
    <xf numFmtId="0" fontId="22" fillId="8" borderId="0" xfId="0" applyFont="1" applyFill="1" applyAlignment="1">
      <alignment horizontal="right" vertical="top" wrapText="1"/>
    </xf>
    <xf numFmtId="0" fontId="22" fillId="8" borderId="0" xfId="0" applyFont="1" applyFill="1" applyAlignment="1">
      <alignment horizontal="left" vertical="top" wrapText="1"/>
    </xf>
    <xf numFmtId="4" fontId="22" fillId="8" borderId="0" xfId="0" applyNumberFormat="1" applyFont="1" applyFill="1" applyAlignment="1">
      <alignment horizontal="right" vertical="top" wrapText="1"/>
    </xf>
    <xf numFmtId="0" fontId="21" fillId="8" borderId="0" xfId="0" applyFont="1" applyFill="1" applyAlignment="1">
      <alignment horizontal="center" wrapText="1"/>
    </xf>
    <xf numFmtId="0" fontId="0" fillId="0" borderId="0" xfId="0"/>
    <xf numFmtId="0" fontId="21" fillId="8" borderId="0" xfId="0" applyFont="1" applyFill="1" applyAlignment="1">
      <alignment horizontal="left" vertical="top" wrapText="1"/>
    </xf>
    <xf numFmtId="0" fontId="31" fillId="10" borderId="0" xfId="0" applyFont="1" applyFill="1" applyAlignment="1">
      <alignment horizontal="center"/>
    </xf>
    <xf numFmtId="0" fontId="0" fillId="10" borderId="0" xfId="0" applyFill="1"/>
    <xf numFmtId="169" fontId="2" fillId="10" borderId="0" xfId="0" quotePrefix="1" applyNumberFormat="1" applyFont="1" applyFill="1" applyAlignment="1">
      <alignment horizontal="left" vertical="center"/>
    </xf>
    <xf numFmtId="4" fontId="2" fillId="10" borderId="0" xfId="0" applyNumberFormat="1" applyFont="1" applyFill="1" applyAlignment="1">
      <alignment horizontal="left" vertical="center" wrapTex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right" vertical="center"/>
    </xf>
    <xf numFmtId="0" fontId="2" fillId="1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11" fillId="10" borderId="0" xfId="3" applyNumberFormat="1" applyFont="1" applyFill="1" applyBorder="1" applyAlignment="1" applyProtection="1">
      <alignment horizontal="center" vertical="center"/>
    </xf>
    <xf numFmtId="10" fontId="11" fillId="10" borderId="0" xfId="3" applyNumberFormat="1" applyFont="1" applyFill="1" applyBorder="1" applyAlignment="1" applyProtection="1">
      <alignment horizontal="center" vertical="center"/>
    </xf>
    <xf numFmtId="2" fontId="20" fillId="0" borderId="0" xfId="4" applyNumberFormat="1"/>
    <xf numFmtId="0" fontId="21" fillId="10" borderId="0" xfId="4" applyFont="1" applyFill="1" applyAlignment="1">
      <alignment horizontal="left" vertical="top" wrapText="1"/>
    </xf>
    <xf numFmtId="0" fontId="21" fillId="10" borderId="0" xfId="4" applyFont="1" applyFill="1" applyAlignment="1">
      <alignment horizontal="left" vertical="top"/>
    </xf>
    <xf numFmtId="0" fontId="21" fillId="10" borderId="0" xfId="0" applyFont="1" applyFill="1" applyAlignment="1">
      <alignment horizontal="left" vertical="top"/>
    </xf>
    <xf numFmtId="0" fontId="22" fillId="10" borderId="0" xfId="4" applyFont="1" applyFill="1" applyAlignment="1">
      <alignment horizontal="left" vertical="top"/>
    </xf>
    <xf numFmtId="0" fontId="22" fillId="10" borderId="0" xfId="0" applyFont="1" applyFill="1" applyAlignment="1">
      <alignment horizontal="left" vertical="top"/>
    </xf>
    <xf numFmtId="0" fontId="16" fillId="0" borderId="0" xfId="3" applyFont="1" applyBorder="1" applyAlignment="1" applyProtection="1">
      <alignment horizontal="right" vertical="center"/>
    </xf>
    <xf numFmtId="0" fontId="16" fillId="0" borderId="34" xfId="3" applyFont="1" applyBorder="1" applyAlignment="1" applyProtection="1">
      <alignment horizontal="right" vertical="center"/>
    </xf>
    <xf numFmtId="0" fontId="0" fillId="10" borderId="3" xfId="0" applyFill="1" applyBorder="1"/>
    <xf numFmtId="4" fontId="24" fillId="10" borderId="30" xfId="0" applyNumberFormat="1" applyFont="1" applyFill="1" applyBorder="1" applyAlignment="1">
      <alignment horizontal="right" vertical="top" wrapText="1"/>
    </xf>
  </cellXfs>
  <cellStyles count="13">
    <cellStyle name="Excel Built-in Comma" xfId="8" xr:uid="{4B9BD195-70A5-454F-BE1E-372EBC9FF591}"/>
    <cellStyle name="Moeda" xfId="1" builtinId="4"/>
    <cellStyle name="Normal" xfId="0" builtinId="0"/>
    <cellStyle name="Normal 2" xfId="4" xr:uid="{EE2F9E1B-33ED-47D2-9AE9-223CCA2D2242}"/>
    <cellStyle name="Normal 2 2" xfId="7" xr:uid="{7A5D3B97-A04E-48BC-9088-C243A4707DB0}"/>
    <cellStyle name="Normal 3" xfId="9" xr:uid="{B3ADAA95-49DC-4E87-A866-8915F92EC7C8}"/>
    <cellStyle name="Normal 4" xfId="11" xr:uid="{63223319-7512-4C7E-AA0E-057BD1058781}"/>
    <cellStyle name="Normal 5" xfId="6" xr:uid="{ED711AB9-E01D-422B-AF49-C23ECF24314B}"/>
    <cellStyle name="Porcentagem" xfId="2" builtinId="5"/>
    <cellStyle name="Texto Explicativo" xfId="3" builtinId="53" customBuiltin="1"/>
    <cellStyle name="Vírgula" xfId="5" builtinId="3"/>
    <cellStyle name="Vírgula 2" xfId="12" xr:uid="{6843093A-9137-4A8D-BE93-B5DC8E98C9B6}"/>
    <cellStyle name="Vírgula 3" xfId="10" xr:uid="{B815EC69-A327-423D-ACC3-D6DD2F50FDE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A6A6A6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B2B2B2"/>
      <rgbColor rgb="FFBFBFBF"/>
      <rgbColor rgb="FF4472C4"/>
      <rgbColor rgb="FF33CCCC"/>
      <rgbColor rgb="FF9BBB59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51840</xdr:colOff>
      <xdr:row>26</xdr:row>
      <xdr:rowOff>144720</xdr:rowOff>
    </xdr:from>
    <xdr:to>
      <xdr:col>3</xdr:col>
      <xdr:colOff>128160</xdr:colOff>
      <xdr:row>31</xdr:row>
      <xdr:rowOff>168120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b="73333"/>
        <a:stretch/>
      </xdr:blipFill>
      <xdr:spPr>
        <a:xfrm>
          <a:off x="475920" y="5169240"/>
          <a:ext cx="4952880" cy="89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395310</xdr:colOff>
      <xdr:row>67</xdr:row>
      <xdr:rowOff>89954</xdr:rowOff>
    </xdr:from>
    <xdr:to>
      <xdr:col>3</xdr:col>
      <xdr:colOff>91800</xdr:colOff>
      <xdr:row>72</xdr:row>
      <xdr:rowOff>103634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b="73333"/>
        <a:stretch/>
      </xdr:blipFill>
      <xdr:spPr>
        <a:xfrm>
          <a:off x="414360" y="12425040"/>
          <a:ext cx="4978080" cy="889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383240</xdr:colOff>
      <xdr:row>0</xdr:row>
      <xdr:rowOff>103095</xdr:rowOff>
    </xdr:from>
    <xdr:to>
      <xdr:col>1</xdr:col>
      <xdr:colOff>584946</xdr:colOff>
      <xdr:row>2</xdr:row>
      <xdr:rowOff>182083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C9F4A08-52CD-4245-983C-E22113EBF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3240" y="103095"/>
          <a:ext cx="605118" cy="56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BreakPreview" zoomScaleNormal="65" zoomScaleSheetLayoutView="100" zoomScalePageLayoutView="85" workbookViewId="0">
      <selection activeCell="G22" sqref="G22"/>
    </sheetView>
  </sheetViews>
  <sheetFormatPr defaultRowHeight="15"/>
  <cols>
    <col min="1" max="1" width="21" customWidth="1"/>
    <col min="2" max="4" width="20.140625" customWidth="1"/>
    <col min="5" max="5" width="17.5703125" customWidth="1"/>
    <col min="6" max="6" width="16.42578125" customWidth="1"/>
    <col min="7" max="7" width="23.85546875" customWidth="1"/>
    <col min="8" max="1020" width="8.7109375" customWidth="1"/>
  </cols>
  <sheetData>
    <row r="1" spans="1:7" ht="15" customHeight="1">
      <c r="B1" s="159"/>
      <c r="C1" s="159"/>
      <c r="D1" s="159"/>
    </row>
    <row r="2" spans="1:7" ht="15" customHeight="1">
      <c r="B2" s="159"/>
      <c r="C2" s="159"/>
      <c r="D2" s="159"/>
    </row>
    <row r="3" spans="1:7" ht="15" customHeight="1">
      <c r="B3" s="159"/>
      <c r="C3" s="159"/>
      <c r="D3" s="159"/>
    </row>
    <row r="4" spans="1:7" ht="15" customHeight="1">
      <c r="A4" s="194" t="s">
        <v>174</v>
      </c>
      <c r="B4" s="194"/>
      <c r="C4" s="194"/>
      <c r="D4" s="194"/>
      <c r="E4" s="194"/>
    </row>
    <row r="5" spans="1:7" ht="15" customHeight="1">
      <c r="B5" s="1"/>
      <c r="F5" s="3"/>
      <c r="G5" s="4"/>
    </row>
    <row r="6" spans="1:7" ht="15" customHeight="1">
      <c r="B6" s="1"/>
      <c r="F6" s="3"/>
      <c r="G6" s="4"/>
    </row>
    <row r="7" spans="1:7" ht="15" customHeight="1">
      <c r="B7" s="1"/>
      <c r="F7" s="4"/>
    </row>
    <row r="8" spans="1:7" ht="15" customHeight="1">
      <c r="B8" s="158"/>
      <c r="C8" s="158"/>
      <c r="D8" s="158"/>
    </row>
    <row r="9" spans="1:7" ht="15" customHeight="1">
      <c r="B9" s="158"/>
      <c r="C9" s="158"/>
      <c r="D9" s="158"/>
    </row>
    <row r="10" spans="1:7" ht="15" customHeight="1">
      <c r="A10" s="195" t="s">
        <v>175</v>
      </c>
      <c r="B10" s="195"/>
    </row>
    <row r="11" spans="1:7" ht="15" customHeight="1">
      <c r="A11" s="195" t="s">
        <v>176</v>
      </c>
      <c r="B11" s="195"/>
    </row>
    <row r="12" spans="1:7" ht="15" customHeight="1">
      <c r="A12" t="s">
        <v>46</v>
      </c>
      <c r="B12" s="7" t="s">
        <v>107</v>
      </c>
    </row>
    <row r="13" spans="1:7" ht="15" customHeight="1">
      <c r="A13" t="s">
        <v>47</v>
      </c>
      <c r="B13" s="95" t="s">
        <v>108</v>
      </c>
      <c r="C13" s="7"/>
      <c r="D13" s="7"/>
      <c r="E13" s="8"/>
    </row>
    <row r="14" spans="1:7" ht="15" customHeight="1">
      <c r="A14" t="s">
        <v>48</v>
      </c>
      <c r="B14" s="95" t="s">
        <v>109</v>
      </c>
      <c r="C14" s="95"/>
      <c r="D14" s="95"/>
    </row>
    <row r="15" spans="1:7" ht="15" customHeight="1">
      <c r="A15" t="s">
        <v>49</v>
      </c>
      <c r="B15" s="196"/>
      <c r="C15" s="95"/>
      <c r="D15" s="95"/>
    </row>
    <row r="16" spans="1:7" ht="15" customHeight="1">
      <c r="B16" s="95"/>
      <c r="C16" s="95"/>
      <c r="D16" s="95"/>
    </row>
    <row r="17" spans="1:8" ht="15" customHeight="1">
      <c r="A17" s="1"/>
      <c r="B17" s="1"/>
      <c r="C17" s="1"/>
    </row>
    <row r="18" spans="1:8" ht="15" customHeight="1">
      <c r="A18" s="160" t="s">
        <v>0</v>
      </c>
      <c r="B18" s="160"/>
      <c r="C18" s="197">
        <f>'Resumo Orçamento'!C12</f>
        <v>0</v>
      </c>
      <c r="D18" s="10"/>
    </row>
    <row r="19" spans="1:8" ht="15" customHeight="1">
      <c r="A19" s="6"/>
      <c r="B19" s="1"/>
      <c r="C19" s="1"/>
      <c r="E19" s="2"/>
    </row>
    <row r="20" spans="1:8" ht="13.9" customHeight="1">
      <c r="A20" s="161"/>
      <c r="B20" s="161"/>
      <c r="C20" s="161"/>
      <c r="D20" s="161"/>
      <c r="E20" s="161"/>
    </row>
    <row r="21" spans="1:8" ht="27" customHeight="1">
      <c r="A21" s="161"/>
      <c r="B21" s="161"/>
      <c r="C21" s="161"/>
      <c r="D21" s="161"/>
      <c r="E21" s="161"/>
    </row>
    <row r="22" spans="1:8" ht="29.25" customHeight="1">
      <c r="A22" s="161"/>
      <c r="B22" s="161"/>
      <c r="C22" s="161"/>
      <c r="D22" s="161"/>
      <c r="E22" s="161"/>
    </row>
    <row r="23" spans="1:8" ht="27" customHeight="1">
      <c r="A23" s="161"/>
      <c r="B23" s="161"/>
      <c r="C23" s="161"/>
      <c r="D23" s="161"/>
      <c r="E23" s="161"/>
    </row>
    <row r="24" spans="1:8" ht="15" customHeight="1">
      <c r="A24" s="11"/>
      <c r="B24" s="1"/>
      <c r="C24" s="12"/>
    </row>
    <row r="25" spans="1:8" ht="15" customHeight="1">
      <c r="A25" s="11"/>
      <c r="B25" s="1"/>
      <c r="C25" s="12"/>
    </row>
    <row r="26" spans="1:8" ht="15" customHeight="1">
      <c r="B26" s="195"/>
      <c r="C26" s="198" t="s">
        <v>177</v>
      </c>
      <c r="D26" s="199"/>
      <c r="G26" s="1"/>
      <c r="H26" s="12"/>
    </row>
    <row r="27" spans="1:8" ht="15" customHeight="1">
      <c r="C27" s="5"/>
      <c r="D27" s="12"/>
      <c r="G27" s="1"/>
      <c r="H27" s="12"/>
    </row>
    <row r="28" spans="1:8" ht="15" customHeight="1">
      <c r="C28" s="13"/>
    </row>
    <row r="29" spans="1:8" ht="15" customHeight="1">
      <c r="B29" s="7"/>
    </row>
    <row r="30" spans="1:8" ht="15" customHeight="1">
      <c r="B30" s="13"/>
    </row>
    <row r="31" spans="1:8" ht="15" customHeight="1">
      <c r="B31" s="13"/>
    </row>
    <row r="32" spans="1:8" ht="15" customHeight="1">
      <c r="B32" s="158" t="s">
        <v>1</v>
      </c>
      <c r="C32" s="158"/>
      <c r="D32" s="158"/>
    </row>
    <row r="33" spans="1:5" ht="15" customHeight="1">
      <c r="B33" s="200"/>
      <c r="C33" s="200"/>
      <c r="D33" s="200"/>
    </row>
    <row r="34" spans="1:5" ht="15" customHeight="1">
      <c r="B34" s="200"/>
      <c r="C34" s="200"/>
      <c r="D34" s="200"/>
    </row>
    <row r="35" spans="1:5" ht="15" customHeight="1">
      <c r="B35" s="200"/>
      <c r="C35" s="200"/>
      <c r="D35" s="200"/>
    </row>
    <row r="36" spans="1:5" ht="15" customHeight="1">
      <c r="B36" s="200"/>
      <c r="C36" s="200"/>
      <c r="D36" s="200"/>
    </row>
    <row r="37" spans="1:5" ht="15" customHeight="1">
      <c r="A37" s="14"/>
      <c r="B37" s="201"/>
      <c r="C37" s="201"/>
      <c r="D37" s="201"/>
      <c r="E37" s="14"/>
    </row>
    <row r="38" spans="1:5" ht="15" customHeight="1">
      <c r="A38" s="201"/>
      <c r="B38" s="201"/>
      <c r="C38" s="201"/>
      <c r="D38" s="201"/>
      <c r="E38" s="201"/>
    </row>
    <row r="39" spans="1:5" ht="15" customHeight="1">
      <c r="A39" s="14"/>
      <c r="B39" s="202"/>
      <c r="C39" s="202"/>
      <c r="D39" s="202"/>
      <c r="E39" s="14"/>
    </row>
  </sheetData>
  <mergeCells count="16">
    <mergeCell ref="B32:D32"/>
    <mergeCell ref="B33:D33"/>
    <mergeCell ref="B34:D34"/>
    <mergeCell ref="B35:D35"/>
    <mergeCell ref="B36:D36"/>
    <mergeCell ref="A18:B18"/>
    <mergeCell ref="A23:E23"/>
    <mergeCell ref="A20:E20"/>
    <mergeCell ref="A21:E21"/>
    <mergeCell ref="A22:E22"/>
    <mergeCell ref="B9:D9"/>
    <mergeCell ref="B1:D1"/>
    <mergeCell ref="B2:D2"/>
    <mergeCell ref="B3:D3"/>
    <mergeCell ref="B8:D8"/>
    <mergeCell ref="A4:E4"/>
  </mergeCells>
  <printOptions horizontalCentered="1"/>
  <pageMargins left="0.78749999999999998" right="0.78749999999999998" top="0.78749999999999998" bottom="0.78749999999999998" header="0.51180555555555496" footer="0.51180555555555496"/>
  <pageSetup paperSize="9" scale="83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showGridLines="0" view="pageBreakPreview" zoomScale="85" zoomScaleNormal="65" zoomScaleSheetLayoutView="85" zoomScalePageLayoutView="85" workbookViewId="0">
      <selection activeCell="J37" sqref="J37"/>
    </sheetView>
  </sheetViews>
  <sheetFormatPr defaultRowHeight="15"/>
  <cols>
    <col min="1" max="1" width="6" customWidth="1"/>
    <col min="2" max="2" width="60.28515625" customWidth="1"/>
    <col min="3" max="5" width="8.85546875" customWidth="1"/>
    <col min="6" max="6" width="13.7109375" customWidth="1"/>
    <col min="7" max="7" width="2.140625" customWidth="1"/>
    <col min="8" max="1018" width="8.85546875" customWidth="1"/>
  </cols>
  <sheetData>
    <row r="1" spans="1:7" ht="15.75">
      <c r="A1" s="162" t="s">
        <v>2</v>
      </c>
      <c r="B1" s="162"/>
      <c r="C1" s="162"/>
      <c r="D1" s="162"/>
      <c r="E1" s="162"/>
      <c r="F1" s="162"/>
      <c r="G1" s="9"/>
    </row>
    <row r="2" spans="1:7" ht="21.75" customHeight="1">
      <c r="A2" s="163" t="s">
        <v>3</v>
      </c>
      <c r="B2" s="163"/>
      <c r="C2" s="163"/>
      <c r="D2" s="163"/>
      <c r="E2" s="163"/>
      <c r="F2" s="163"/>
      <c r="G2" s="9"/>
    </row>
    <row r="3" spans="1:7">
      <c r="A3" s="164" t="s">
        <v>4</v>
      </c>
      <c r="B3" s="164"/>
      <c r="C3" s="164"/>
      <c r="D3" s="164"/>
      <c r="E3" s="164"/>
      <c r="F3" s="15">
        <f>F27</f>
        <v>0.24590000000000001</v>
      </c>
      <c r="G3" s="9"/>
    </row>
    <row r="4" spans="1:7" ht="15.75">
      <c r="A4" s="165" t="s">
        <v>5</v>
      </c>
      <c r="B4" s="165"/>
      <c r="C4" s="165"/>
      <c r="D4" s="165"/>
      <c r="E4" s="165"/>
      <c r="F4" s="165"/>
      <c r="G4" s="9"/>
    </row>
    <row r="5" spans="1:7" ht="30" customHeight="1">
      <c r="A5" s="166" t="s">
        <v>6</v>
      </c>
      <c r="B5" s="166"/>
      <c r="C5" s="166"/>
      <c r="D5" s="166"/>
      <c r="E5" s="166"/>
      <c r="F5" s="166"/>
      <c r="G5" s="9"/>
    </row>
    <row r="6" spans="1:7" ht="24" customHeight="1">
      <c r="A6" s="16" t="s">
        <v>7</v>
      </c>
      <c r="B6" s="167" t="s">
        <v>8</v>
      </c>
      <c r="C6" s="167"/>
      <c r="D6" s="17" t="s">
        <v>9</v>
      </c>
      <c r="E6" s="17" t="s">
        <v>10</v>
      </c>
      <c r="F6" s="18" t="s">
        <v>11</v>
      </c>
      <c r="G6" s="9"/>
    </row>
    <row r="7" spans="1:7">
      <c r="A7" s="19"/>
      <c r="B7" s="20"/>
      <c r="C7" s="21"/>
      <c r="D7" s="22"/>
      <c r="E7" s="22"/>
      <c r="F7" s="23"/>
      <c r="G7" s="9"/>
    </row>
    <row r="8" spans="1:7">
      <c r="A8" s="24" t="s">
        <v>12</v>
      </c>
      <c r="B8" s="25" t="s">
        <v>13</v>
      </c>
      <c r="C8" s="26"/>
      <c r="D8" s="203">
        <v>0.03</v>
      </c>
      <c r="E8" s="27" t="s">
        <v>10</v>
      </c>
      <c r="F8" s="28"/>
      <c r="G8" s="9"/>
    </row>
    <row r="9" spans="1:7">
      <c r="A9" s="24" t="s">
        <v>14</v>
      </c>
      <c r="B9" s="25" t="s">
        <v>15</v>
      </c>
      <c r="C9" s="26"/>
      <c r="D9" s="203">
        <v>9.7000000000000003E-3</v>
      </c>
      <c r="E9" s="27" t="s">
        <v>10</v>
      </c>
      <c r="F9" s="28"/>
      <c r="G9" s="9"/>
    </row>
    <row r="10" spans="1:7">
      <c r="A10" s="24" t="s">
        <v>16</v>
      </c>
      <c r="B10" s="25" t="s">
        <v>17</v>
      </c>
      <c r="C10" s="26"/>
      <c r="D10" s="204">
        <v>8.0000000000000002E-3</v>
      </c>
      <c r="E10" s="27" t="s">
        <v>10</v>
      </c>
      <c r="F10" s="28"/>
      <c r="G10" s="9"/>
    </row>
    <row r="11" spans="1:7">
      <c r="A11" s="24" t="s">
        <v>18</v>
      </c>
      <c r="B11" s="25" t="s">
        <v>19</v>
      </c>
      <c r="C11" s="26"/>
      <c r="D11" s="204"/>
      <c r="E11" s="27"/>
      <c r="F11" s="28"/>
      <c r="G11" s="9"/>
    </row>
    <row r="12" spans="1:7">
      <c r="A12" s="16"/>
      <c r="B12" s="168" t="s">
        <v>20</v>
      </c>
      <c r="C12" s="168"/>
      <c r="D12" s="17">
        <f>SUM(D8:D10)</f>
        <v>4.7699999999999999E-2</v>
      </c>
      <c r="E12" s="17"/>
      <c r="F12" s="30">
        <f>D12</f>
        <v>4.7699999999999999E-2</v>
      </c>
      <c r="G12" s="9"/>
    </row>
    <row r="13" spans="1:7">
      <c r="A13" s="19"/>
      <c r="B13" s="31"/>
      <c r="C13" s="21"/>
      <c r="D13" s="22"/>
      <c r="E13" s="22"/>
      <c r="F13" s="23"/>
      <c r="G13" s="9"/>
    </row>
    <row r="14" spans="1:7">
      <c r="A14" s="24" t="s">
        <v>21</v>
      </c>
      <c r="B14" s="25" t="s">
        <v>22</v>
      </c>
      <c r="C14" s="26"/>
      <c r="D14" s="203">
        <v>5.8999999999999999E-3</v>
      </c>
      <c r="E14" s="27" t="s">
        <v>10</v>
      </c>
      <c r="F14" s="28"/>
      <c r="G14" s="9"/>
    </row>
    <row r="15" spans="1:7">
      <c r="A15" s="24"/>
      <c r="B15" s="168" t="s">
        <v>20</v>
      </c>
      <c r="C15" s="168"/>
      <c r="D15" s="17">
        <f>D14</f>
        <v>5.8999999999999999E-3</v>
      </c>
      <c r="E15" s="27"/>
      <c r="F15" s="30">
        <f>D15</f>
        <v>5.8999999999999999E-3</v>
      </c>
      <c r="G15" s="9"/>
    </row>
    <row r="16" spans="1:7">
      <c r="A16" s="24"/>
      <c r="B16" s="29"/>
      <c r="C16" s="29"/>
      <c r="D16" s="17"/>
      <c r="E16" s="27"/>
      <c r="F16" s="30"/>
      <c r="G16" s="9"/>
    </row>
    <row r="17" spans="1:7">
      <c r="A17" s="19"/>
      <c r="B17" s="31" t="s">
        <v>23</v>
      </c>
      <c r="C17" s="21"/>
      <c r="D17" s="22"/>
      <c r="E17" s="22"/>
      <c r="F17" s="23"/>
      <c r="G17" s="9"/>
    </row>
    <row r="18" spans="1:7" ht="13.9" customHeight="1">
      <c r="A18" s="24" t="s">
        <v>24</v>
      </c>
      <c r="B18" s="169" t="s">
        <v>160</v>
      </c>
      <c r="C18" s="170"/>
      <c r="D18" s="203">
        <v>0.03</v>
      </c>
      <c r="E18" s="27" t="s">
        <v>10</v>
      </c>
      <c r="F18" s="28"/>
      <c r="G18" s="9"/>
    </row>
    <row r="19" spans="1:7">
      <c r="A19" s="24" t="s">
        <v>25</v>
      </c>
      <c r="B19" s="25" t="s">
        <v>26</v>
      </c>
      <c r="C19" s="27"/>
      <c r="D19" s="203">
        <v>6.4999999999999997E-3</v>
      </c>
      <c r="E19" s="27" t="s">
        <v>10</v>
      </c>
      <c r="F19" s="28"/>
      <c r="G19" s="9"/>
    </row>
    <row r="20" spans="1:7">
      <c r="A20" s="24" t="s">
        <v>27</v>
      </c>
      <c r="B20" s="25" t="s">
        <v>28</v>
      </c>
      <c r="C20" s="27"/>
      <c r="D20" s="203">
        <v>0.01</v>
      </c>
      <c r="E20" s="27" t="s">
        <v>10</v>
      </c>
      <c r="F20" s="28"/>
      <c r="G20" s="9"/>
    </row>
    <row r="21" spans="1:7">
      <c r="A21" s="24" t="s">
        <v>29</v>
      </c>
      <c r="B21" s="25" t="s">
        <v>30</v>
      </c>
      <c r="C21" s="27"/>
      <c r="D21" s="203">
        <v>4.4999999999999998E-2</v>
      </c>
      <c r="E21" s="27" t="s">
        <v>10</v>
      </c>
      <c r="F21" s="28"/>
      <c r="G21" s="9"/>
    </row>
    <row r="22" spans="1:7">
      <c r="A22" s="24"/>
      <c r="B22" s="168" t="s">
        <v>20</v>
      </c>
      <c r="C22" s="168"/>
      <c r="D22" s="17">
        <f>SUM(D18:D21)</f>
        <v>9.1499999999999998E-2</v>
      </c>
      <c r="E22" s="27"/>
      <c r="F22" s="30">
        <f>D22</f>
        <v>9.1499999999999998E-2</v>
      </c>
      <c r="G22" s="9"/>
    </row>
    <row r="23" spans="1:7">
      <c r="A23" s="19"/>
      <c r="B23" s="171"/>
      <c r="C23" s="171"/>
      <c r="D23" s="22"/>
      <c r="E23" s="22"/>
      <c r="F23" s="23"/>
      <c r="G23" s="9"/>
    </row>
    <row r="24" spans="1:7">
      <c r="A24" s="24" t="s">
        <v>31</v>
      </c>
      <c r="B24" s="25" t="s">
        <v>32</v>
      </c>
      <c r="C24" s="26"/>
      <c r="D24" s="203">
        <v>7.3999999999999996E-2</v>
      </c>
      <c r="E24" s="27" t="s">
        <v>10</v>
      </c>
      <c r="F24" s="28"/>
      <c r="G24" s="9"/>
    </row>
    <row r="25" spans="1:7">
      <c r="A25" s="24"/>
      <c r="B25" s="172" t="s">
        <v>33</v>
      </c>
      <c r="C25" s="172"/>
      <c r="D25" s="17">
        <f>D24</f>
        <v>7.3999999999999996E-2</v>
      </c>
      <c r="E25" s="27"/>
      <c r="F25" s="30">
        <f>D25</f>
        <v>7.3999999999999996E-2</v>
      </c>
      <c r="G25" s="9"/>
    </row>
    <row r="26" spans="1:7">
      <c r="A26" s="24"/>
      <c r="B26" s="32"/>
      <c r="C26" s="32"/>
      <c r="D26" s="17"/>
      <c r="E26" s="27"/>
      <c r="F26" s="30"/>
      <c r="G26" s="9"/>
    </row>
    <row r="27" spans="1:7">
      <c r="A27" s="173"/>
      <c r="B27" s="174"/>
      <c r="C27" s="174"/>
      <c r="D27" s="27"/>
      <c r="E27" s="27"/>
      <c r="F27" s="175">
        <f>ROUND((((1+F12)*(1+F15)*(1+F25)/(1-F22))-1),4)</f>
        <v>0.24590000000000001</v>
      </c>
      <c r="G27" s="9"/>
    </row>
    <row r="28" spans="1:7">
      <c r="A28" s="173"/>
      <c r="B28" s="33"/>
      <c r="C28" s="33"/>
      <c r="D28" s="27"/>
      <c r="E28" s="27"/>
      <c r="F28" s="175"/>
      <c r="G28" s="9"/>
    </row>
    <row r="29" spans="1:7">
      <c r="A29" s="173"/>
      <c r="B29" s="33"/>
      <c r="C29" s="33"/>
      <c r="D29" s="27"/>
      <c r="E29" s="27"/>
      <c r="F29" s="175"/>
      <c r="G29" s="9"/>
    </row>
    <row r="30" spans="1:7">
      <c r="A30" s="173"/>
      <c r="B30" s="33"/>
      <c r="C30" s="33"/>
      <c r="D30" s="27"/>
      <c r="E30" s="27"/>
      <c r="F30" s="175"/>
      <c r="G30" s="9"/>
    </row>
    <row r="31" spans="1:7">
      <c r="A31" s="173"/>
      <c r="B31" s="33"/>
      <c r="C31" s="33"/>
      <c r="D31" s="27"/>
      <c r="E31" s="27"/>
      <c r="F31" s="175"/>
      <c r="G31" s="9"/>
    </row>
    <row r="32" spans="1:7">
      <c r="A32" s="173"/>
      <c r="B32" s="33"/>
      <c r="C32" s="33"/>
      <c r="D32" s="27"/>
      <c r="E32" s="27"/>
      <c r="F32" s="175"/>
      <c r="G32" s="9"/>
    </row>
    <row r="33" spans="1:7">
      <c r="A33" s="173"/>
      <c r="B33" s="33"/>
      <c r="C33" s="33"/>
      <c r="D33" s="27"/>
      <c r="E33" s="27"/>
      <c r="F33" s="175"/>
      <c r="G33" s="9"/>
    </row>
    <row r="34" spans="1:7">
      <c r="A34" s="16"/>
      <c r="C34" s="33"/>
      <c r="D34" s="27"/>
      <c r="E34" s="27"/>
      <c r="F34" s="30"/>
      <c r="G34" s="9"/>
    </row>
    <row r="35" spans="1:7">
      <c r="A35" s="16"/>
      <c r="B35" s="176" t="s">
        <v>161</v>
      </c>
      <c r="C35" s="176"/>
      <c r="D35" s="176"/>
      <c r="E35" s="176"/>
      <c r="F35" s="30"/>
      <c r="G35" s="9"/>
    </row>
    <row r="36" spans="1:7">
      <c r="A36" s="16"/>
      <c r="B36" s="177" t="s">
        <v>34</v>
      </c>
      <c r="C36" s="177"/>
      <c r="D36" s="177"/>
      <c r="E36" s="177"/>
      <c r="F36" s="30"/>
      <c r="G36" s="9"/>
    </row>
    <row r="37" spans="1:7" ht="15.75">
      <c r="A37" s="34"/>
      <c r="B37" s="177" t="s">
        <v>35</v>
      </c>
      <c r="C37" s="177"/>
      <c r="D37" s="177"/>
      <c r="E37" s="177"/>
      <c r="F37" s="35"/>
      <c r="G37" s="9"/>
    </row>
    <row r="38" spans="1:7">
      <c r="A38" s="178"/>
      <c r="B38" s="178"/>
      <c r="C38" s="178"/>
      <c r="D38" s="178"/>
      <c r="E38" s="178"/>
      <c r="F38" s="178"/>
      <c r="G38" s="9"/>
    </row>
  </sheetData>
  <mergeCells count="20">
    <mergeCell ref="A1:F1"/>
    <mergeCell ref="A2:F2"/>
    <mergeCell ref="A3:E3"/>
    <mergeCell ref="A4:F4"/>
    <mergeCell ref="A5:F5"/>
    <mergeCell ref="B6:C6"/>
    <mergeCell ref="D10:D11"/>
    <mergeCell ref="B12:C12"/>
    <mergeCell ref="B15:C15"/>
    <mergeCell ref="B18:C18"/>
    <mergeCell ref="B22:C22"/>
    <mergeCell ref="B23:C23"/>
    <mergeCell ref="B25:C25"/>
    <mergeCell ref="A27:A33"/>
    <mergeCell ref="B27:C27"/>
    <mergeCell ref="F27:F33"/>
    <mergeCell ref="B35:E35"/>
    <mergeCell ref="B36:E36"/>
    <mergeCell ref="B37:E37"/>
    <mergeCell ref="A38:F38"/>
  </mergeCells>
  <printOptions horizontalCentered="1"/>
  <pageMargins left="0.7" right="0.7" top="0.75" bottom="0.75" header="0.3" footer="0.3"/>
  <pageSetup paperSize="9" scale="81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8"/>
  <sheetViews>
    <sheetView showGridLines="0" view="pageBreakPreview" zoomScale="85" zoomScaleNormal="70" zoomScalePageLayoutView="85" workbookViewId="0">
      <selection activeCell="D11" sqref="D11"/>
    </sheetView>
  </sheetViews>
  <sheetFormatPr defaultRowHeight="15"/>
  <cols>
    <col min="1" max="1" width="12.5703125" customWidth="1"/>
    <col min="2" max="2" width="49.42578125" customWidth="1"/>
    <col min="3" max="5" width="19.85546875" customWidth="1"/>
    <col min="6" max="6" width="14.5703125" customWidth="1"/>
    <col min="7" max="1022" width="8.85546875" customWidth="1"/>
    <col min="1023" max="1024" width="9.42578125" customWidth="1"/>
  </cols>
  <sheetData>
    <row r="1" spans="1:63" ht="17.25">
      <c r="A1" s="179" t="s">
        <v>179</v>
      </c>
      <c r="B1" s="179"/>
      <c r="C1" s="179"/>
      <c r="D1" s="179"/>
    </row>
    <row r="2" spans="1:63" ht="17.25">
      <c r="A2" s="180"/>
      <c r="B2" s="180"/>
      <c r="C2" s="180"/>
      <c r="D2" s="180"/>
    </row>
    <row r="3" spans="1:63">
      <c r="A3" s="213" t="s">
        <v>175</v>
      </c>
      <c r="B3" s="206"/>
      <c r="C3" s="207"/>
      <c r="D3" s="208"/>
    </row>
    <row r="4" spans="1:63">
      <c r="A4" s="213" t="s">
        <v>176</v>
      </c>
      <c r="B4" s="206"/>
      <c r="C4" s="207"/>
      <c r="D4" s="208"/>
    </row>
    <row r="5" spans="1:63">
      <c r="A5" s="213" t="s">
        <v>49</v>
      </c>
      <c r="B5" s="206"/>
      <c r="C5" s="209"/>
      <c r="D5" s="210"/>
      <c r="E5" s="36"/>
    </row>
    <row r="6" spans="1:63">
      <c r="E6" s="36"/>
    </row>
    <row r="7" spans="1:63" ht="28.5">
      <c r="A7" s="37" t="s">
        <v>36</v>
      </c>
      <c r="B7" s="38" t="s">
        <v>7</v>
      </c>
      <c r="C7" s="37" t="s">
        <v>180</v>
      </c>
      <c r="D7" s="37" t="s">
        <v>37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</row>
    <row r="8" spans="1:63">
      <c r="A8" s="38">
        <v>1</v>
      </c>
      <c r="B8" s="39" t="str">
        <f>VLOOKUP($A8,'Orçamento Sintético'!$A:$J,4,0)</f>
        <v>RESERVATÓRIO DE ÁGUA - ÁREA INTERNA</v>
      </c>
      <c r="C8" s="39">
        <f>VLOOKUP($A8,'Orçamento Sintético'!$A:$J,9,0)</f>
        <v>0</v>
      </c>
      <c r="D8" s="40" t="e">
        <f>C8/$C$12</f>
        <v>#DIV/0!</v>
      </c>
      <c r="E8" s="36"/>
    </row>
    <row r="9" spans="1:63">
      <c r="A9" s="38">
        <v>2</v>
      </c>
      <c r="B9" s="39" t="str">
        <f>VLOOKUP($A9,'Orçamento Sintético'!$A:$J,4,0)</f>
        <v>CASA DE MÁQUINAS ÁREA INTERNA</v>
      </c>
      <c r="C9" s="39">
        <f>VLOOKUP($A9,'Orçamento Sintético'!$A:$J,9,0)</f>
        <v>0</v>
      </c>
      <c r="D9" s="40" t="e">
        <f>C9/$C$12</f>
        <v>#DIV/0!</v>
      </c>
      <c r="E9" s="36"/>
    </row>
    <row r="10" spans="1:63">
      <c r="A10" s="38">
        <v>3</v>
      </c>
      <c r="B10" s="39" t="str">
        <f>VLOOKUP($A10,'Orçamento Sintético'!$A:$J,4,0)</f>
        <v>FACHADAS</v>
      </c>
      <c r="C10" s="39">
        <f>VLOOKUP($A10,'Orçamento Sintético'!$A:$J,9,0)</f>
        <v>0</v>
      </c>
      <c r="D10" s="40" t="e">
        <f>C10/$C$12</f>
        <v>#DIV/0!</v>
      </c>
      <c r="E10" s="36"/>
    </row>
    <row r="11" spans="1:63">
      <c r="A11" s="38">
        <v>4</v>
      </c>
      <c r="B11" s="39" t="str">
        <f>VLOOKUP($A11,'Orçamento Sintético'!$A:$J,4,0)</f>
        <v>DESPESAS ADMINISTRATIVAS</v>
      </c>
      <c r="C11" s="39">
        <f>VLOOKUP($A11,'Orçamento Sintético'!$A:$J,9,0)</f>
        <v>0</v>
      </c>
      <c r="D11" s="40" t="e">
        <f>C11/$C$12</f>
        <v>#DIV/0!</v>
      </c>
      <c r="E11" s="36"/>
    </row>
    <row r="12" spans="1:63">
      <c r="B12" s="41" t="s">
        <v>38</v>
      </c>
      <c r="C12" s="42">
        <f>SUM(C8:C11)</f>
        <v>0</v>
      </c>
      <c r="D12" s="43" t="e">
        <f>C12/$C$12</f>
        <v>#DIV/0!</v>
      </c>
    </row>
    <row r="13" spans="1:63">
      <c r="D13" s="44"/>
    </row>
    <row r="14" spans="1:63">
      <c r="B14" s="96"/>
      <c r="C14" s="96"/>
    </row>
    <row r="15" spans="1:63">
      <c r="B15" s="96"/>
      <c r="C15" s="96"/>
    </row>
    <row r="16" spans="1:63">
      <c r="B16" s="181"/>
      <c r="C16" s="181"/>
    </row>
    <row r="18" spans="2:2">
      <c r="B18" s="157"/>
    </row>
  </sheetData>
  <mergeCells count="3">
    <mergeCell ref="A1:D1"/>
    <mergeCell ref="A2:D2"/>
    <mergeCell ref="B16:C16"/>
  </mergeCells>
  <printOptions horizontalCentered="1"/>
  <pageMargins left="0.51180555555555496" right="0.51180555555555496" top="0.78749999999999998" bottom="0.78749999999999998" header="0.51180555555555496" footer="0.51180555555555496"/>
  <pageSetup paperSize="9" scale="85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Q46"/>
  <sheetViews>
    <sheetView showGridLines="0" view="pageBreakPreview" zoomScale="70" zoomScaleNormal="55" zoomScaleSheetLayoutView="70" zoomScalePageLayoutView="85" workbookViewId="0">
      <selection activeCell="B42" sqref="B42"/>
    </sheetView>
  </sheetViews>
  <sheetFormatPr defaultRowHeight="15"/>
  <cols>
    <col min="1" max="1" width="15.85546875" style="46" customWidth="1"/>
    <col min="2" max="2" width="63.42578125" style="47" customWidth="1"/>
    <col min="3" max="3" width="18.42578125" style="48" customWidth="1"/>
    <col min="4" max="4" width="11.42578125" style="49" customWidth="1"/>
    <col min="5" max="8" width="18.5703125" style="46" customWidth="1"/>
    <col min="9" max="9" width="6.42578125" style="46" customWidth="1"/>
    <col min="10" max="10" width="9.28515625" style="46" customWidth="1"/>
    <col min="11" max="11" width="13" style="46" customWidth="1"/>
    <col min="12" max="236" width="8.85546875" style="46" customWidth="1"/>
    <col min="237" max="237" width="11.28515625" style="46" customWidth="1"/>
    <col min="238" max="238" width="43.85546875" style="46" customWidth="1"/>
    <col min="239" max="239" width="15.140625" style="46" customWidth="1"/>
    <col min="240" max="261" width="14.140625" style="46" customWidth="1"/>
    <col min="262" max="264" width="15.140625" style="46" customWidth="1"/>
    <col min="265" max="265" width="6.42578125" style="46" customWidth="1"/>
    <col min="266" max="266" width="10.85546875" style="46" customWidth="1"/>
    <col min="267" max="267" width="13" style="46" customWidth="1"/>
    <col min="268" max="492" width="8.85546875" style="46" customWidth="1"/>
    <col min="493" max="493" width="11.28515625" style="46" customWidth="1"/>
    <col min="494" max="494" width="43.85546875" style="46" customWidth="1"/>
    <col min="495" max="495" width="15.140625" style="46" customWidth="1"/>
    <col min="496" max="517" width="14.140625" style="46" customWidth="1"/>
    <col min="518" max="520" width="15.140625" style="46" customWidth="1"/>
    <col min="521" max="521" width="6.42578125" style="46" customWidth="1"/>
    <col min="522" max="522" width="10.85546875" style="46" customWidth="1"/>
    <col min="523" max="523" width="13" style="46" customWidth="1"/>
    <col min="524" max="748" width="8.85546875" style="46" customWidth="1"/>
    <col min="749" max="749" width="11.28515625" style="46" customWidth="1"/>
    <col min="750" max="750" width="43.85546875" style="46" customWidth="1"/>
    <col min="751" max="751" width="15.140625" style="46" customWidth="1"/>
    <col min="752" max="773" width="14.140625" style="46" customWidth="1"/>
    <col min="774" max="776" width="15.140625" style="46" customWidth="1"/>
    <col min="777" max="777" width="6.42578125" style="46" customWidth="1"/>
    <col min="778" max="778" width="10.85546875" style="46" customWidth="1"/>
    <col min="779" max="779" width="13" style="46" customWidth="1"/>
    <col min="780" max="999" width="8.85546875" style="46" customWidth="1"/>
    <col min="1000" max="1005" width="8.85546875" style="45" customWidth="1"/>
    <col min="1006" max="1017" width="9.42578125" customWidth="1"/>
  </cols>
  <sheetData>
    <row r="1" spans="1:11" s="50" customFormat="1" ht="27.75" customHeight="1">
      <c r="A1" s="185" t="s">
        <v>39</v>
      </c>
      <c r="B1" s="185"/>
      <c r="C1" s="185"/>
      <c r="D1" s="185"/>
      <c r="E1" s="185"/>
      <c r="F1" s="185"/>
      <c r="G1" s="185"/>
      <c r="H1" s="185"/>
    </row>
    <row r="2" spans="1:11" s="52" customFormat="1">
      <c r="A2" s="213" t="s">
        <v>175</v>
      </c>
      <c r="B2" s="206"/>
      <c r="C2" s="207"/>
      <c r="D2" s="208"/>
      <c r="E2" s="51"/>
      <c r="F2" s="51"/>
      <c r="G2" s="51"/>
      <c r="H2" s="120"/>
    </row>
    <row r="3" spans="1:11" s="52" customFormat="1">
      <c r="A3" s="213" t="s">
        <v>176</v>
      </c>
      <c r="B3" s="206"/>
      <c r="C3" s="207"/>
      <c r="D3" s="208"/>
      <c r="E3" s="211"/>
      <c r="F3" s="211"/>
      <c r="G3" s="211"/>
      <c r="H3" s="212"/>
    </row>
    <row r="4" spans="1:11" s="52" customFormat="1">
      <c r="A4" s="213" t="s">
        <v>49</v>
      </c>
      <c r="B4" s="206"/>
      <c r="C4" s="209"/>
      <c r="D4" s="210"/>
      <c r="E4" s="53"/>
      <c r="F4" s="116"/>
      <c r="G4" s="116"/>
      <c r="H4" s="121"/>
    </row>
    <row r="5" spans="1:11" s="52" customFormat="1">
      <c r="A5" s="122"/>
      <c r="B5" s="54"/>
      <c r="C5" s="55"/>
      <c r="D5" s="56"/>
      <c r="E5" s="55"/>
      <c r="F5" s="57"/>
      <c r="G5" s="57"/>
      <c r="H5" s="123"/>
    </row>
    <row r="6" spans="1:11" s="61" customFormat="1" ht="5.0999999999999996" customHeight="1">
      <c r="A6" s="124"/>
      <c r="B6" s="58"/>
      <c r="C6" s="59"/>
      <c r="D6" s="60"/>
      <c r="E6" s="59"/>
      <c r="F6" s="59"/>
      <c r="G6" s="59"/>
      <c r="H6" s="125"/>
    </row>
    <row r="7" spans="1:11" ht="15.95" customHeight="1">
      <c r="A7" s="126" t="s">
        <v>7</v>
      </c>
      <c r="B7" s="62" t="s">
        <v>40</v>
      </c>
      <c r="C7" s="62" t="s">
        <v>38</v>
      </c>
      <c r="D7" s="63"/>
      <c r="E7" s="186" t="s">
        <v>162</v>
      </c>
      <c r="F7" s="187"/>
      <c r="G7" s="186" t="s">
        <v>163</v>
      </c>
      <c r="H7" s="187"/>
    </row>
    <row r="8" spans="1:11" ht="15.95" customHeight="1">
      <c r="A8" s="127"/>
      <c r="B8" s="64"/>
      <c r="C8" s="64" t="s">
        <v>41</v>
      </c>
      <c r="D8" s="65" t="s">
        <v>10</v>
      </c>
      <c r="E8" s="66" t="s">
        <v>164</v>
      </c>
      <c r="F8" s="66" t="s">
        <v>165</v>
      </c>
      <c r="G8" s="66" t="s">
        <v>166</v>
      </c>
      <c r="H8" s="128" t="s">
        <v>167</v>
      </c>
    </row>
    <row r="9" spans="1:11" ht="15.95" customHeight="1">
      <c r="A9" s="129"/>
      <c r="B9" s="67"/>
      <c r="C9" s="68"/>
      <c r="D9" s="69"/>
      <c r="E9" s="70">
        <v>0.4</v>
      </c>
      <c r="F9" s="70">
        <v>0.3</v>
      </c>
      <c r="G9" s="70">
        <v>0.3</v>
      </c>
      <c r="H9" s="130"/>
      <c r="J9" s="71">
        <f>SUM(E9:H9)</f>
        <v>1</v>
      </c>
      <c r="K9" s="72"/>
    </row>
    <row r="10" spans="1:11" ht="15.95" customHeight="1">
      <c r="A10" s="131">
        <v>1</v>
      </c>
      <c r="B10" s="73" t="str">
        <f>VLOOKUP(A10,'Resumo Orçamento'!$A$8:$C$11,2,0)</f>
        <v>RESERVATÓRIO DE ÁGUA - ÁREA INTERNA</v>
      </c>
      <c r="C10" s="74"/>
      <c r="D10" s="75"/>
      <c r="E10" s="76" t="str">
        <f t="shared" ref="E10:H10" si="0">IF(E9&lt;&gt;0,"I","")</f>
        <v>I</v>
      </c>
      <c r="F10" s="76" t="str">
        <f t="shared" si="0"/>
        <v>I</v>
      </c>
      <c r="G10" s="76" t="str">
        <f t="shared" si="0"/>
        <v>I</v>
      </c>
      <c r="H10" s="132" t="str">
        <f t="shared" si="0"/>
        <v/>
      </c>
      <c r="J10" s="71"/>
      <c r="K10" s="72"/>
    </row>
    <row r="11" spans="1:11" ht="15.95" customHeight="1">
      <c r="A11" s="133"/>
      <c r="B11" s="77"/>
      <c r="C11" s="78">
        <f>VLOOKUP(A10,'Resumo Orçamento'!$A$8:$C$11,3,0)</f>
        <v>0</v>
      </c>
      <c r="D11" s="79" t="e">
        <f>C11/$C$24</f>
        <v>#DIV/0!</v>
      </c>
      <c r="E11" s="80">
        <f>ROUND(E9*$C11,4)</f>
        <v>0</v>
      </c>
      <c r="F11" s="80">
        <f t="shared" ref="F11:H11" si="1">ROUND(F9*$C11,4)</f>
        <v>0</v>
      </c>
      <c r="G11" s="80">
        <f t="shared" si="1"/>
        <v>0</v>
      </c>
      <c r="H11" s="134">
        <f t="shared" si="1"/>
        <v>0</v>
      </c>
      <c r="J11" s="71"/>
      <c r="K11" s="72"/>
    </row>
    <row r="12" spans="1:11" ht="15.95" customHeight="1">
      <c r="A12" s="135"/>
      <c r="B12" s="67"/>
      <c r="C12" s="68"/>
      <c r="D12" s="69"/>
      <c r="E12" s="70">
        <v>0.4</v>
      </c>
      <c r="F12" s="70">
        <v>0.3</v>
      </c>
      <c r="G12" s="70">
        <v>0.3</v>
      </c>
      <c r="H12" s="130"/>
      <c r="J12" s="71">
        <f>SUM(E12:H12)</f>
        <v>1</v>
      </c>
      <c r="K12" s="72"/>
    </row>
    <row r="13" spans="1:11" ht="15.95" customHeight="1">
      <c r="A13" s="131">
        <v>2</v>
      </c>
      <c r="B13" s="73" t="str">
        <f>VLOOKUP(A13,'Resumo Orçamento'!$A$8:$C$11,2,0)</f>
        <v>CASA DE MÁQUINAS ÁREA INTERNA</v>
      </c>
      <c r="C13" s="74"/>
      <c r="D13" s="75"/>
      <c r="E13" s="76" t="str">
        <f t="shared" ref="E13:H13" si="2">IF(E12&lt;&gt;0,"I","")</f>
        <v>I</v>
      </c>
      <c r="F13" s="76" t="str">
        <f t="shared" si="2"/>
        <v>I</v>
      </c>
      <c r="G13" s="76" t="str">
        <f t="shared" si="2"/>
        <v>I</v>
      </c>
      <c r="H13" s="132" t="str">
        <f t="shared" si="2"/>
        <v/>
      </c>
      <c r="J13" s="71"/>
      <c r="K13" s="72"/>
    </row>
    <row r="14" spans="1:11" ht="15.95" customHeight="1">
      <c r="A14" s="133"/>
      <c r="B14" s="77"/>
      <c r="C14" s="78">
        <f>VLOOKUP(A13,'Resumo Orçamento'!$A$8:$C$11,3,0)</f>
        <v>0</v>
      </c>
      <c r="D14" s="79" t="e">
        <f>C14/$C$24</f>
        <v>#DIV/0!</v>
      </c>
      <c r="E14" s="80">
        <f t="shared" ref="E14:H14" si="3">ROUND(E12*$C14,4)</f>
        <v>0</v>
      </c>
      <c r="F14" s="80">
        <f t="shared" si="3"/>
        <v>0</v>
      </c>
      <c r="G14" s="80">
        <f t="shared" si="3"/>
        <v>0</v>
      </c>
      <c r="H14" s="134">
        <f t="shared" si="3"/>
        <v>0</v>
      </c>
      <c r="J14" s="71"/>
      <c r="K14" s="72"/>
    </row>
    <row r="15" spans="1:11" ht="15.95" customHeight="1">
      <c r="A15" s="135"/>
      <c r="B15" s="67"/>
      <c r="C15" s="68"/>
      <c r="D15" s="69"/>
      <c r="E15" s="70">
        <v>0.1</v>
      </c>
      <c r="F15" s="70">
        <v>0.3</v>
      </c>
      <c r="G15" s="70">
        <v>0.3</v>
      </c>
      <c r="H15" s="130">
        <v>0.3</v>
      </c>
      <c r="J15" s="71">
        <f>SUM(E15:H15)</f>
        <v>1</v>
      </c>
      <c r="K15" s="72"/>
    </row>
    <row r="16" spans="1:11" ht="15.95" customHeight="1">
      <c r="A16" s="131">
        <v>3</v>
      </c>
      <c r="B16" s="73" t="e">
        <f>"SINAPI - FEVEREIRO /2023 – "&amp;IF(#REF!&lt;#REF!,"DESONERADO.","NÃO DESONERADO.")</f>
        <v>#REF!</v>
      </c>
      <c r="C16" s="74"/>
      <c r="D16" s="75"/>
      <c r="E16" s="76" t="str">
        <f t="shared" ref="E16:H16" si="4">IF(E15&lt;&gt;0,"I","")</f>
        <v>I</v>
      </c>
      <c r="F16" s="76" t="str">
        <f t="shared" si="4"/>
        <v>I</v>
      </c>
      <c r="G16" s="76" t="str">
        <f t="shared" si="4"/>
        <v>I</v>
      </c>
      <c r="H16" s="132" t="str">
        <f t="shared" si="4"/>
        <v>I</v>
      </c>
      <c r="J16" s="71"/>
      <c r="K16" s="72"/>
    </row>
    <row r="17" spans="1:11" ht="15.95" customHeight="1">
      <c r="A17" s="133"/>
      <c r="B17" s="77"/>
      <c r="C17" s="78">
        <f>VLOOKUP(A16,'Resumo Orçamento'!$A$8:$C$11,3,0)</f>
        <v>0</v>
      </c>
      <c r="D17" s="79" t="e">
        <f>C17/$C$24</f>
        <v>#DIV/0!</v>
      </c>
      <c r="E17" s="80">
        <f t="shared" ref="E17:H17" si="5">ROUND(E15*$C17,4)</f>
        <v>0</v>
      </c>
      <c r="F17" s="80">
        <f t="shared" si="5"/>
        <v>0</v>
      </c>
      <c r="G17" s="80">
        <f t="shared" si="5"/>
        <v>0</v>
      </c>
      <c r="H17" s="134">
        <f t="shared" si="5"/>
        <v>0</v>
      </c>
      <c r="J17" s="71"/>
      <c r="K17" s="72"/>
    </row>
    <row r="18" spans="1:11" ht="15.95" customHeight="1">
      <c r="A18" s="135"/>
      <c r="B18" s="156" t="s">
        <v>160</v>
      </c>
      <c r="C18" s="68"/>
      <c r="D18" s="69"/>
      <c r="E18" s="70">
        <v>0.23032974158044214</v>
      </c>
      <c r="F18" s="70">
        <v>0.3</v>
      </c>
      <c r="G18" s="70">
        <v>0.3</v>
      </c>
      <c r="H18" s="130">
        <v>0.16967025673194197</v>
      </c>
      <c r="J18" s="71">
        <f>SUM(E18:H18)</f>
        <v>0.99999999831238395</v>
      </c>
      <c r="K18" s="72"/>
    </row>
    <row r="19" spans="1:11" ht="15.95" customHeight="1">
      <c r="A19" s="131">
        <v>4</v>
      </c>
      <c r="B19" s="73" t="str">
        <f>VLOOKUP(A19,'Resumo Orçamento'!$A$8:$C$11,2,0)</f>
        <v>DESPESAS ADMINISTRATIVAS</v>
      </c>
      <c r="C19" s="74"/>
      <c r="D19" s="75"/>
      <c r="E19" s="76" t="str">
        <f t="shared" ref="E19:H19" si="6">IF(E18&lt;&gt;0,"I","")</f>
        <v>I</v>
      </c>
      <c r="F19" s="76" t="str">
        <f t="shared" si="6"/>
        <v>I</v>
      </c>
      <c r="G19" s="76" t="str">
        <f t="shared" si="6"/>
        <v>I</v>
      </c>
      <c r="H19" s="132" t="str">
        <f t="shared" si="6"/>
        <v>I</v>
      </c>
      <c r="J19" s="71"/>
      <c r="K19" s="72"/>
    </row>
    <row r="20" spans="1:11" ht="15.95" customHeight="1" thickBot="1">
      <c r="A20" s="133"/>
      <c r="B20" s="77"/>
      <c r="C20" s="78">
        <f>VLOOKUP(A19,'Resumo Orçamento'!$A$8:$C$11,3,0)</f>
        <v>0</v>
      </c>
      <c r="D20" s="79" t="e">
        <f>C20/$C$24</f>
        <v>#DIV/0!</v>
      </c>
      <c r="E20" s="80">
        <f t="shared" ref="E20:H20" si="7">ROUND(E18*$C20,4)</f>
        <v>0</v>
      </c>
      <c r="F20" s="80">
        <f t="shared" si="7"/>
        <v>0</v>
      </c>
      <c r="G20" s="80">
        <f t="shared" si="7"/>
        <v>0</v>
      </c>
      <c r="H20" s="134">
        <f t="shared" si="7"/>
        <v>0</v>
      </c>
      <c r="J20" s="71"/>
      <c r="K20" s="72"/>
    </row>
    <row r="21" spans="1:11" ht="15.95" customHeight="1" thickTop="1">
      <c r="A21" s="136"/>
      <c r="B21" s="81" t="s">
        <v>42</v>
      </c>
      <c r="C21" s="82"/>
      <c r="D21" s="83"/>
      <c r="E21" s="84" t="e">
        <f>E23/$C$24</f>
        <v>#DIV/0!</v>
      </c>
      <c r="F21" s="85" t="e">
        <f>F23/$C$24</f>
        <v>#DIV/0!</v>
      </c>
      <c r="G21" s="85" t="e">
        <f>G23/$C$24</f>
        <v>#DIV/0!</v>
      </c>
      <c r="H21" s="137" t="e">
        <f>H23/$C$24</f>
        <v>#DIV/0!</v>
      </c>
      <c r="J21" s="71" t="e">
        <f>SUM(E21:H21)</f>
        <v>#DIV/0!</v>
      </c>
      <c r="K21" s="72"/>
    </row>
    <row r="22" spans="1:11" ht="15.95" customHeight="1">
      <c r="A22" s="138"/>
      <c r="B22" s="86" t="s">
        <v>43</v>
      </c>
      <c r="C22" s="87"/>
      <c r="D22" s="88"/>
      <c r="E22" s="89" t="e">
        <f>+E21</f>
        <v>#DIV/0!</v>
      </c>
      <c r="F22" s="90" t="e">
        <f t="shared" ref="F22:H22" si="8">E22+F21</f>
        <v>#DIV/0!</v>
      </c>
      <c r="G22" s="90" t="e">
        <f t="shared" si="8"/>
        <v>#DIV/0!</v>
      </c>
      <c r="H22" s="139" t="e">
        <f t="shared" si="8"/>
        <v>#DIV/0!</v>
      </c>
    </row>
    <row r="23" spans="1:11" ht="15.95" customHeight="1">
      <c r="A23" s="140"/>
      <c r="B23" s="91" t="s">
        <v>44</v>
      </c>
      <c r="C23" s="92"/>
      <c r="D23" s="93"/>
      <c r="E23" s="94">
        <f>+E20+E17+E14+E11</f>
        <v>0</v>
      </c>
      <c r="F23" s="94">
        <f t="shared" ref="F23:H23" si="9">+F20+F17+F14+F11</f>
        <v>0</v>
      </c>
      <c r="G23" s="94">
        <f t="shared" si="9"/>
        <v>0</v>
      </c>
      <c r="H23" s="141">
        <f t="shared" si="9"/>
        <v>0</v>
      </c>
    </row>
    <row r="24" spans="1:11" ht="15.95" customHeight="1" thickBot="1">
      <c r="A24" s="142"/>
      <c r="B24" s="101" t="s">
        <v>45</v>
      </c>
      <c r="C24" s="102">
        <f>SUM(C9:C20)</f>
        <v>0</v>
      </c>
      <c r="D24" s="103"/>
      <c r="E24" s="104">
        <f>+E23</f>
        <v>0</v>
      </c>
      <c r="F24" s="105">
        <f>E24+F23</f>
        <v>0</v>
      </c>
      <c r="G24" s="105">
        <f t="shared" ref="G24:H24" si="10">F24+G23</f>
        <v>0</v>
      </c>
      <c r="H24" s="143">
        <f t="shared" si="10"/>
        <v>0</v>
      </c>
    </row>
    <row r="25" spans="1:11">
      <c r="A25" s="144"/>
      <c r="H25" s="145"/>
    </row>
    <row r="26" spans="1:11">
      <c r="A26" s="144"/>
      <c r="E26" s="48"/>
      <c r="H26" s="145"/>
    </row>
    <row r="27" spans="1:11">
      <c r="A27" s="144"/>
      <c r="H27" s="145"/>
    </row>
    <row r="28" spans="1:11">
      <c r="A28" s="144"/>
      <c r="H28" s="145"/>
    </row>
    <row r="29" spans="1:11">
      <c r="A29" s="144"/>
      <c r="H29" s="145"/>
    </row>
    <row r="30" spans="1:11" ht="15.75" thickBot="1">
      <c r="A30" s="144"/>
      <c r="C30" s="46"/>
      <c r="D30" s="46"/>
      <c r="H30" s="145"/>
    </row>
    <row r="31" spans="1:11">
      <c r="A31" s="144"/>
      <c r="C31" s="182"/>
      <c r="D31" s="183"/>
      <c r="E31" s="183"/>
      <c r="F31" s="183"/>
      <c r="H31" s="145"/>
    </row>
    <row r="32" spans="1:11">
      <c r="A32" s="144"/>
      <c r="C32" s="184"/>
      <c r="D32" s="181"/>
      <c r="E32" s="181"/>
      <c r="F32" s="181"/>
      <c r="H32" s="145"/>
    </row>
    <row r="33" spans="1:8">
      <c r="A33" s="144"/>
      <c r="C33" s="184"/>
      <c r="D33" s="181"/>
      <c r="E33" s="181"/>
      <c r="F33" s="181"/>
      <c r="H33" s="145"/>
    </row>
    <row r="34" spans="1:8">
      <c r="A34" s="146"/>
      <c r="B34" s="147"/>
      <c r="C34" s="148"/>
      <c r="D34" s="149"/>
      <c r="E34" s="150"/>
      <c r="F34" s="150"/>
      <c r="G34" s="150"/>
      <c r="H34" s="151"/>
    </row>
    <row r="36" spans="1:8">
      <c r="D36" s="106"/>
      <c r="E36" s="107"/>
      <c r="F36" s="107"/>
      <c r="G36" s="107"/>
      <c r="H36" s="107"/>
    </row>
    <row r="37" spans="1:8">
      <c r="D37" s="106"/>
      <c r="E37" s="115"/>
      <c r="F37" s="115"/>
      <c r="G37" s="115"/>
      <c r="H37" s="115"/>
    </row>
    <row r="38" spans="1:8">
      <c r="D38" s="106"/>
      <c r="E38" s="107"/>
      <c r="F38" s="107"/>
      <c r="G38" s="107"/>
      <c r="H38" s="107"/>
    </row>
    <row r="39" spans="1:8">
      <c r="D39" s="106"/>
      <c r="E39" s="107"/>
      <c r="F39" s="107"/>
      <c r="G39" s="107"/>
      <c r="H39" s="107"/>
    </row>
    <row r="40" spans="1:8">
      <c r="D40" s="106"/>
      <c r="E40" s="107"/>
      <c r="F40" s="107"/>
      <c r="G40" s="107"/>
      <c r="H40" s="107"/>
    </row>
    <row r="41" spans="1:8">
      <c r="D41" s="106"/>
      <c r="E41" s="107"/>
      <c r="F41" s="107"/>
      <c r="G41" s="107"/>
      <c r="H41" s="107"/>
    </row>
    <row r="42" spans="1:8">
      <c r="D42" s="106"/>
      <c r="E42" s="107"/>
      <c r="F42" s="107"/>
      <c r="G42" s="107"/>
      <c r="H42" s="107"/>
    </row>
    <row r="43" spans="1:8">
      <c r="D43" s="106"/>
      <c r="E43" s="107"/>
      <c r="F43" s="107"/>
      <c r="G43" s="107"/>
      <c r="H43" s="107"/>
    </row>
    <row r="44" spans="1:8">
      <c r="D44" s="106"/>
      <c r="E44" s="107"/>
      <c r="F44" s="107"/>
      <c r="G44" s="107"/>
      <c r="H44" s="107"/>
    </row>
    <row r="45" spans="1:8">
      <c r="D45" s="106"/>
      <c r="E45" s="107"/>
      <c r="F45" s="107"/>
      <c r="G45" s="107"/>
      <c r="H45" s="107"/>
    </row>
    <row r="46" spans="1:8">
      <c r="D46" s="106"/>
      <c r="E46" s="107"/>
      <c r="F46" s="107"/>
      <c r="G46" s="107"/>
      <c r="H46" s="107"/>
    </row>
  </sheetData>
  <mergeCells count="6">
    <mergeCell ref="C31:F31"/>
    <mergeCell ref="C32:F32"/>
    <mergeCell ref="C33:F33"/>
    <mergeCell ref="A1:H1"/>
    <mergeCell ref="E7:F7"/>
    <mergeCell ref="G7:H7"/>
  </mergeCells>
  <phoneticPr fontId="28" type="noConversion"/>
  <pageMargins left="0.7" right="0.7" top="0.75" bottom="0.75" header="0.3" footer="0.3"/>
  <pageSetup paperSize="9" scale="71" firstPageNumber="0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66DE-5C87-45EF-AC1F-FE56CD0518B9}">
  <sheetPr>
    <pageSetUpPr fitToPage="1"/>
  </sheetPr>
  <dimension ref="A1:L48"/>
  <sheetViews>
    <sheetView showOutlineSymbols="0" showWhiteSpace="0" view="pageBreakPreview" zoomScale="85" zoomScaleNormal="100" zoomScaleSheetLayoutView="85" workbookViewId="0">
      <selection activeCell="F12" sqref="F12"/>
    </sheetView>
  </sheetViews>
  <sheetFormatPr defaultRowHeight="14.25"/>
  <cols>
    <col min="1" max="2" width="11.42578125" style="99" bestFit="1" customWidth="1"/>
    <col min="3" max="3" width="15.140625" style="99" bestFit="1" customWidth="1"/>
    <col min="4" max="4" width="68.5703125" style="99" bestFit="1" customWidth="1"/>
    <col min="5" max="5" width="9.140625" style="99" bestFit="1" customWidth="1"/>
    <col min="6" max="10" width="14.85546875" style="99" bestFit="1" customWidth="1"/>
    <col min="11" max="11" width="9.140625" style="99"/>
    <col min="12" max="12" width="9.85546875" style="99" bestFit="1" customWidth="1"/>
    <col min="13" max="16384" width="9.140625" style="99"/>
  </cols>
  <sheetData>
    <row r="1" spans="1:12" ht="15">
      <c r="A1" s="114"/>
      <c r="B1" s="114"/>
      <c r="C1" s="114"/>
      <c r="D1" s="114"/>
      <c r="E1" s="193"/>
      <c r="F1" s="193"/>
      <c r="G1" s="193"/>
      <c r="H1" s="193"/>
      <c r="I1" s="193"/>
      <c r="J1" s="193"/>
    </row>
    <row r="2" spans="1:12" ht="15">
      <c r="A2" s="195" t="s">
        <v>175</v>
      </c>
      <c r="B2" s="206"/>
      <c r="C2" s="207"/>
      <c r="D2" s="208"/>
      <c r="E2" s="114"/>
      <c r="F2" s="114"/>
      <c r="G2" s="114"/>
      <c r="H2" s="114"/>
      <c r="I2" s="114"/>
      <c r="J2" s="114"/>
    </row>
    <row r="3" spans="1:12" ht="15">
      <c r="A3" s="195" t="s">
        <v>176</v>
      </c>
      <c r="B3" s="206"/>
      <c r="C3" s="207"/>
      <c r="D3" s="208"/>
      <c r="E3" s="114"/>
      <c r="F3" s="114"/>
      <c r="G3" s="114"/>
      <c r="H3" s="114"/>
      <c r="I3" s="114"/>
      <c r="J3" s="114"/>
    </row>
    <row r="4" spans="1:12" ht="15">
      <c r="A4" s="195" t="s">
        <v>49</v>
      </c>
      <c r="B4" s="206"/>
      <c r="C4" s="209"/>
      <c r="D4" s="210"/>
      <c r="E4" s="189"/>
      <c r="F4" s="189"/>
      <c r="G4" s="189"/>
      <c r="H4" s="189"/>
      <c r="I4" s="189"/>
      <c r="J4" s="189"/>
    </row>
    <row r="5" spans="1:12" ht="42" customHeight="1">
      <c r="A5" s="191" t="s">
        <v>178</v>
      </c>
      <c r="B5" s="192"/>
      <c r="C5" s="192"/>
      <c r="D5" s="192"/>
      <c r="E5" s="192"/>
      <c r="F5" s="192"/>
      <c r="G5" s="192"/>
      <c r="H5" s="192"/>
      <c r="I5" s="192"/>
      <c r="J5" s="192"/>
    </row>
    <row r="6" spans="1:12" ht="30">
      <c r="A6" s="100" t="s">
        <v>50</v>
      </c>
      <c r="B6" s="97" t="s">
        <v>51</v>
      </c>
      <c r="C6" s="100" t="s">
        <v>52</v>
      </c>
      <c r="D6" s="100" t="s">
        <v>53</v>
      </c>
      <c r="E6" s="98" t="s">
        <v>54</v>
      </c>
      <c r="F6" s="97" t="s">
        <v>55</v>
      </c>
      <c r="G6" s="97" t="s">
        <v>56</v>
      </c>
      <c r="H6" s="97" t="s">
        <v>57</v>
      </c>
      <c r="I6" s="97" t="s">
        <v>58</v>
      </c>
      <c r="J6" s="97" t="s">
        <v>37</v>
      </c>
    </row>
    <row r="7" spans="1:12">
      <c r="A7" s="154">
        <v>1</v>
      </c>
      <c r="B7" s="154"/>
      <c r="C7" s="154"/>
      <c r="D7" s="154" t="s">
        <v>168</v>
      </c>
      <c r="E7" s="154"/>
      <c r="F7" s="117"/>
      <c r="G7" s="154"/>
      <c r="H7" s="154"/>
      <c r="I7" s="118">
        <f>SUM(I8:I16)</f>
        <v>0</v>
      </c>
      <c r="J7" s="119" t="e">
        <f>I7/$H$48</f>
        <v>#DIV/0!</v>
      </c>
    </row>
    <row r="8" spans="1:12" ht="32.25" customHeight="1">
      <c r="A8" s="153" t="s">
        <v>59</v>
      </c>
      <c r="B8" s="108" t="s">
        <v>110</v>
      </c>
      <c r="C8" s="153" t="s">
        <v>62</v>
      </c>
      <c r="D8" s="153" t="s">
        <v>111</v>
      </c>
      <c r="E8" s="109" t="s">
        <v>61</v>
      </c>
      <c r="F8" s="108">
        <v>171.87</v>
      </c>
      <c r="G8" s="214"/>
      <c r="H8" s="110">
        <f>TRUNC(G8*(1+'BDI '!$F$27),2)</f>
        <v>0</v>
      </c>
      <c r="I8" s="110">
        <f>TRUNC(F8*H8,2)</f>
        <v>0</v>
      </c>
      <c r="J8" s="111" t="e">
        <f>I8/$H$48</f>
        <v>#DIV/0!</v>
      </c>
      <c r="L8" s="99">
        <f>TRUNC(F8*G8,2)</f>
        <v>0</v>
      </c>
    </row>
    <row r="9" spans="1:12" ht="38.25">
      <c r="A9" s="153" t="s">
        <v>65</v>
      </c>
      <c r="B9" s="108" t="s">
        <v>112</v>
      </c>
      <c r="C9" s="153" t="s">
        <v>62</v>
      </c>
      <c r="D9" s="153" t="s">
        <v>113</v>
      </c>
      <c r="E9" s="109" t="s">
        <v>61</v>
      </c>
      <c r="F9" s="108">
        <v>171.87</v>
      </c>
      <c r="G9" s="214"/>
      <c r="H9" s="110">
        <f>TRUNC(G9*(1+'BDI '!$F$27),2)</f>
        <v>0</v>
      </c>
      <c r="I9" s="110">
        <f t="shared" ref="I9:I44" si="0">TRUNC(F9*H9,2)</f>
        <v>0</v>
      </c>
      <c r="J9" s="111" t="e">
        <f t="shared" ref="J9:J44" si="1">I9/$H$48</f>
        <v>#DIV/0!</v>
      </c>
      <c r="L9" s="99">
        <f t="shared" ref="L9:L44" si="2">TRUNC(F9*G9,2)</f>
        <v>0</v>
      </c>
    </row>
    <row r="10" spans="1:12" ht="51">
      <c r="A10" s="153" t="s">
        <v>67</v>
      </c>
      <c r="B10" s="108" t="s">
        <v>114</v>
      </c>
      <c r="C10" s="153" t="s">
        <v>62</v>
      </c>
      <c r="D10" s="153" t="s">
        <v>115</v>
      </c>
      <c r="E10" s="109" t="s">
        <v>61</v>
      </c>
      <c r="F10" s="108">
        <v>163.19</v>
      </c>
      <c r="G10" s="214"/>
      <c r="H10" s="110">
        <f>TRUNC(G10*(1+'BDI '!$F$27),2)</f>
        <v>0</v>
      </c>
      <c r="I10" s="110">
        <f t="shared" si="0"/>
        <v>0</v>
      </c>
      <c r="J10" s="111" t="e">
        <f t="shared" si="1"/>
        <v>#DIV/0!</v>
      </c>
      <c r="L10" s="99">
        <f t="shared" si="2"/>
        <v>0</v>
      </c>
    </row>
    <row r="11" spans="1:12" ht="51">
      <c r="A11" s="153" t="s">
        <v>116</v>
      </c>
      <c r="B11" s="108" t="s">
        <v>117</v>
      </c>
      <c r="C11" s="153" t="s">
        <v>62</v>
      </c>
      <c r="D11" s="153" t="s">
        <v>118</v>
      </c>
      <c r="E11" s="109" t="s">
        <v>61</v>
      </c>
      <c r="F11" s="108">
        <v>8.68</v>
      </c>
      <c r="G11" s="214"/>
      <c r="H11" s="110">
        <f>TRUNC(G11*(1+'BDI '!$F$27),2)</f>
        <v>0</v>
      </c>
      <c r="I11" s="110">
        <f t="shared" si="0"/>
        <v>0</v>
      </c>
      <c r="J11" s="111" t="e">
        <f t="shared" si="1"/>
        <v>#DIV/0!</v>
      </c>
      <c r="L11" s="99">
        <f t="shared" si="2"/>
        <v>0</v>
      </c>
    </row>
    <row r="12" spans="1:12" ht="25.5">
      <c r="A12" s="153" t="s">
        <v>119</v>
      </c>
      <c r="B12" s="108" t="s">
        <v>100</v>
      </c>
      <c r="C12" s="153" t="s">
        <v>60</v>
      </c>
      <c r="D12" s="153" t="s">
        <v>101</v>
      </c>
      <c r="E12" s="109" t="s">
        <v>61</v>
      </c>
      <c r="F12" s="108">
        <v>16.350000000000001</v>
      </c>
      <c r="G12" s="214"/>
      <c r="H12" s="110">
        <f>TRUNC(G12*(1+'BDI '!$F$27),2)</f>
        <v>0</v>
      </c>
      <c r="I12" s="110">
        <f t="shared" si="0"/>
        <v>0</v>
      </c>
      <c r="J12" s="111" t="e">
        <f t="shared" si="1"/>
        <v>#DIV/0!</v>
      </c>
      <c r="L12" s="99">
        <f t="shared" si="2"/>
        <v>0</v>
      </c>
    </row>
    <row r="13" spans="1:12" ht="38.25">
      <c r="A13" s="153" t="s">
        <v>120</v>
      </c>
      <c r="B13" s="108" t="s">
        <v>121</v>
      </c>
      <c r="C13" s="153" t="s">
        <v>60</v>
      </c>
      <c r="D13" s="153" t="s">
        <v>122</v>
      </c>
      <c r="E13" s="109" t="s">
        <v>64</v>
      </c>
      <c r="F13" s="108">
        <v>8</v>
      </c>
      <c r="G13" s="214"/>
      <c r="H13" s="110">
        <f>TRUNC(G13*(1+'BDI '!$F$27),2)</f>
        <v>0</v>
      </c>
      <c r="I13" s="110">
        <f t="shared" si="0"/>
        <v>0</v>
      </c>
      <c r="J13" s="111" t="e">
        <f t="shared" si="1"/>
        <v>#DIV/0!</v>
      </c>
      <c r="L13" s="99">
        <f t="shared" si="2"/>
        <v>0</v>
      </c>
    </row>
    <row r="14" spans="1:12" ht="25.5">
      <c r="A14" s="153" t="s">
        <v>123</v>
      </c>
      <c r="B14" s="108" t="s">
        <v>124</v>
      </c>
      <c r="C14" s="153" t="s">
        <v>60</v>
      </c>
      <c r="D14" s="153" t="s">
        <v>125</v>
      </c>
      <c r="E14" s="109" t="s">
        <v>64</v>
      </c>
      <c r="F14" s="108">
        <v>1</v>
      </c>
      <c r="G14" s="214"/>
      <c r="H14" s="110">
        <f>TRUNC(G14*(1+'BDI '!$F$27),2)</f>
        <v>0</v>
      </c>
      <c r="I14" s="110">
        <f t="shared" si="0"/>
        <v>0</v>
      </c>
      <c r="J14" s="111" t="e">
        <f t="shared" si="1"/>
        <v>#DIV/0!</v>
      </c>
      <c r="L14" s="99">
        <f t="shared" si="2"/>
        <v>0</v>
      </c>
    </row>
    <row r="15" spans="1:12" ht="51">
      <c r="A15" s="153" t="s">
        <v>126</v>
      </c>
      <c r="B15" s="108" t="s">
        <v>96</v>
      </c>
      <c r="C15" s="153" t="s">
        <v>60</v>
      </c>
      <c r="D15" s="153" t="s">
        <v>97</v>
      </c>
      <c r="E15" s="109" t="s">
        <v>64</v>
      </c>
      <c r="F15" s="108">
        <v>2</v>
      </c>
      <c r="G15" s="214"/>
      <c r="H15" s="110">
        <f>TRUNC(G15*(1+'BDI '!$F$27),2)</f>
        <v>0</v>
      </c>
      <c r="I15" s="110">
        <f t="shared" si="0"/>
        <v>0</v>
      </c>
      <c r="J15" s="111" t="e">
        <f t="shared" si="1"/>
        <v>#DIV/0!</v>
      </c>
      <c r="L15" s="99">
        <f t="shared" si="2"/>
        <v>0</v>
      </c>
    </row>
    <row r="16" spans="1:12" ht="25.5">
      <c r="A16" s="153" t="s">
        <v>169</v>
      </c>
      <c r="B16" s="108" t="s">
        <v>170</v>
      </c>
      <c r="C16" s="153" t="s">
        <v>60</v>
      </c>
      <c r="D16" s="153" t="s">
        <v>171</v>
      </c>
      <c r="E16" s="109" t="s">
        <v>64</v>
      </c>
      <c r="F16" s="108">
        <v>1</v>
      </c>
      <c r="G16" s="214"/>
      <c r="H16" s="110">
        <f>TRUNC(G16*(1+'BDI '!$F$27),2)</f>
        <v>0</v>
      </c>
      <c r="I16" s="110">
        <f t="shared" si="0"/>
        <v>0</v>
      </c>
      <c r="J16" s="111" t="e">
        <f t="shared" si="1"/>
        <v>#DIV/0!</v>
      </c>
      <c r="L16" s="99">
        <f t="shared" si="2"/>
        <v>0</v>
      </c>
    </row>
    <row r="17" spans="1:12">
      <c r="A17" s="154">
        <v>2</v>
      </c>
      <c r="B17" s="154"/>
      <c r="C17" s="154"/>
      <c r="D17" s="154" t="s">
        <v>127</v>
      </c>
      <c r="E17" s="154"/>
      <c r="F17" s="117"/>
      <c r="G17" s="154"/>
      <c r="H17" s="154"/>
      <c r="I17" s="118">
        <f>SUM(I18:I26)</f>
        <v>0</v>
      </c>
      <c r="J17" s="119" t="e">
        <f>I17/$H$48</f>
        <v>#DIV/0!</v>
      </c>
      <c r="L17" s="99">
        <f t="shared" si="2"/>
        <v>0</v>
      </c>
    </row>
    <row r="18" spans="1:12" ht="25.5">
      <c r="A18" s="153" t="s">
        <v>68</v>
      </c>
      <c r="B18" s="108" t="s">
        <v>128</v>
      </c>
      <c r="C18" s="153" t="s">
        <v>62</v>
      </c>
      <c r="D18" s="153" t="s">
        <v>129</v>
      </c>
      <c r="E18" s="109" t="s">
        <v>61</v>
      </c>
      <c r="F18" s="108">
        <v>180.86</v>
      </c>
      <c r="G18" s="214"/>
      <c r="H18" s="110">
        <f>TRUNC(G18*(1+'BDI '!$F$27),2)</f>
        <v>0</v>
      </c>
      <c r="I18" s="110">
        <f t="shared" si="0"/>
        <v>0</v>
      </c>
      <c r="J18" s="111" t="e">
        <f t="shared" si="1"/>
        <v>#DIV/0!</v>
      </c>
      <c r="L18" s="99">
        <f t="shared" si="2"/>
        <v>0</v>
      </c>
    </row>
    <row r="19" spans="1:12" ht="51">
      <c r="A19" s="153" t="s">
        <v>69</v>
      </c>
      <c r="B19" s="108" t="s">
        <v>98</v>
      </c>
      <c r="C19" s="153" t="s">
        <v>60</v>
      </c>
      <c r="D19" s="153" t="s">
        <v>99</v>
      </c>
      <c r="E19" s="109" t="s">
        <v>61</v>
      </c>
      <c r="F19" s="108">
        <v>36.17</v>
      </c>
      <c r="G19" s="214"/>
      <c r="H19" s="110">
        <f>TRUNC(G19*(1+'BDI '!$F$27),2)</f>
        <v>0</v>
      </c>
      <c r="I19" s="110">
        <f t="shared" si="0"/>
        <v>0</v>
      </c>
      <c r="J19" s="111" t="e">
        <f t="shared" si="1"/>
        <v>#DIV/0!</v>
      </c>
      <c r="L19" s="99">
        <f t="shared" si="2"/>
        <v>0</v>
      </c>
    </row>
    <row r="20" spans="1:12" ht="25.5">
      <c r="A20" s="153" t="s">
        <v>70</v>
      </c>
      <c r="B20" s="108" t="s">
        <v>130</v>
      </c>
      <c r="C20" s="153" t="s">
        <v>62</v>
      </c>
      <c r="D20" s="153" t="s">
        <v>131</v>
      </c>
      <c r="E20" s="109" t="s">
        <v>61</v>
      </c>
      <c r="F20" s="108">
        <v>8.1999999999999993</v>
      </c>
      <c r="G20" s="214"/>
      <c r="H20" s="110">
        <f>TRUNC(G20*(1+'BDI '!$F$27),2)</f>
        <v>0</v>
      </c>
      <c r="I20" s="110">
        <f t="shared" si="0"/>
        <v>0</v>
      </c>
      <c r="J20" s="111" t="e">
        <f t="shared" si="1"/>
        <v>#DIV/0!</v>
      </c>
      <c r="L20" s="99">
        <f t="shared" si="2"/>
        <v>0</v>
      </c>
    </row>
    <row r="21" spans="1:12" ht="25.5">
      <c r="A21" s="153" t="s">
        <v>71</v>
      </c>
      <c r="B21" s="155" t="s">
        <v>134</v>
      </c>
      <c r="C21" s="153" t="s">
        <v>62</v>
      </c>
      <c r="D21" s="153" t="s">
        <v>135</v>
      </c>
      <c r="E21" s="109" t="s">
        <v>66</v>
      </c>
      <c r="F21" s="108">
        <v>26</v>
      </c>
      <c r="G21" s="214"/>
      <c r="H21" s="110">
        <f>TRUNC(G21*(1+'BDI '!$F$27),2)</f>
        <v>0</v>
      </c>
      <c r="I21" s="110">
        <f t="shared" si="0"/>
        <v>0</v>
      </c>
      <c r="J21" s="111" t="e">
        <f t="shared" si="1"/>
        <v>#DIV/0!</v>
      </c>
      <c r="L21" s="99">
        <f t="shared" si="2"/>
        <v>0</v>
      </c>
    </row>
    <row r="22" spans="1:12" ht="25.5">
      <c r="A22" s="153" t="s">
        <v>72</v>
      </c>
      <c r="B22" s="108" t="s">
        <v>132</v>
      </c>
      <c r="C22" s="153" t="s">
        <v>60</v>
      </c>
      <c r="D22" s="153" t="s">
        <v>133</v>
      </c>
      <c r="E22" s="109" t="s">
        <v>61</v>
      </c>
      <c r="F22" s="108">
        <v>8.1999999999999993</v>
      </c>
      <c r="G22" s="214"/>
      <c r="H22" s="110">
        <f>TRUNC(G22*(1+'BDI '!$F$27),2)</f>
        <v>0</v>
      </c>
      <c r="I22" s="110">
        <f t="shared" si="0"/>
        <v>0</v>
      </c>
      <c r="J22" s="111" t="e">
        <f t="shared" si="1"/>
        <v>#DIV/0!</v>
      </c>
      <c r="L22" s="99">
        <f t="shared" si="2"/>
        <v>0</v>
      </c>
    </row>
    <row r="23" spans="1:12" ht="51">
      <c r="A23" s="153" t="s">
        <v>73</v>
      </c>
      <c r="B23" s="108" t="s">
        <v>98</v>
      </c>
      <c r="C23" s="153" t="s">
        <v>60</v>
      </c>
      <c r="D23" s="153" t="s">
        <v>99</v>
      </c>
      <c r="E23" s="109" t="s">
        <v>61</v>
      </c>
      <c r="F23" s="108">
        <v>18.09</v>
      </c>
      <c r="G23" s="214"/>
      <c r="H23" s="110">
        <f>TRUNC(G23*(1+'BDI '!$F$27),2)</f>
        <v>0</v>
      </c>
      <c r="I23" s="110">
        <f t="shared" si="0"/>
        <v>0</v>
      </c>
      <c r="J23" s="111" t="e">
        <f t="shared" si="1"/>
        <v>#DIV/0!</v>
      </c>
      <c r="L23" s="99">
        <f t="shared" si="2"/>
        <v>0</v>
      </c>
    </row>
    <row r="24" spans="1:12" ht="25.5">
      <c r="A24" s="153" t="s">
        <v>74</v>
      </c>
      <c r="B24" s="108" t="s">
        <v>136</v>
      </c>
      <c r="C24" s="153" t="s">
        <v>60</v>
      </c>
      <c r="D24" s="153" t="s">
        <v>137</v>
      </c>
      <c r="E24" s="109" t="s">
        <v>61</v>
      </c>
      <c r="F24" s="108">
        <v>69.56</v>
      </c>
      <c r="G24" s="214"/>
      <c r="H24" s="110">
        <f>TRUNC(G24*(1+'BDI '!$F$27),2)</f>
        <v>0</v>
      </c>
      <c r="I24" s="110">
        <f t="shared" si="0"/>
        <v>0</v>
      </c>
      <c r="J24" s="111" t="e">
        <f t="shared" si="1"/>
        <v>#DIV/0!</v>
      </c>
      <c r="L24" s="99">
        <f t="shared" si="2"/>
        <v>0</v>
      </c>
    </row>
    <row r="25" spans="1:12" ht="25.5">
      <c r="A25" s="153" t="s">
        <v>75</v>
      </c>
      <c r="B25" s="108" t="s">
        <v>138</v>
      </c>
      <c r="C25" s="153" t="s">
        <v>60</v>
      </c>
      <c r="D25" s="153" t="s">
        <v>139</v>
      </c>
      <c r="E25" s="109" t="s">
        <v>61</v>
      </c>
      <c r="F25" s="108">
        <v>111.3</v>
      </c>
      <c r="G25" s="214"/>
      <c r="H25" s="110">
        <f>TRUNC(G25*(1+'BDI '!$F$27),2)</f>
        <v>0</v>
      </c>
      <c r="I25" s="110">
        <f t="shared" si="0"/>
        <v>0</v>
      </c>
      <c r="J25" s="111" t="e">
        <f t="shared" si="1"/>
        <v>#DIV/0!</v>
      </c>
      <c r="L25" s="99">
        <f t="shared" si="2"/>
        <v>0</v>
      </c>
    </row>
    <row r="26" spans="1:12" ht="25.5">
      <c r="A26" s="153" t="s">
        <v>172</v>
      </c>
      <c r="B26" s="108" t="s">
        <v>140</v>
      </c>
      <c r="C26" s="153" t="s">
        <v>60</v>
      </c>
      <c r="D26" s="153" t="s">
        <v>141</v>
      </c>
      <c r="E26" s="109" t="s">
        <v>61</v>
      </c>
      <c r="F26" s="108">
        <v>180.86</v>
      </c>
      <c r="G26" s="214"/>
      <c r="H26" s="110">
        <f>TRUNC(G26*(1+'BDI '!$F$27),2)</f>
        <v>0</v>
      </c>
      <c r="I26" s="110">
        <f t="shared" si="0"/>
        <v>0</v>
      </c>
      <c r="J26" s="111" t="e">
        <f t="shared" si="1"/>
        <v>#DIV/0!</v>
      </c>
      <c r="L26" s="99">
        <f t="shared" si="2"/>
        <v>0</v>
      </c>
    </row>
    <row r="27" spans="1:12">
      <c r="A27" s="154">
        <v>3</v>
      </c>
      <c r="B27" s="154"/>
      <c r="C27" s="154"/>
      <c r="D27" s="154" t="s">
        <v>95</v>
      </c>
      <c r="E27" s="154"/>
      <c r="F27" s="117"/>
      <c r="G27" s="154"/>
      <c r="H27" s="154"/>
      <c r="I27" s="118">
        <f>SUM(I28:I40)</f>
        <v>0</v>
      </c>
      <c r="J27" s="119" t="e">
        <f>I27/$H$48</f>
        <v>#DIV/0!</v>
      </c>
      <c r="L27" s="99">
        <f t="shared" si="2"/>
        <v>0</v>
      </c>
    </row>
    <row r="28" spans="1:12" ht="25.5">
      <c r="A28" s="153" t="s">
        <v>78</v>
      </c>
      <c r="B28" s="108" t="s">
        <v>76</v>
      </c>
      <c r="C28" s="153" t="s">
        <v>60</v>
      </c>
      <c r="D28" s="153" t="s">
        <v>77</v>
      </c>
      <c r="E28" s="109" t="s">
        <v>61</v>
      </c>
      <c r="F28" s="108">
        <v>3.3</v>
      </c>
      <c r="G28" s="214"/>
      <c r="H28" s="110">
        <f>TRUNC(G28*(1+'BDI '!$F$27),2)</f>
        <v>0</v>
      </c>
      <c r="I28" s="110">
        <f t="shared" si="0"/>
        <v>0</v>
      </c>
      <c r="J28" s="111" t="e">
        <f t="shared" si="1"/>
        <v>#DIV/0!</v>
      </c>
      <c r="L28" s="99">
        <f t="shared" si="2"/>
        <v>0</v>
      </c>
    </row>
    <row r="29" spans="1:12" ht="38.25">
      <c r="A29" s="153" t="s">
        <v>79</v>
      </c>
      <c r="B29" s="108" t="s">
        <v>110</v>
      </c>
      <c r="C29" s="153" t="s">
        <v>62</v>
      </c>
      <c r="D29" s="153" t="s">
        <v>111</v>
      </c>
      <c r="E29" s="109" t="s">
        <v>61</v>
      </c>
      <c r="F29" s="108">
        <v>14.88</v>
      </c>
      <c r="G29" s="214"/>
      <c r="H29" s="110">
        <f>TRUNC(G29*(1+'BDI '!$F$27),2)</f>
        <v>0</v>
      </c>
      <c r="I29" s="110">
        <f t="shared" si="0"/>
        <v>0</v>
      </c>
      <c r="J29" s="111" t="e">
        <f t="shared" si="1"/>
        <v>#DIV/0!</v>
      </c>
      <c r="L29" s="99">
        <f t="shared" si="2"/>
        <v>0</v>
      </c>
    </row>
    <row r="30" spans="1:12" ht="51">
      <c r="A30" s="153" t="s">
        <v>80</v>
      </c>
      <c r="B30" s="108" t="s">
        <v>142</v>
      </c>
      <c r="C30" s="153" t="s">
        <v>60</v>
      </c>
      <c r="D30" s="153" t="s">
        <v>143</v>
      </c>
      <c r="E30" s="109" t="s">
        <v>61</v>
      </c>
      <c r="F30" s="108">
        <v>137.69999999999999</v>
      </c>
      <c r="G30" s="214"/>
      <c r="H30" s="110">
        <f>TRUNC(G30*(1+'BDI '!$F$27),2)</f>
        <v>0</v>
      </c>
      <c r="I30" s="110">
        <f t="shared" si="0"/>
        <v>0</v>
      </c>
      <c r="J30" s="111" t="e">
        <f t="shared" si="1"/>
        <v>#DIV/0!</v>
      </c>
      <c r="L30" s="99">
        <f t="shared" si="2"/>
        <v>0</v>
      </c>
    </row>
    <row r="31" spans="1:12" ht="51">
      <c r="A31" s="153" t="s">
        <v>81</v>
      </c>
      <c r="B31" s="108" t="s">
        <v>98</v>
      </c>
      <c r="C31" s="153" t="s">
        <v>60</v>
      </c>
      <c r="D31" s="153" t="s">
        <v>99</v>
      </c>
      <c r="E31" s="109" t="s">
        <v>61</v>
      </c>
      <c r="F31" s="108">
        <v>3.3</v>
      </c>
      <c r="G31" s="214"/>
      <c r="H31" s="110">
        <f>TRUNC(G31*(1+'BDI '!$F$27),2)</f>
        <v>0</v>
      </c>
      <c r="I31" s="110">
        <f t="shared" si="0"/>
        <v>0</v>
      </c>
      <c r="J31" s="111" t="e">
        <f t="shared" si="1"/>
        <v>#DIV/0!</v>
      </c>
      <c r="L31" s="99">
        <f t="shared" si="2"/>
        <v>0</v>
      </c>
    </row>
    <row r="32" spans="1:12" ht="25.5">
      <c r="A32" s="153" t="s">
        <v>82</v>
      </c>
      <c r="B32" s="108" t="s">
        <v>144</v>
      </c>
      <c r="C32" s="153" t="s">
        <v>60</v>
      </c>
      <c r="D32" s="153" t="s">
        <v>145</v>
      </c>
      <c r="E32" s="109" t="s">
        <v>61</v>
      </c>
      <c r="F32" s="108">
        <v>168.11</v>
      </c>
      <c r="G32" s="214"/>
      <c r="H32" s="110">
        <f>TRUNC(G32*(1+'BDI '!$F$27),2)</f>
        <v>0</v>
      </c>
      <c r="I32" s="110">
        <f t="shared" si="0"/>
        <v>0</v>
      </c>
      <c r="J32" s="111" t="e">
        <f t="shared" si="1"/>
        <v>#DIV/0!</v>
      </c>
      <c r="L32" s="99">
        <f t="shared" si="2"/>
        <v>0</v>
      </c>
    </row>
    <row r="33" spans="1:12" ht="25.5">
      <c r="A33" s="153" t="s">
        <v>83</v>
      </c>
      <c r="B33" s="108" t="s">
        <v>100</v>
      </c>
      <c r="C33" s="153" t="s">
        <v>60</v>
      </c>
      <c r="D33" s="153" t="s">
        <v>101</v>
      </c>
      <c r="E33" s="109" t="s">
        <v>61</v>
      </c>
      <c r="F33" s="108">
        <v>165.87</v>
      </c>
      <c r="G33" s="214"/>
      <c r="H33" s="110">
        <f>TRUNC(G33*(1+'BDI '!$F$27),2)</f>
        <v>0</v>
      </c>
      <c r="I33" s="110">
        <f t="shared" si="0"/>
        <v>0</v>
      </c>
      <c r="J33" s="111" t="e">
        <f t="shared" si="1"/>
        <v>#DIV/0!</v>
      </c>
      <c r="L33" s="99">
        <f t="shared" si="2"/>
        <v>0</v>
      </c>
    </row>
    <row r="34" spans="1:12" ht="25.5">
      <c r="A34" s="153" t="s">
        <v>84</v>
      </c>
      <c r="B34" s="108" t="s">
        <v>146</v>
      </c>
      <c r="C34" s="153" t="s">
        <v>62</v>
      </c>
      <c r="D34" s="153" t="s">
        <v>147</v>
      </c>
      <c r="E34" s="109" t="s">
        <v>61</v>
      </c>
      <c r="F34" s="108">
        <v>168.11</v>
      </c>
      <c r="G34" s="214"/>
      <c r="H34" s="110">
        <f>TRUNC(G34*(1+'BDI '!$F$27),2)</f>
        <v>0</v>
      </c>
      <c r="I34" s="110">
        <f t="shared" si="0"/>
        <v>0</v>
      </c>
      <c r="J34" s="111" t="e">
        <f t="shared" si="1"/>
        <v>#DIV/0!</v>
      </c>
      <c r="L34" s="99">
        <f t="shared" si="2"/>
        <v>0</v>
      </c>
    </row>
    <row r="35" spans="1:12" ht="25.5">
      <c r="A35" s="153" t="s">
        <v>85</v>
      </c>
      <c r="B35" s="108" t="s">
        <v>148</v>
      </c>
      <c r="C35" s="153" t="s">
        <v>60</v>
      </c>
      <c r="D35" s="153" t="s">
        <v>149</v>
      </c>
      <c r="E35" s="109" t="s">
        <v>66</v>
      </c>
      <c r="F35" s="108">
        <v>7.6</v>
      </c>
      <c r="G35" s="214"/>
      <c r="H35" s="110">
        <f>TRUNC(G35*(1+'BDI '!$F$27),2)</f>
        <v>0</v>
      </c>
      <c r="I35" s="110">
        <f t="shared" si="0"/>
        <v>0</v>
      </c>
      <c r="J35" s="111" t="e">
        <f t="shared" si="1"/>
        <v>#DIV/0!</v>
      </c>
      <c r="L35" s="99">
        <f t="shared" si="2"/>
        <v>0</v>
      </c>
    </row>
    <row r="36" spans="1:12" ht="25.5">
      <c r="A36" s="153" t="s">
        <v>86</v>
      </c>
      <c r="B36" s="108" t="s">
        <v>93</v>
      </c>
      <c r="C36" s="153" t="s">
        <v>60</v>
      </c>
      <c r="D36" s="153" t="s">
        <v>94</v>
      </c>
      <c r="E36" s="109" t="s">
        <v>66</v>
      </c>
      <c r="F36" s="108">
        <v>11.2</v>
      </c>
      <c r="G36" s="214"/>
      <c r="H36" s="110">
        <f>TRUNC(G36*(1+'BDI '!$F$27),2)</f>
        <v>0</v>
      </c>
      <c r="I36" s="110">
        <f t="shared" si="0"/>
        <v>0</v>
      </c>
      <c r="J36" s="111" t="e">
        <f t="shared" si="1"/>
        <v>#DIV/0!</v>
      </c>
      <c r="L36" s="99">
        <f t="shared" si="2"/>
        <v>0</v>
      </c>
    </row>
    <row r="37" spans="1:12" ht="25.5">
      <c r="A37" s="153" t="s">
        <v>87</v>
      </c>
      <c r="B37" s="108" t="s">
        <v>136</v>
      </c>
      <c r="C37" s="153" t="s">
        <v>60</v>
      </c>
      <c r="D37" s="153" t="s">
        <v>137</v>
      </c>
      <c r="E37" s="109" t="s">
        <v>61</v>
      </c>
      <c r="F37" s="108">
        <v>54.94</v>
      </c>
      <c r="G37" s="214"/>
      <c r="H37" s="110">
        <f>TRUNC(G37*(1+'BDI '!$F$27),2)</f>
        <v>0</v>
      </c>
      <c r="I37" s="110">
        <f t="shared" si="0"/>
        <v>0</v>
      </c>
      <c r="J37" s="111" t="e">
        <f t="shared" si="1"/>
        <v>#DIV/0!</v>
      </c>
      <c r="L37" s="99">
        <f t="shared" si="2"/>
        <v>0</v>
      </c>
    </row>
    <row r="38" spans="1:12" ht="25.5">
      <c r="A38" s="153" t="s">
        <v>88</v>
      </c>
      <c r="B38" s="108" t="s">
        <v>140</v>
      </c>
      <c r="C38" s="153" t="s">
        <v>60</v>
      </c>
      <c r="D38" s="153" t="s">
        <v>141</v>
      </c>
      <c r="E38" s="109" t="s">
        <v>61</v>
      </c>
      <c r="F38" s="108">
        <v>54.94</v>
      </c>
      <c r="G38" s="214"/>
      <c r="H38" s="110">
        <f>TRUNC(G38*(1+'BDI '!$F$27),2)</f>
        <v>0</v>
      </c>
      <c r="I38" s="110">
        <f t="shared" si="0"/>
        <v>0</v>
      </c>
      <c r="J38" s="111" t="e">
        <f t="shared" si="1"/>
        <v>#DIV/0!</v>
      </c>
      <c r="L38" s="99">
        <f t="shared" si="2"/>
        <v>0</v>
      </c>
    </row>
    <row r="39" spans="1:12" ht="38.25">
      <c r="A39" s="153" t="s">
        <v>89</v>
      </c>
      <c r="B39" s="108" t="s">
        <v>106</v>
      </c>
      <c r="C39" s="153" t="s">
        <v>62</v>
      </c>
      <c r="D39" s="153" t="s">
        <v>173</v>
      </c>
      <c r="E39" s="109" t="s">
        <v>63</v>
      </c>
      <c r="F39" s="108">
        <v>2</v>
      </c>
      <c r="G39" s="214"/>
      <c r="H39" s="110">
        <f>TRUNC(G39*(1+'BDI '!$F$27),2)</f>
        <v>0</v>
      </c>
      <c r="I39" s="110">
        <f t="shared" si="0"/>
        <v>0</v>
      </c>
      <c r="J39" s="111" t="e">
        <f t="shared" si="1"/>
        <v>#DIV/0!</v>
      </c>
      <c r="L39" s="99">
        <f t="shared" si="2"/>
        <v>0</v>
      </c>
    </row>
    <row r="40" spans="1:12" ht="45.75" customHeight="1">
      <c r="A40" s="153" t="s">
        <v>150</v>
      </c>
      <c r="B40" s="108" t="s">
        <v>151</v>
      </c>
      <c r="C40" s="153" t="s">
        <v>60</v>
      </c>
      <c r="D40" s="153" t="s">
        <v>152</v>
      </c>
      <c r="E40" s="109" t="s">
        <v>61</v>
      </c>
      <c r="F40" s="108">
        <v>38.450000000000003</v>
      </c>
      <c r="G40" s="214"/>
      <c r="H40" s="110">
        <f>TRUNC(G40*(1+'BDI '!$F$27),2)</f>
        <v>0</v>
      </c>
      <c r="I40" s="110">
        <f t="shared" si="0"/>
        <v>0</v>
      </c>
      <c r="J40" s="111" t="e">
        <f t="shared" si="1"/>
        <v>#DIV/0!</v>
      </c>
      <c r="L40" s="99">
        <f t="shared" si="2"/>
        <v>0</v>
      </c>
    </row>
    <row r="41" spans="1:12">
      <c r="A41" s="154">
        <v>4</v>
      </c>
      <c r="B41" s="154"/>
      <c r="C41" s="154"/>
      <c r="D41" s="154" t="s">
        <v>153</v>
      </c>
      <c r="E41" s="154"/>
      <c r="F41" s="117"/>
      <c r="G41" s="154"/>
      <c r="H41" s="154"/>
      <c r="I41" s="118">
        <f>SUM(I42:I44)</f>
        <v>0</v>
      </c>
      <c r="J41" s="119" t="e">
        <f>I41/$H$48</f>
        <v>#DIV/0!</v>
      </c>
      <c r="L41" s="99">
        <f t="shared" si="2"/>
        <v>0</v>
      </c>
    </row>
    <row r="42" spans="1:12" ht="25.5">
      <c r="A42" s="153" t="s">
        <v>90</v>
      </c>
      <c r="B42" s="108" t="s">
        <v>154</v>
      </c>
      <c r="C42" s="153" t="s">
        <v>60</v>
      </c>
      <c r="D42" s="153" t="s">
        <v>155</v>
      </c>
      <c r="E42" s="109" t="s">
        <v>105</v>
      </c>
      <c r="F42" s="108">
        <v>80</v>
      </c>
      <c r="G42" s="214"/>
      <c r="H42" s="110">
        <f>TRUNC(G42*(1+'BDI '!$F$27),2)</f>
        <v>0</v>
      </c>
      <c r="I42" s="110">
        <f t="shared" si="0"/>
        <v>0</v>
      </c>
      <c r="J42" s="111" t="e">
        <f t="shared" si="1"/>
        <v>#DIV/0!</v>
      </c>
      <c r="L42" s="99">
        <f t="shared" si="2"/>
        <v>0</v>
      </c>
    </row>
    <row r="43" spans="1:12" ht="25.5">
      <c r="A43" s="153" t="s">
        <v>91</v>
      </c>
      <c r="B43" s="108" t="s">
        <v>156</v>
      </c>
      <c r="C43" s="153" t="s">
        <v>62</v>
      </c>
      <c r="D43" s="153" t="s">
        <v>157</v>
      </c>
      <c r="E43" s="109" t="s">
        <v>64</v>
      </c>
      <c r="F43" s="108">
        <v>1</v>
      </c>
      <c r="G43" s="214"/>
      <c r="H43" s="110">
        <f>TRUNC(G43*(1+'BDI '!$F$27),2)</f>
        <v>0</v>
      </c>
      <c r="I43" s="110">
        <f t="shared" si="0"/>
        <v>0</v>
      </c>
      <c r="J43" s="111" t="e">
        <f t="shared" si="1"/>
        <v>#DIV/0!</v>
      </c>
      <c r="L43" s="99">
        <f t="shared" si="2"/>
        <v>0</v>
      </c>
    </row>
    <row r="44" spans="1:12" ht="21.75" customHeight="1">
      <c r="A44" s="153" t="s">
        <v>92</v>
      </c>
      <c r="B44" s="108" t="s">
        <v>158</v>
      </c>
      <c r="C44" s="153" t="s">
        <v>62</v>
      </c>
      <c r="D44" s="153" t="s">
        <v>159</v>
      </c>
      <c r="E44" s="109" t="s">
        <v>63</v>
      </c>
      <c r="F44" s="108">
        <v>2</v>
      </c>
      <c r="G44" s="214"/>
      <c r="H44" s="110">
        <f>TRUNC(G44*(1+'BDI '!$F$27),2)</f>
        <v>0</v>
      </c>
      <c r="I44" s="110">
        <f t="shared" si="0"/>
        <v>0</v>
      </c>
      <c r="J44" s="111" t="e">
        <f t="shared" si="1"/>
        <v>#DIV/0!</v>
      </c>
      <c r="L44" s="99">
        <f t="shared" si="2"/>
        <v>0</v>
      </c>
    </row>
    <row r="45" spans="1:12">
      <c r="A45" s="112"/>
      <c r="B45" s="112"/>
      <c r="C45" s="112"/>
      <c r="D45" s="112"/>
      <c r="E45" s="112"/>
      <c r="F45" s="112"/>
      <c r="G45" s="112"/>
      <c r="H45" s="112"/>
      <c r="I45" s="112"/>
      <c r="J45" s="112"/>
    </row>
    <row r="46" spans="1:12">
      <c r="A46" s="188"/>
      <c r="B46" s="188"/>
      <c r="C46" s="188"/>
      <c r="D46" s="113"/>
      <c r="E46" s="152"/>
      <c r="F46" s="189" t="s">
        <v>102</v>
      </c>
      <c r="G46" s="188"/>
      <c r="H46" s="190">
        <f>L46</f>
        <v>0</v>
      </c>
      <c r="I46" s="188"/>
      <c r="J46" s="188"/>
      <c r="L46" s="205">
        <f>SUM(L8:L44)</f>
        <v>0</v>
      </c>
    </row>
    <row r="47" spans="1:12">
      <c r="A47" s="188"/>
      <c r="B47" s="188"/>
      <c r="C47" s="188"/>
      <c r="D47" s="113"/>
      <c r="E47" s="152"/>
      <c r="F47" s="189" t="s">
        <v>103</v>
      </c>
      <c r="G47" s="188"/>
      <c r="H47" s="190">
        <f>H48-H46</f>
        <v>0</v>
      </c>
      <c r="I47" s="188"/>
      <c r="J47" s="188"/>
    </row>
    <row r="48" spans="1:12">
      <c r="A48" s="188"/>
      <c r="B48" s="188"/>
      <c r="C48" s="188"/>
      <c r="D48" s="113"/>
      <c r="E48" s="152"/>
      <c r="F48" s="189" t="s">
        <v>104</v>
      </c>
      <c r="G48" s="188"/>
      <c r="H48" s="190">
        <f>I41+I27+I17+I7</f>
        <v>0</v>
      </c>
      <c r="I48" s="188"/>
      <c r="J48" s="188"/>
    </row>
  </sheetData>
  <mergeCells count="16">
    <mergeCell ref="A5:J5"/>
    <mergeCell ref="E1:F1"/>
    <mergeCell ref="G1:H1"/>
    <mergeCell ref="I1:J1"/>
    <mergeCell ref="E4:F4"/>
    <mergeCell ref="G4:H4"/>
    <mergeCell ref="I4:J4"/>
    <mergeCell ref="A48:C48"/>
    <mergeCell ref="F48:G48"/>
    <mergeCell ref="H48:J48"/>
    <mergeCell ref="A46:C46"/>
    <mergeCell ref="F46:G46"/>
    <mergeCell ref="H46:J46"/>
    <mergeCell ref="A47:C47"/>
    <mergeCell ref="F47:G47"/>
    <mergeCell ref="H47:J47"/>
  </mergeCells>
  <pageMargins left="0.51181102362204722" right="0.51181102362204722" top="0.78740157480314965" bottom="0.78740157480314965" header="0.51181102362204722" footer="0.51181102362204722"/>
  <pageSetup paperSize="9" scale="48" fitToHeight="0" orientation="portrait" r:id="rId1"/>
  <headerFooter>
    <oddHeader>&amp;L &amp;C &amp;R</oddHeader>
    <oddFooter>&amp;L &amp;C &amp;R</oddFooter>
  </headerFooter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CAPA</vt:lpstr>
      <vt:lpstr>BDI </vt:lpstr>
      <vt:lpstr>Resumo Orçamento</vt:lpstr>
      <vt:lpstr>Cronograma físico financeiro</vt:lpstr>
      <vt:lpstr>Orçamento Sintético</vt:lpstr>
      <vt:lpstr>'BDI '!Area_de_impressao</vt:lpstr>
      <vt:lpstr>CAPA!Area_de_impressao</vt:lpstr>
      <vt:lpstr>'Cronograma físico financeiro'!Area_de_impressao</vt:lpstr>
      <vt:lpstr>'Orçamento Sintético'!Area_de_impressao</vt:lpstr>
      <vt:lpstr>'Resumo Orçamento'!Area_de_impressao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Oliveira</dc:creator>
  <dc:description/>
  <cp:lastModifiedBy>Jefferson Alves</cp:lastModifiedBy>
  <cp:revision>93</cp:revision>
  <cp:lastPrinted>2023-03-28T20:05:39Z</cp:lastPrinted>
  <dcterms:created xsi:type="dcterms:W3CDTF">2015-06-05T18:19:34Z</dcterms:created>
  <dcterms:modified xsi:type="dcterms:W3CDTF">2023-06-30T13:00:58Z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