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512e765abb24c3f5/CBMDF/Quartéis/CEFAP/Remanescente/Nova Licitação - Planilhas Orçafascio/R03/"/>
    </mc:Choice>
  </mc:AlternateContent>
  <xr:revisionPtr revIDLastSave="4091" documentId="13_ncr:1_{E7D69BA3-7645-4907-90AA-7AAC482E7C97}" xr6:coauthVersionLast="47" xr6:coauthVersionMax="47" xr10:uidLastSave="{763A6C9D-3F94-4983-A628-B2E12A356BC5}"/>
  <bookViews>
    <workbookView xWindow="-120" yWindow="-120" windowWidth="20730" windowHeight="11160" xr2:uid="{FBDB7BAF-205A-490A-AA23-3C63053D5366}"/>
  </bookViews>
  <sheets>
    <sheet name="CAPA" sheetId="20" r:id="rId1"/>
    <sheet name="RESUMO" sheetId="2" r:id="rId2"/>
    <sheet name="CAPA BDI" sheetId="15" r:id="rId3"/>
    <sheet name="BDI" sheetId="14" r:id="rId4"/>
    <sheet name="CAPA ENC. SOCIAIS" sheetId="4" r:id="rId5"/>
    <sheet name="ENCARGOS SOCIAIS" sheetId="3" r:id="rId6"/>
    <sheet name="CAPA PLANILHA CONV" sheetId="5" r:id="rId7"/>
    <sheet name="PLANILHA PROPOSTA CONV" sheetId="8" r:id="rId8"/>
    <sheet name="CAPA PLANILHA CBMDF" sheetId="56" r:id="rId9"/>
    <sheet name="EQUIPAMENTOS" sheetId="67" r:id="rId10"/>
    <sheet name="DETERIORAÇÃO" sheetId="68" r:id="rId11"/>
    <sheet name="ACHADOS DE PROJ." sheetId="69" r:id="rId12"/>
    <sheet name="REFAZIMENTOS" sheetId="70" r:id="rId13"/>
  </sheets>
  <definedNames>
    <definedName name="_xlnm._FilterDatabase" localSheetId="11" hidden="1">'ACHADOS DE PROJ.'!$A$8:$O$8</definedName>
    <definedName name="_xlnm._FilterDatabase" localSheetId="9" hidden="1">EQUIPAMENTOS!$A$8:$O$8</definedName>
    <definedName name="_xlnm._FilterDatabase" localSheetId="7" hidden="1">'PLANILHA PROPOSTA CONV'!$A$8:$O$774</definedName>
    <definedName name="_xlnm._FilterDatabase" localSheetId="12" hidden="1">REFAZIMENTOS!$A$8:$O$8</definedName>
    <definedName name="_xlnm.Print_Area" localSheetId="11">'ACHADOS DE PROJ.'!$A$1:$L$230</definedName>
    <definedName name="_xlnm.Print_Area" localSheetId="3">BDI!#REF!,BDI!#REF!</definedName>
    <definedName name="_xlnm.Print_Area" localSheetId="0">CAPA!$A$1:$D$33</definedName>
    <definedName name="_xlnm.Print_Area" localSheetId="2">'CAPA BDI'!$A$1:$D$40</definedName>
    <definedName name="_xlnm.Print_Area" localSheetId="4">'CAPA ENC. SOCIAIS'!$A$1:$D$40</definedName>
    <definedName name="_xlnm.Print_Area" localSheetId="8">'CAPA PLANILHA CBMDF'!$A$1:$D$40</definedName>
    <definedName name="_xlnm.Print_Area" localSheetId="6">'CAPA PLANILHA CONV'!$A$1:$D$40</definedName>
    <definedName name="_xlnm.Print_Area" localSheetId="10">DETERIORAÇÃO!$A$1:$L$41</definedName>
    <definedName name="_xlnm.Print_Area" localSheetId="5">'ENCARGOS SOCIAIS'!$A$1:$D$51</definedName>
    <definedName name="_xlnm.Print_Area" localSheetId="9">EQUIPAMENTOS!$A$1:$L$64</definedName>
    <definedName name="_xlnm.Print_Area" localSheetId="7">'PLANILHA PROPOSTA CONV'!$A$1:$L$781</definedName>
    <definedName name="_xlnm.Print_Area" localSheetId="12">REFAZIMENTOS!$A$1:$L$82</definedName>
    <definedName name="_xlnm.Print_Area" localSheetId="1">RESUMO!$A$1:$F$41</definedName>
    <definedName name="_xlnm.Print_Titles" localSheetId="11">'ACHADOS DE PROJ.'!$1:$8</definedName>
    <definedName name="_xlnm.Print_Titles" localSheetId="10">DETERIORAÇÃO!#REF!</definedName>
    <definedName name="_xlnm.Print_Titles" localSheetId="9">EQUIPAMENTOS!$1:$8</definedName>
    <definedName name="_xlnm.Print_Titles" localSheetId="7">'PLANILHA PROPOSTA CONV'!$1:$8</definedName>
    <definedName name="_xlnm.Print_Titles" localSheetId="12">REFAZIMENTOS!$1:$8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7" l="1"/>
  <c r="G32" i="2"/>
  <c r="G30" i="2"/>
  <c r="A82" i="70"/>
  <c r="A81" i="70"/>
  <c r="A80" i="70"/>
  <c r="A79" i="70"/>
  <c r="A78" i="70"/>
  <c r="A7" i="70"/>
  <c r="B6" i="70"/>
  <c r="A3" i="70"/>
  <c r="A2" i="70"/>
  <c r="A1" i="70"/>
  <c r="A230" i="69"/>
  <c r="A229" i="69"/>
  <c r="A228" i="69"/>
  <c r="A227" i="69"/>
  <c r="A226" i="69"/>
  <c r="A7" i="69"/>
  <c r="B6" i="69"/>
  <c r="A3" i="69"/>
  <c r="A2" i="69"/>
  <c r="A1" i="69"/>
  <c r="A41" i="68"/>
  <c r="A40" i="68"/>
  <c r="A39" i="68"/>
  <c r="A38" i="68"/>
  <c r="A37" i="68"/>
  <c r="A7" i="68"/>
  <c r="B6" i="68"/>
  <c r="A3" i="68"/>
  <c r="A2" i="68"/>
  <c r="A1" i="68"/>
  <c r="A64" i="67"/>
  <c r="A63" i="67"/>
  <c r="A62" i="67"/>
  <c r="A61" i="67"/>
  <c r="A60" i="67"/>
  <c r="A7" i="67"/>
  <c r="A3" i="67"/>
  <c r="A2" i="67"/>
  <c r="A1" i="67"/>
  <c r="A778" i="8" l="1"/>
  <c r="A779" i="8"/>
  <c r="A780" i="8"/>
  <c r="A781" i="8"/>
  <c r="A777" i="8"/>
  <c r="A7" i="8"/>
  <c r="A3" i="8"/>
  <c r="A2" i="8"/>
  <c r="A1" i="8"/>
  <c r="A3" i="3"/>
  <c r="A2" i="3"/>
  <c r="A1" i="3"/>
  <c r="A48" i="3"/>
  <c r="A49" i="3"/>
  <c r="A50" i="3"/>
  <c r="A51" i="3"/>
  <c r="A47" i="3"/>
  <c r="D44" i="3"/>
  <c r="C44" i="3"/>
  <c r="D40" i="3"/>
  <c r="C40" i="3"/>
  <c r="D33" i="3"/>
  <c r="C33" i="3"/>
  <c r="D21" i="3"/>
  <c r="C21" i="3"/>
  <c r="A39" i="2"/>
  <c r="A40" i="2"/>
  <c r="A41" i="2"/>
  <c r="A38" i="2"/>
  <c r="B35" i="2"/>
  <c r="A4" i="2"/>
  <c r="A3" i="2"/>
  <c r="A2" i="2"/>
  <c r="A1" i="2"/>
  <c r="A66" i="14"/>
  <c r="A67" i="14"/>
  <c r="A68" i="14"/>
  <c r="A65" i="14"/>
  <c r="D55" i="14"/>
  <c r="F55" i="14" s="1"/>
  <c r="D52" i="14"/>
  <c r="F52" i="14" s="1"/>
  <c r="D46" i="14"/>
  <c r="F46" i="14" s="1"/>
  <c r="D43" i="14"/>
  <c r="F43" i="14" s="1"/>
  <c r="D24" i="14"/>
  <c r="F24" i="14" s="1"/>
  <c r="D21" i="14"/>
  <c r="F21" i="14" s="1"/>
  <c r="D15" i="14"/>
  <c r="F15" i="14" s="1"/>
  <c r="D12" i="14"/>
  <c r="F12" i="14" s="1"/>
  <c r="D45" i="3" l="1"/>
  <c r="C45" i="3"/>
  <c r="F57" i="14"/>
  <c r="F34" i="14" s="1"/>
  <c r="B5" i="68" s="1"/>
  <c r="F26" i="14"/>
  <c r="F3" i="14" s="1"/>
  <c r="B5" i="8" l="1"/>
  <c r="B5" i="67"/>
  <c r="I45" i="67" s="1"/>
  <c r="K45" i="67" s="1"/>
  <c r="L45" i="67" s="1"/>
  <c r="B5" i="69"/>
  <c r="I99" i="69" s="1"/>
  <c r="K99" i="69" s="1"/>
  <c r="B5" i="70"/>
  <c r="I73" i="70" s="1"/>
  <c r="K73" i="70" s="1"/>
  <c r="I72" i="70" s="1"/>
  <c r="K72" i="70" s="1"/>
  <c r="L72" i="70" s="1"/>
  <c r="J72" i="70" s="1"/>
  <c r="I759" i="8"/>
  <c r="K759" i="8" s="1"/>
  <c r="I762" i="8"/>
  <c r="K762" i="8" s="1"/>
  <c r="L762" i="8" s="1"/>
  <c r="O762" i="8" s="1"/>
  <c r="I763" i="8"/>
  <c r="K763" i="8" s="1"/>
  <c r="L763" i="8" s="1"/>
  <c r="J763" i="8" s="1"/>
  <c r="I765" i="8"/>
  <c r="K765" i="8" s="1"/>
  <c r="I766" i="8"/>
  <c r="K766" i="8" s="1"/>
  <c r="L766" i="8" s="1"/>
  <c r="J766" i="8" s="1"/>
  <c r="I28" i="67"/>
  <c r="K28" i="67" s="1"/>
  <c r="L28" i="67" s="1"/>
  <c r="I27" i="67"/>
  <c r="K27" i="67" s="1"/>
  <c r="L27" i="67" s="1"/>
  <c r="I26" i="67"/>
  <c r="K26" i="67" s="1"/>
  <c r="I33" i="67"/>
  <c r="K33" i="67" s="1"/>
  <c r="L33" i="67" s="1"/>
  <c r="I36" i="67"/>
  <c r="K36" i="67" s="1"/>
  <c r="L36" i="67" s="1"/>
  <c r="I39" i="67"/>
  <c r="K39" i="67" s="1"/>
  <c r="L39" i="67" s="1"/>
  <c r="I48" i="67"/>
  <c r="K48" i="67" s="1"/>
  <c r="L48" i="67" s="1"/>
  <c r="I51" i="67"/>
  <c r="K51" i="67" s="1"/>
  <c r="L51" i="67" s="1"/>
  <c r="I34" i="67"/>
  <c r="K34" i="67" s="1"/>
  <c r="L34" i="67" s="1"/>
  <c r="I40" i="67"/>
  <c r="K40" i="67" s="1"/>
  <c r="L40" i="67" s="1"/>
  <c r="I41" i="67"/>
  <c r="K41" i="67" s="1"/>
  <c r="L41" i="67" s="1"/>
  <c r="I50" i="67"/>
  <c r="K50" i="67" s="1"/>
  <c r="L50" i="67" s="1"/>
  <c r="I30" i="67"/>
  <c r="K30" i="67" s="1"/>
  <c r="L30" i="67" s="1"/>
  <c r="I32" i="67"/>
  <c r="K32" i="67" s="1"/>
  <c r="I46" i="67"/>
  <c r="K46" i="67" s="1"/>
  <c r="L46" i="67" s="1"/>
  <c r="B4" i="67"/>
  <c r="B4" i="68"/>
  <c r="B4" i="70"/>
  <c r="B4" i="69"/>
  <c r="B4" i="8"/>
  <c r="O766" i="8"/>
  <c r="I758" i="8"/>
  <c r="K758" i="8" s="1"/>
  <c r="L758" i="8" s="1"/>
  <c r="J758" i="8" s="1"/>
  <c r="L759" i="8"/>
  <c r="I221" i="69" l="1"/>
  <c r="K221" i="69" s="1"/>
  <c r="I47" i="67"/>
  <c r="K47" i="67" s="1"/>
  <c r="L47" i="67" s="1"/>
  <c r="I53" i="67"/>
  <c r="K53" i="67" s="1"/>
  <c r="L53" i="67" s="1"/>
  <c r="O53" i="67" s="1"/>
  <c r="I29" i="67"/>
  <c r="K29" i="67" s="1"/>
  <c r="L29" i="67" s="1"/>
  <c r="O29" i="67" s="1"/>
  <c r="I44" i="67"/>
  <c r="K44" i="67" s="1"/>
  <c r="I54" i="67"/>
  <c r="K54" i="67" s="1"/>
  <c r="L54" i="67" s="1"/>
  <c r="I42" i="67"/>
  <c r="K42" i="67" s="1"/>
  <c r="L42" i="67" s="1"/>
  <c r="I52" i="67"/>
  <c r="K52" i="67" s="1"/>
  <c r="L52" i="67" s="1"/>
  <c r="J52" i="67" s="1"/>
  <c r="I35" i="67"/>
  <c r="K35" i="67" s="1"/>
  <c r="L35" i="67" s="1"/>
  <c r="O35" i="67" s="1"/>
  <c r="I49" i="67"/>
  <c r="K49" i="67" s="1"/>
  <c r="L49" i="67" s="1"/>
  <c r="J49" i="67" s="1"/>
  <c r="I38" i="67"/>
  <c r="K38" i="67" s="1"/>
  <c r="L38" i="67" s="1"/>
  <c r="I11" i="67"/>
  <c r="K11" i="67" s="1"/>
  <c r="L11" i="67" s="1"/>
  <c r="J11" i="67" s="1"/>
  <c r="L73" i="70"/>
  <c r="O73" i="70" s="1"/>
  <c r="J762" i="8"/>
  <c r="H762" i="8" s="1"/>
  <c r="M762" i="8" s="1"/>
  <c r="O763" i="8"/>
  <c r="I761" i="8"/>
  <c r="K761" i="8" s="1"/>
  <c r="L761" i="8" s="1"/>
  <c r="J761" i="8" s="1"/>
  <c r="I55" i="67"/>
  <c r="K55" i="67" s="1"/>
  <c r="L55" i="67" s="1"/>
  <c r="O55" i="67" s="1"/>
  <c r="L765" i="8"/>
  <c r="J765" i="8" s="1"/>
  <c r="I767" i="8"/>
  <c r="K767" i="8" s="1"/>
  <c r="L767" i="8" s="1"/>
  <c r="I774" i="8"/>
  <c r="K774" i="8" s="1"/>
  <c r="I772" i="8"/>
  <c r="K772" i="8" s="1"/>
  <c r="I770" i="8"/>
  <c r="K770" i="8" s="1"/>
  <c r="J47" i="67"/>
  <c r="O47" i="67"/>
  <c r="I31" i="67"/>
  <c r="K31" i="67" s="1"/>
  <c r="L31" i="67" s="1"/>
  <c r="J31" i="67" s="1"/>
  <c r="L32" i="67"/>
  <c r="O30" i="67"/>
  <c r="J30" i="67"/>
  <c r="J40" i="67"/>
  <c r="O40" i="67"/>
  <c r="O48" i="67"/>
  <c r="J48" i="67"/>
  <c r="O46" i="67"/>
  <c r="J46" i="67"/>
  <c r="O42" i="67"/>
  <c r="J42" i="67"/>
  <c r="J50" i="67"/>
  <c r="O50" i="67"/>
  <c r="O45" i="67"/>
  <c r="J45" i="67"/>
  <c r="J41" i="67"/>
  <c r="O41" i="67"/>
  <c r="O34" i="67"/>
  <c r="J34" i="67"/>
  <c r="J51" i="67"/>
  <c r="O51" i="67"/>
  <c r="L44" i="67"/>
  <c r="J39" i="67"/>
  <c r="O39" i="67"/>
  <c r="O36" i="67"/>
  <c r="J36" i="67"/>
  <c r="O33" i="67"/>
  <c r="J33" i="67"/>
  <c r="O54" i="67"/>
  <c r="J54" i="67"/>
  <c r="L26" i="67"/>
  <c r="J27" i="67"/>
  <c r="O27" i="67"/>
  <c r="L221" i="69"/>
  <c r="I220" i="69"/>
  <c r="K220" i="69" s="1"/>
  <c r="L220" i="69" s="1"/>
  <c r="J220" i="69" s="1"/>
  <c r="O28" i="67"/>
  <c r="J28" i="67"/>
  <c r="L99" i="69"/>
  <c r="I98" i="69"/>
  <c r="K98" i="69" s="1"/>
  <c r="L98" i="69" s="1"/>
  <c r="J98" i="69" s="1"/>
  <c r="I712" i="8"/>
  <c r="K712" i="8" s="1"/>
  <c r="L712" i="8" s="1"/>
  <c r="I561" i="8"/>
  <c r="K561" i="8" s="1"/>
  <c r="L561" i="8" s="1"/>
  <c r="I142" i="8"/>
  <c r="K142" i="8" s="1"/>
  <c r="L142" i="8" s="1"/>
  <c r="I133" i="8"/>
  <c r="K133" i="8" s="1"/>
  <c r="I121" i="8"/>
  <c r="K121" i="8" s="1"/>
  <c r="I115" i="8"/>
  <c r="K115" i="8" s="1"/>
  <c r="L115" i="8" s="1"/>
  <c r="I108" i="8"/>
  <c r="K108" i="8" s="1"/>
  <c r="L108" i="8" s="1"/>
  <c r="I87" i="8"/>
  <c r="K87" i="8" s="1"/>
  <c r="L87" i="8" s="1"/>
  <c r="I464" i="8"/>
  <c r="K464" i="8" s="1"/>
  <c r="I749" i="8"/>
  <c r="K749" i="8" s="1"/>
  <c r="L749" i="8" s="1"/>
  <c r="I722" i="8"/>
  <c r="K722" i="8" s="1"/>
  <c r="L722" i="8" s="1"/>
  <c r="I719" i="8"/>
  <c r="K719" i="8" s="1"/>
  <c r="I248" i="8"/>
  <c r="K248" i="8" s="1"/>
  <c r="I560" i="8"/>
  <c r="K560" i="8" s="1"/>
  <c r="L560" i="8" s="1"/>
  <c r="I109" i="8"/>
  <c r="K109" i="8" s="1"/>
  <c r="L109" i="8" s="1"/>
  <c r="I86" i="8"/>
  <c r="K86" i="8" s="1"/>
  <c r="L86" i="8" s="1"/>
  <c r="I367" i="8"/>
  <c r="K367" i="8" s="1"/>
  <c r="L367" i="8" s="1"/>
  <c r="I360" i="8"/>
  <c r="K360" i="8" s="1"/>
  <c r="L360" i="8" s="1"/>
  <c r="I717" i="8"/>
  <c r="K717" i="8" s="1"/>
  <c r="I326" i="8"/>
  <c r="K326" i="8" s="1"/>
  <c r="L326" i="8" s="1"/>
  <c r="I673" i="8"/>
  <c r="K673" i="8" s="1"/>
  <c r="L673" i="8" s="1"/>
  <c r="I564" i="8"/>
  <c r="K564" i="8" s="1"/>
  <c r="L564" i="8" s="1"/>
  <c r="I504" i="8"/>
  <c r="K504" i="8" s="1"/>
  <c r="L504" i="8" s="1"/>
  <c r="I131" i="8"/>
  <c r="K131" i="8" s="1"/>
  <c r="L131" i="8" s="1"/>
  <c r="I499" i="8"/>
  <c r="K499" i="8" s="1"/>
  <c r="L499" i="8" s="1"/>
  <c r="I465" i="8"/>
  <c r="K465" i="8" s="1"/>
  <c r="L465" i="8" s="1"/>
  <c r="I752" i="8"/>
  <c r="K752" i="8" s="1"/>
  <c r="I723" i="8"/>
  <c r="K723" i="8" s="1"/>
  <c r="L723" i="8" s="1"/>
  <c r="I720" i="8"/>
  <c r="K720" i="8" s="1"/>
  <c r="L720" i="8" s="1"/>
  <c r="I715" i="8"/>
  <c r="K715" i="8" s="1"/>
  <c r="L715" i="8" s="1"/>
  <c r="I285" i="8"/>
  <c r="K285" i="8" s="1"/>
  <c r="I563" i="8"/>
  <c r="K563" i="8" s="1"/>
  <c r="L563" i="8" s="1"/>
  <c r="I503" i="8"/>
  <c r="K503" i="8" s="1"/>
  <c r="L503" i="8" s="1"/>
  <c r="I502" i="8"/>
  <c r="K502" i="8" s="1"/>
  <c r="L502" i="8" s="1"/>
  <c r="I493" i="8"/>
  <c r="K493" i="8" s="1"/>
  <c r="L493" i="8" s="1"/>
  <c r="I85" i="8"/>
  <c r="K85" i="8" s="1"/>
  <c r="L85" i="8" s="1"/>
  <c r="I84" i="8"/>
  <c r="K84" i="8" s="1"/>
  <c r="I82" i="8"/>
  <c r="K82" i="8" s="1"/>
  <c r="L82" i="8" s="1"/>
  <c r="I369" i="8"/>
  <c r="K369" i="8" s="1"/>
  <c r="L369" i="8" s="1"/>
  <c r="I724" i="8"/>
  <c r="K724" i="8" s="1"/>
  <c r="L724" i="8" s="1"/>
  <c r="I721" i="8"/>
  <c r="K721" i="8" s="1"/>
  <c r="L721" i="8" s="1"/>
  <c r="I327" i="8"/>
  <c r="K327" i="8" s="1"/>
  <c r="L327" i="8" s="1"/>
  <c r="I714" i="8"/>
  <c r="K714" i="8" s="1"/>
  <c r="L714" i="8" s="1"/>
  <c r="I672" i="8"/>
  <c r="K672" i="8" s="1"/>
  <c r="I146" i="8"/>
  <c r="K146" i="8" s="1"/>
  <c r="L146" i="8" s="1"/>
  <c r="I501" i="8"/>
  <c r="K501" i="8" s="1"/>
  <c r="L501" i="8" s="1"/>
  <c r="I359" i="8"/>
  <c r="K359" i="8" s="1"/>
  <c r="L359" i="8" s="1"/>
  <c r="I325" i="8"/>
  <c r="K325" i="8" s="1"/>
  <c r="L325" i="8" s="1"/>
  <c r="I661" i="8"/>
  <c r="K661" i="8" s="1"/>
  <c r="L661" i="8" s="1"/>
  <c r="I562" i="8"/>
  <c r="K562" i="8" s="1"/>
  <c r="L562" i="8" s="1"/>
  <c r="I500" i="8"/>
  <c r="K500" i="8" s="1"/>
  <c r="L500" i="8" s="1"/>
  <c r="I370" i="8"/>
  <c r="K370" i="8" s="1"/>
  <c r="L370" i="8" s="1"/>
  <c r="I368" i="8"/>
  <c r="K368" i="8" s="1"/>
  <c r="L368" i="8" s="1"/>
  <c r="I366" i="8"/>
  <c r="K366" i="8" s="1"/>
  <c r="L366" i="8" s="1"/>
  <c r="I328" i="8"/>
  <c r="K328" i="8" s="1"/>
  <c r="L328" i="8" s="1"/>
  <c r="I286" i="8"/>
  <c r="K286" i="8" s="1"/>
  <c r="L286" i="8" s="1"/>
  <c r="I202" i="8"/>
  <c r="K202" i="8" s="1"/>
  <c r="L202" i="8" s="1"/>
  <c r="I145" i="8"/>
  <c r="K145" i="8" s="1"/>
  <c r="I372" i="8"/>
  <c r="K372" i="8" s="1"/>
  <c r="L372" i="8" s="1"/>
  <c r="I158" i="8"/>
  <c r="K158" i="8" s="1"/>
  <c r="I653" i="8"/>
  <c r="K653" i="8" s="1"/>
  <c r="L653" i="8" s="1"/>
  <c r="I431" i="8"/>
  <c r="K431" i="8" s="1"/>
  <c r="L431" i="8" s="1"/>
  <c r="I339" i="8"/>
  <c r="K339" i="8" s="1"/>
  <c r="L339" i="8" s="1"/>
  <c r="I332" i="8"/>
  <c r="K332" i="8" s="1"/>
  <c r="L332" i="8" s="1"/>
  <c r="I557" i="8"/>
  <c r="K557" i="8" s="1"/>
  <c r="L557" i="8" s="1"/>
  <c r="I192" i="8"/>
  <c r="K192" i="8" s="1"/>
  <c r="L192" i="8" s="1"/>
  <c r="I125" i="8"/>
  <c r="K125" i="8" s="1"/>
  <c r="L125" i="8" s="1"/>
  <c r="I73" i="8"/>
  <c r="K73" i="8" s="1"/>
  <c r="I292" i="8"/>
  <c r="K292" i="8" s="1"/>
  <c r="L292" i="8" s="1"/>
  <c r="I475" i="8"/>
  <c r="K475" i="8" s="1"/>
  <c r="L475" i="8" s="1"/>
  <c r="I498" i="8"/>
  <c r="K498" i="8" s="1"/>
  <c r="L498" i="8" s="1"/>
  <c r="I67" i="8"/>
  <c r="K67" i="8" s="1"/>
  <c r="I417" i="8"/>
  <c r="K417" i="8" s="1"/>
  <c r="L417" i="8" s="1"/>
  <c r="I511" i="8"/>
  <c r="K511" i="8" s="1"/>
  <c r="L511" i="8" s="1"/>
  <c r="I217" i="8"/>
  <c r="K217" i="8" s="1"/>
  <c r="L217" i="8" s="1"/>
  <c r="I454" i="8"/>
  <c r="K454" i="8" s="1"/>
  <c r="L454" i="8" s="1"/>
  <c r="I735" i="8"/>
  <c r="K735" i="8" s="1"/>
  <c r="L735" i="8" s="1"/>
  <c r="I456" i="8"/>
  <c r="K456" i="8" s="1"/>
  <c r="L456" i="8" s="1"/>
  <c r="I538" i="8"/>
  <c r="K538" i="8" s="1"/>
  <c r="L538" i="8" s="1"/>
  <c r="I535" i="8"/>
  <c r="K535" i="8" s="1"/>
  <c r="L535" i="8" s="1"/>
  <c r="I617" i="8"/>
  <c r="K617" i="8" s="1"/>
  <c r="L617" i="8" s="1"/>
  <c r="I496" i="8"/>
  <c r="K496" i="8" s="1"/>
  <c r="L496" i="8" s="1"/>
  <c r="I330" i="8"/>
  <c r="K330" i="8" s="1"/>
  <c r="L330" i="8" s="1"/>
  <c r="I523" i="8"/>
  <c r="K523" i="8" s="1"/>
  <c r="L523" i="8" s="1"/>
  <c r="I514" i="8"/>
  <c r="K514" i="8" s="1"/>
  <c r="L514" i="8" s="1"/>
  <c r="I467" i="8"/>
  <c r="K467" i="8" s="1"/>
  <c r="L467" i="8" s="1"/>
  <c r="I738" i="8"/>
  <c r="K738" i="8" s="1"/>
  <c r="L738" i="8" s="1"/>
  <c r="I230" i="8"/>
  <c r="K230" i="8" s="1"/>
  <c r="L230" i="8" s="1"/>
  <c r="I599" i="8"/>
  <c r="K599" i="8" s="1"/>
  <c r="L599" i="8" s="1"/>
  <c r="I529" i="8"/>
  <c r="K529" i="8" s="1"/>
  <c r="L529" i="8" s="1"/>
  <c r="I348" i="8"/>
  <c r="K348" i="8" s="1"/>
  <c r="L348" i="8" s="1"/>
  <c r="I438" i="8"/>
  <c r="K438" i="8" s="1"/>
  <c r="L438" i="8" s="1"/>
  <c r="I385" i="8"/>
  <c r="K385" i="8" s="1"/>
  <c r="L385" i="8" s="1"/>
  <c r="I130" i="8"/>
  <c r="K130" i="8" s="1"/>
  <c r="L130" i="8" s="1"/>
  <c r="I283" i="8"/>
  <c r="K283" i="8" s="1"/>
  <c r="L283" i="8" s="1"/>
  <c r="I667" i="8"/>
  <c r="K667" i="8" s="1"/>
  <c r="L667" i="8" s="1"/>
  <c r="I528" i="8"/>
  <c r="K528" i="8" s="1"/>
  <c r="I41" i="8"/>
  <c r="K41" i="8" s="1"/>
  <c r="L41" i="8" s="1"/>
  <c r="I554" i="8"/>
  <c r="K554" i="8" s="1"/>
  <c r="L554" i="8" s="1"/>
  <c r="I167" i="8"/>
  <c r="K167" i="8" s="1"/>
  <c r="I344" i="8"/>
  <c r="K344" i="8" s="1"/>
  <c r="L344" i="8" s="1"/>
  <c r="I508" i="8"/>
  <c r="K508" i="8" s="1"/>
  <c r="L508" i="8" s="1"/>
  <c r="I601" i="8"/>
  <c r="K601" i="8" s="1"/>
  <c r="L601" i="8" s="1"/>
  <c r="I195" i="8"/>
  <c r="K195" i="8" s="1"/>
  <c r="L195" i="8" s="1"/>
  <c r="J195" i="8" s="1"/>
  <c r="I54" i="8"/>
  <c r="K54" i="8" s="1"/>
  <c r="L54" i="8" s="1"/>
  <c r="I424" i="8"/>
  <c r="K424" i="8" s="1"/>
  <c r="L424" i="8" s="1"/>
  <c r="I640" i="8"/>
  <c r="K640" i="8" s="1"/>
  <c r="L640" i="8" s="1"/>
  <c r="I426" i="8"/>
  <c r="K426" i="8" s="1"/>
  <c r="L426" i="8" s="1"/>
  <c r="I676" i="8"/>
  <c r="K676" i="8" s="1"/>
  <c r="L676" i="8" s="1"/>
  <c r="O676" i="8" s="1"/>
  <c r="I739" i="8"/>
  <c r="K739" i="8" s="1"/>
  <c r="L739" i="8" s="1"/>
  <c r="I487" i="8"/>
  <c r="K487" i="8" s="1"/>
  <c r="L487" i="8" s="1"/>
  <c r="I174" i="8"/>
  <c r="K174" i="8" s="1"/>
  <c r="L174" i="8" s="1"/>
  <c r="I392" i="8"/>
  <c r="K392" i="8" s="1"/>
  <c r="L392" i="8" s="1"/>
  <c r="I159" i="8"/>
  <c r="K159" i="8" s="1"/>
  <c r="L159" i="8" s="1"/>
  <c r="I482" i="8"/>
  <c r="K482" i="8" s="1"/>
  <c r="L482" i="8" s="1"/>
  <c r="I649" i="8"/>
  <c r="K649" i="8" s="1"/>
  <c r="L649" i="8" s="1"/>
  <c r="I548" i="8"/>
  <c r="K548" i="8" s="1"/>
  <c r="L548" i="8" s="1"/>
  <c r="I312" i="8"/>
  <c r="K312" i="8" s="1"/>
  <c r="L312" i="8" s="1"/>
  <c r="I520" i="8"/>
  <c r="K520" i="8" s="1"/>
  <c r="L520" i="8" s="1"/>
  <c r="I478" i="8"/>
  <c r="K478" i="8" s="1"/>
  <c r="L478" i="8" s="1"/>
  <c r="I357" i="8"/>
  <c r="K357" i="8" s="1"/>
  <c r="L357" i="8" s="1"/>
  <c r="I627" i="8"/>
  <c r="K627" i="8" s="1"/>
  <c r="I241" i="8"/>
  <c r="K241" i="8" s="1"/>
  <c r="L241" i="8" s="1"/>
  <c r="I324" i="8"/>
  <c r="K324" i="8" s="1"/>
  <c r="L324" i="8" s="1"/>
  <c r="I190" i="8"/>
  <c r="K190" i="8" s="1"/>
  <c r="L190" i="8" s="1"/>
  <c r="I183" i="8"/>
  <c r="K183" i="8" s="1"/>
  <c r="L183" i="8" s="1"/>
  <c r="I566" i="8"/>
  <c r="K566" i="8" s="1"/>
  <c r="L566" i="8" s="1"/>
  <c r="I47" i="8"/>
  <c r="K47" i="8" s="1"/>
  <c r="L47" i="8" s="1"/>
  <c r="I46" i="8"/>
  <c r="K46" i="8" s="1"/>
  <c r="L46" i="8" s="1"/>
  <c r="I559" i="8"/>
  <c r="K559" i="8" s="1"/>
  <c r="L559" i="8" s="1"/>
  <c r="I409" i="8"/>
  <c r="K409" i="8" s="1"/>
  <c r="L409" i="8" s="1"/>
  <c r="I471" i="8"/>
  <c r="K471" i="8" s="1"/>
  <c r="L471" i="8" s="1"/>
  <c r="I620" i="8"/>
  <c r="K620" i="8" s="1"/>
  <c r="L620" i="8" s="1"/>
  <c r="I79" i="8"/>
  <c r="K79" i="8" s="1"/>
  <c r="I15" i="8"/>
  <c r="K15" i="8" s="1"/>
  <c r="L15" i="8" s="1"/>
  <c r="I737" i="8"/>
  <c r="K737" i="8" s="1"/>
  <c r="L737" i="8" s="1"/>
  <c r="I235" i="8"/>
  <c r="K235" i="8" s="1"/>
  <c r="L235" i="8" s="1"/>
  <c r="I555" i="8"/>
  <c r="K555" i="8" s="1"/>
  <c r="L555" i="8" s="1"/>
  <c r="I462" i="8"/>
  <c r="K462" i="8" s="1"/>
  <c r="L462" i="8" s="1"/>
  <c r="I19" i="8"/>
  <c r="K19" i="8" s="1"/>
  <c r="L19" i="8" s="1"/>
  <c r="I381" i="8"/>
  <c r="K381" i="8" s="1"/>
  <c r="L381" i="8" s="1"/>
  <c r="I543" i="8"/>
  <c r="K543" i="8" s="1"/>
  <c r="L543" i="8" s="1"/>
  <c r="I258" i="8"/>
  <c r="K258" i="8" s="1"/>
  <c r="L258" i="8" s="1"/>
  <c r="I515" i="8"/>
  <c r="K515" i="8" s="1"/>
  <c r="L515" i="8" s="1"/>
  <c r="I663" i="8"/>
  <c r="K663" i="8" s="1"/>
  <c r="L663" i="8" s="1"/>
  <c r="I488" i="8"/>
  <c r="K488" i="8" s="1"/>
  <c r="L488" i="8" s="1"/>
  <c r="I556" i="8"/>
  <c r="K556" i="8" s="1"/>
  <c r="L556" i="8" s="1"/>
  <c r="I212" i="8"/>
  <c r="K212" i="8" s="1"/>
  <c r="L212" i="8" s="1"/>
  <c r="I453" i="8"/>
  <c r="K453" i="8" s="1"/>
  <c r="L453" i="8" s="1"/>
  <c r="I240" i="8"/>
  <c r="K240" i="8" s="1"/>
  <c r="I706" i="8"/>
  <c r="K706" i="8" s="1"/>
  <c r="I226" i="8"/>
  <c r="K226" i="8" s="1"/>
  <c r="I401" i="8"/>
  <c r="K401" i="8" s="1"/>
  <c r="L401" i="8" s="1"/>
  <c r="I460" i="8"/>
  <c r="K460" i="8" s="1"/>
  <c r="L460" i="8" s="1"/>
  <c r="I329" i="8"/>
  <c r="K329" i="8" s="1"/>
  <c r="L329" i="8" s="1"/>
  <c r="I477" i="8"/>
  <c r="K477" i="8" s="1"/>
  <c r="L477" i="8" s="1"/>
  <c r="I546" i="8"/>
  <c r="K546" i="8" s="1"/>
  <c r="L546" i="8" s="1"/>
  <c r="I575" i="8"/>
  <c r="K575" i="8" s="1"/>
  <c r="L575" i="8" s="1"/>
  <c r="I595" i="8"/>
  <c r="K595" i="8" s="1"/>
  <c r="L595" i="8" s="1"/>
  <c r="I244" i="8"/>
  <c r="K244" i="8" s="1"/>
  <c r="L244" i="8" s="1"/>
  <c r="I605" i="8"/>
  <c r="K605" i="8" s="1"/>
  <c r="L605" i="8" s="1"/>
  <c r="I194" i="8"/>
  <c r="K194" i="8" s="1"/>
  <c r="I452" i="8"/>
  <c r="K452" i="8" s="1"/>
  <c r="L452" i="8" s="1"/>
  <c r="I447" i="8"/>
  <c r="K447" i="8" s="1"/>
  <c r="L447" i="8" s="1"/>
  <c r="I291" i="8"/>
  <c r="K291" i="8" s="1"/>
  <c r="L291" i="8" s="1"/>
  <c r="I547" i="8"/>
  <c r="K547" i="8" s="1"/>
  <c r="L547" i="8" s="1"/>
  <c r="I614" i="8"/>
  <c r="K614" i="8" s="1"/>
  <c r="L614" i="8" s="1"/>
  <c r="I414" i="8"/>
  <c r="K414" i="8" s="1"/>
  <c r="L414" i="8" s="1"/>
  <c r="I645" i="8"/>
  <c r="K645" i="8" s="1"/>
  <c r="L645" i="8" s="1"/>
  <c r="I747" i="8"/>
  <c r="K747" i="8" s="1"/>
  <c r="I112" i="8"/>
  <c r="K112" i="8" s="1"/>
  <c r="I497" i="8"/>
  <c r="K497" i="8" s="1"/>
  <c r="L497" i="8" s="1"/>
  <c r="I156" i="8"/>
  <c r="K156" i="8" s="1"/>
  <c r="L156" i="8" s="1"/>
  <c r="I18" i="8"/>
  <c r="K18" i="8" s="1"/>
  <c r="L18" i="8" s="1"/>
  <c r="I587" i="8"/>
  <c r="K587" i="8" s="1"/>
  <c r="L587" i="8" s="1"/>
  <c r="I180" i="8"/>
  <c r="K180" i="8" s="1"/>
  <c r="I445" i="8"/>
  <c r="K445" i="8" s="1"/>
  <c r="L445" i="8" s="1"/>
  <c r="I531" i="8"/>
  <c r="K531" i="8" s="1"/>
  <c r="L531" i="8" s="1"/>
  <c r="I701" i="8"/>
  <c r="K701" i="8" s="1"/>
  <c r="L701" i="8" s="1"/>
  <c r="I742" i="8"/>
  <c r="K742" i="8" s="1"/>
  <c r="L742" i="8" s="1"/>
  <c r="I408" i="8"/>
  <c r="K408" i="8" s="1"/>
  <c r="I524" i="8"/>
  <c r="K524" i="8" s="1"/>
  <c r="L524" i="8" s="1"/>
  <c r="I532" i="8"/>
  <c r="K532" i="8" s="1"/>
  <c r="L532" i="8" s="1"/>
  <c r="I305" i="8"/>
  <c r="K305" i="8" s="1"/>
  <c r="L305" i="8" s="1"/>
  <c r="I400" i="8"/>
  <c r="K400" i="8" s="1"/>
  <c r="L400" i="8" s="1"/>
  <c r="I610" i="8"/>
  <c r="K610" i="8" s="1"/>
  <c r="L610" i="8" s="1"/>
  <c r="I436" i="8"/>
  <c r="K436" i="8" s="1"/>
  <c r="I261" i="8"/>
  <c r="K261" i="8" s="1"/>
  <c r="I585" i="8"/>
  <c r="K585" i="8" s="1"/>
  <c r="L585" i="8" s="1"/>
  <c r="I272" i="8"/>
  <c r="K272" i="8" s="1"/>
  <c r="I298" i="8"/>
  <c r="K298" i="8" s="1"/>
  <c r="I113" i="8"/>
  <c r="K113" i="8" s="1"/>
  <c r="L113" i="8" s="1"/>
  <c r="I394" i="8"/>
  <c r="K394" i="8" s="1"/>
  <c r="L394" i="8" s="1"/>
  <c r="I373" i="8"/>
  <c r="K373" i="8" s="1"/>
  <c r="L373" i="8" s="1"/>
  <c r="I164" i="8"/>
  <c r="K164" i="8" s="1"/>
  <c r="I320" i="8"/>
  <c r="K320" i="8" s="1"/>
  <c r="L320" i="8" s="1"/>
  <c r="I658" i="8"/>
  <c r="K658" i="8" s="1"/>
  <c r="I473" i="8"/>
  <c r="K473" i="8" s="1"/>
  <c r="L473" i="8" s="1"/>
  <c r="I550" i="8"/>
  <c r="K550" i="8" s="1"/>
  <c r="L550" i="8" s="1"/>
  <c r="I748" i="8"/>
  <c r="K748" i="8" s="1"/>
  <c r="L748" i="8" s="1"/>
  <c r="I27" i="8"/>
  <c r="K27" i="8" s="1"/>
  <c r="L27" i="8" s="1"/>
  <c r="I683" i="8"/>
  <c r="K683" i="8" s="1"/>
  <c r="L683" i="8" s="1"/>
  <c r="I583" i="8"/>
  <c r="K583" i="8" s="1"/>
  <c r="L583" i="8" s="1"/>
  <c r="I178" i="8"/>
  <c r="K178" i="8" s="1"/>
  <c r="L178" i="8" s="1"/>
  <c r="I618" i="8"/>
  <c r="K618" i="8" s="1"/>
  <c r="L618" i="8" s="1"/>
  <c r="I420" i="8"/>
  <c r="K420" i="8" s="1"/>
  <c r="L420" i="8" s="1"/>
  <c r="I740" i="8"/>
  <c r="K740" i="8" s="1"/>
  <c r="L740" i="8" s="1"/>
  <c r="I347" i="8"/>
  <c r="K347" i="8" s="1"/>
  <c r="L347" i="8" s="1"/>
  <c r="I572" i="8"/>
  <c r="K572" i="8" s="1"/>
  <c r="L572" i="8" s="1"/>
  <c r="I301" i="8"/>
  <c r="K301" i="8" s="1"/>
  <c r="I576" i="8"/>
  <c r="K576" i="8" s="1"/>
  <c r="L576" i="8" s="1"/>
  <c r="I731" i="8"/>
  <c r="K731" i="8" s="1"/>
  <c r="L731" i="8" s="1"/>
  <c r="I517" i="8"/>
  <c r="K517" i="8" s="1"/>
  <c r="L517" i="8" s="1"/>
  <c r="I622" i="8"/>
  <c r="K622" i="8" s="1"/>
  <c r="I730" i="8"/>
  <c r="K730" i="8" s="1"/>
  <c r="L730" i="8" s="1"/>
  <c r="I670" i="8"/>
  <c r="K670" i="8" s="1"/>
  <c r="L670" i="8" s="1"/>
  <c r="I483" i="8"/>
  <c r="K483" i="8" s="1"/>
  <c r="L483" i="8" s="1"/>
  <c r="I485" i="8"/>
  <c r="K485" i="8" s="1"/>
  <c r="L485" i="8" s="1"/>
  <c r="I505" i="8"/>
  <c r="K505" i="8" s="1"/>
  <c r="L505" i="8" s="1"/>
  <c r="I32" i="8"/>
  <c r="K32" i="8" s="1"/>
  <c r="L32" i="8" s="1"/>
  <c r="I114" i="8"/>
  <c r="K114" i="8" s="1"/>
  <c r="L114" i="8" s="1"/>
  <c r="I17" i="8"/>
  <c r="K17" i="8" s="1"/>
  <c r="L17" i="8" s="1"/>
  <c r="I100" i="8"/>
  <c r="K100" i="8" s="1"/>
  <c r="L100" i="8" s="1"/>
  <c r="I149" i="8"/>
  <c r="K149" i="8" s="1"/>
  <c r="L149" i="8" s="1"/>
  <c r="J149" i="8" s="1"/>
  <c r="I480" i="8"/>
  <c r="K480" i="8" s="1"/>
  <c r="L480" i="8" s="1"/>
  <c r="I139" i="8"/>
  <c r="K139" i="8" s="1"/>
  <c r="L139" i="8" s="1"/>
  <c r="I238" i="8"/>
  <c r="K238" i="8" s="1"/>
  <c r="L238" i="8" s="1"/>
  <c r="I227" i="8"/>
  <c r="K227" i="8" s="1"/>
  <c r="L227" i="8" s="1"/>
  <c r="J227" i="8" s="1"/>
  <c r="I277" i="8"/>
  <c r="K277" i="8" s="1"/>
  <c r="I694" i="8"/>
  <c r="K694" i="8" s="1"/>
  <c r="L694" i="8" s="1"/>
  <c r="I410" i="8"/>
  <c r="K410" i="8" s="1"/>
  <c r="L410" i="8" s="1"/>
  <c r="I304" i="8"/>
  <c r="K304" i="8" s="1"/>
  <c r="I153" i="8"/>
  <c r="K153" i="8" s="1"/>
  <c r="L153" i="8" s="1"/>
  <c r="I358" i="8"/>
  <c r="K358" i="8" s="1"/>
  <c r="L358" i="8" s="1"/>
  <c r="I702" i="8"/>
  <c r="K702" i="8" s="1"/>
  <c r="L702" i="8" s="1"/>
  <c r="I437" i="8"/>
  <c r="K437" i="8" s="1"/>
  <c r="L437" i="8" s="1"/>
  <c r="I290" i="8"/>
  <c r="K290" i="8" s="1"/>
  <c r="L290" i="8" s="1"/>
  <c r="I16" i="8"/>
  <c r="K16" i="8" s="1"/>
  <c r="L16" i="8" s="1"/>
  <c r="I574" i="8"/>
  <c r="K574" i="8" s="1"/>
  <c r="L574" i="8" s="1"/>
  <c r="I13" i="8"/>
  <c r="K13" i="8" s="1"/>
  <c r="I246" i="8"/>
  <c r="K246" i="8" s="1"/>
  <c r="I104" i="8"/>
  <c r="K104" i="8" s="1"/>
  <c r="L104" i="8" s="1"/>
  <c r="I380" i="8"/>
  <c r="K380" i="8" s="1"/>
  <c r="L380" i="8" s="1"/>
  <c r="I629" i="8"/>
  <c r="K629" i="8" s="1"/>
  <c r="L629" i="8" s="1"/>
  <c r="I186" i="8"/>
  <c r="K186" i="8" s="1"/>
  <c r="L186" i="8" s="1"/>
  <c r="I539" i="8"/>
  <c r="K539" i="8" s="1"/>
  <c r="L539" i="8" s="1"/>
  <c r="I516" i="8"/>
  <c r="K516" i="8" s="1"/>
  <c r="L516" i="8" s="1"/>
  <c r="I287" i="8"/>
  <c r="K287" i="8" s="1"/>
  <c r="L287" i="8" s="1"/>
  <c r="I172" i="8"/>
  <c r="K172" i="8" s="1"/>
  <c r="L172" i="8" s="1"/>
  <c r="I349" i="8"/>
  <c r="K349" i="8" s="1"/>
  <c r="L349" i="8" s="1"/>
  <c r="I612" i="8"/>
  <c r="K612" i="8" s="1"/>
  <c r="L612" i="8" s="1"/>
  <c r="I647" i="8"/>
  <c r="K647" i="8" s="1"/>
  <c r="L647" i="8" s="1"/>
  <c r="I103" i="8"/>
  <c r="K103" i="8" s="1"/>
  <c r="L103" i="8" s="1"/>
  <c r="I337" i="8"/>
  <c r="K337" i="8" s="1"/>
  <c r="L337" i="8" s="1"/>
  <c r="I352" i="8"/>
  <c r="K352" i="8" s="1"/>
  <c r="L352" i="8" s="1"/>
  <c r="I365" i="8"/>
  <c r="K365" i="8" s="1"/>
  <c r="L365" i="8" s="1"/>
  <c r="I427" i="8"/>
  <c r="K427" i="8" s="1"/>
  <c r="L427" i="8" s="1"/>
  <c r="I341" i="8"/>
  <c r="K341" i="8" s="1"/>
  <c r="L341" i="8" s="1"/>
  <c r="I669" i="8"/>
  <c r="K669" i="8" s="1"/>
  <c r="L669" i="8" s="1"/>
  <c r="I589" i="8"/>
  <c r="K589" i="8" s="1"/>
  <c r="L589" i="8" s="1"/>
  <c r="I322" i="8"/>
  <c r="K322" i="8" s="1"/>
  <c r="I654" i="8"/>
  <c r="K654" i="8" s="1"/>
  <c r="L654" i="8" s="1"/>
  <c r="I251" i="8"/>
  <c r="K251" i="8" s="1"/>
  <c r="I553" i="8"/>
  <c r="K553" i="8" s="1"/>
  <c r="I603" i="8"/>
  <c r="K603" i="8" s="1"/>
  <c r="L603" i="8" s="1"/>
  <c r="I688" i="8"/>
  <c r="K688" i="8" s="1"/>
  <c r="I745" i="8"/>
  <c r="K745" i="8" s="1"/>
  <c r="I628" i="8"/>
  <c r="K628" i="8" s="1"/>
  <c r="L628" i="8" s="1"/>
  <c r="I481" i="8"/>
  <c r="K481" i="8" s="1"/>
  <c r="L481" i="8" s="1"/>
  <c r="I117" i="8"/>
  <c r="K117" i="8" s="1"/>
  <c r="L117" i="8" s="1"/>
  <c r="I710" i="8"/>
  <c r="K710" i="8" s="1"/>
  <c r="L710" i="8" s="1"/>
  <c r="I384" i="8"/>
  <c r="K384" i="8" s="1"/>
  <c r="L384" i="8" s="1"/>
  <c r="I693" i="8"/>
  <c r="K693" i="8" s="1"/>
  <c r="L693" i="8" s="1"/>
  <c r="I310" i="8"/>
  <c r="K310" i="8" s="1"/>
  <c r="L310" i="8" s="1"/>
  <c r="I602" i="8"/>
  <c r="K602" i="8" s="1"/>
  <c r="L602" i="8" s="1"/>
  <c r="I334" i="8"/>
  <c r="K334" i="8" s="1"/>
  <c r="L334" i="8" s="1"/>
  <c r="I606" i="8"/>
  <c r="K606" i="8" s="1"/>
  <c r="L606" i="8" s="1"/>
  <c r="I95" i="8"/>
  <c r="K95" i="8" s="1"/>
  <c r="I549" i="8"/>
  <c r="K549" i="8" s="1"/>
  <c r="L549" i="8" s="1"/>
  <c r="I729" i="8"/>
  <c r="K729" i="8" s="1"/>
  <c r="L729" i="8" s="1"/>
  <c r="I24" i="8"/>
  <c r="K24" i="8" s="1"/>
  <c r="L24" i="8" s="1"/>
  <c r="I567" i="8"/>
  <c r="K567" i="8" s="1"/>
  <c r="L567" i="8" s="1"/>
  <c r="I59" i="8"/>
  <c r="K59" i="8" s="1"/>
  <c r="L59" i="8" s="1"/>
  <c r="I374" i="8"/>
  <c r="K374" i="8" s="1"/>
  <c r="L374" i="8" s="1"/>
  <c r="I356" i="8"/>
  <c r="K356" i="8" s="1"/>
  <c r="L356" i="8" s="1"/>
  <c r="I36" i="8"/>
  <c r="K36" i="8" s="1"/>
  <c r="L36" i="8" s="1"/>
  <c r="I220" i="8"/>
  <c r="K220" i="8" s="1"/>
  <c r="I275" i="8"/>
  <c r="K275" i="8" s="1"/>
  <c r="L275" i="8" s="1"/>
  <c r="I197" i="8"/>
  <c r="K197" i="8" s="1"/>
  <c r="L197" i="8" s="1"/>
  <c r="I302" i="8"/>
  <c r="K302" i="8" s="1"/>
  <c r="L302" i="8" s="1"/>
  <c r="I361" i="8"/>
  <c r="K361" i="8" s="1"/>
  <c r="L361" i="8" s="1"/>
  <c r="I40" i="8"/>
  <c r="K40" i="8" s="1"/>
  <c r="L40" i="8" s="1"/>
  <c r="I242" i="8"/>
  <c r="K242" i="8" s="1"/>
  <c r="L242" i="8" s="1"/>
  <c r="I311" i="8"/>
  <c r="K311" i="8" s="1"/>
  <c r="L311" i="8" s="1"/>
  <c r="I263" i="8"/>
  <c r="K263" i="8" s="1"/>
  <c r="I474" i="8"/>
  <c r="K474" i="8" s="1"/>
  <c r="L474" i="8" s="1"/>
  <c r="I513" i="8"/>
  <c r="K513" i="8" s="1"/>
  <c r="L513" i="8" s="1"/>
  <c r="I231" i="8"/>
  <c r="K231" i="8" s="1"/>
  <c r="L231" i="8" s="1"/>
  <c r="I28" i="8"/>
  <c r="K28" i="8" s="1"/>
  <c r="L28" i="8" s="1"/>
  <c r="I545" i="8"/>
  <c r="K545" i="8" s="1"/>
  <c r="L545" i="8" s="1"/>
  <c r="I223" i="8"/>
  <c r="K223" i="8" s="1"/>
  <c r="L223" i="8" s="1"/>
  <c r="I116" i="8"/>
  <c r="K116" i="8" s="1"/>
  <c r="L116" i="8" s="1"/>
  <c r="I634" i="8"/>
  <c r="K634" i="8" s="1"/>
  <c r="L634" i="8" s="1"/>
  <c r="I416" i="8"/>
  <c r="K416" i="8" s="1"/>
  <c r="L416" i="8" s="1"/>
  <c r="I91" i="8"/>
  <c r="K91" i="8" s="1"/>
  <c r="L91" i="8" s="1"/>
  <c r="I635" i="8"/>
  <c r="K635" i="8" s="1"/>
  <c r="L635" i="8" s="1"/>
  <c r="I224" i="8"/>
  <c r="K224" i="8" s="1"/>
  <c r="L224" i="8" s="1"/>
  <c r="I404" i="8"/>
  <c r="K404" i="8" s="1"/>
  <c r="L404" i="8" s="1"/>
  <c r="I660" i="8"/>
  <c r="K660" i="8" s="1"/>
  <c r="L660" i="8" s="1"/>
  <c r="I623" i="8"/>
  <c r="K623" i="8" s="1"/>
  <c r="L623" i="8" s="1"/>
  <c r="O623" i="8" s="1"/>
  <c r="I446" i="8"/>
  <c r="K446" i="8" s="1"/>
  <c r="L446" i="8" s="1"/>
  <c r="I619" i="8"/>
  <c r="K619" i="8" s="1"/>
  <c r="L619" i="8" s="1"/>
  <c r="I255" i="8"/>
  <c r="K255" i="8" s="1"/>
  <c r="I596" i="8"/>
  <c r="K596" i="8" s="1"/>
  <c r="L596" i="8" s="1"/>
  <c r="I34" i="8"/>
  <c r="K34" i="8" s="1"/>
  <c r="L34" i="8" s="1"/>
  <c r="I448" i="8"/>
  <c r="K448" i="8" s="1"/>
  <c r="L448" i="8" s="1"/>
  <c r="I398" i="8"/>
  <c r="K398" i="8" s="1"/>
  <c r="L398" i="8" s="1"/>
  <c r="I607" i="8"/>
  <c r="K607" i="8" s="1"/>
  <c r="L607" i="8" s="1"/>
  <c r="I42" i="8"/>
  <c r="K42" i="8" s="1"/>
  <c r="L42" i="8" s="1"/>
  <c r="I534" i="8"/>
  <c r="K534" i="8" s="1"/>
  <c r="L534" i="8" s="1"/>
  <c r="I317" i="8"/>
  <c r="K317" i="8" s="1"/>
  <c r="L317" i="8" s="1"/>
  <c r="I387" i="8"/>
  <c r="K387" i="8" s="1"/>
  <c r="L387" i="8" s="1"/>
  <c r="I727" i="8"/>
  <c r="K727" i="8" s="1"/>
  <c r="L727" i="8" s="1"/>
  <c r="I207" i="8"/>
  <c r="K207" i="8" s="1"/>
  <c r="L207" i="8" s="1"/>
  <c r="I429" i="8"/>
  <c r="K429" i="8" s="1"/>
  <c r="L429" i="8" s="1"/>
  <c r="I50" i="8"/>
  <c r="K50" i="8" s="1"/>
  <c r="I403" i="8"/>
  <c r="K403" i="8" s="1"/>
  <c r="L403" i="8" s="1"/>
  <c r="I616" i="8"/>
  <c r="K616" i="8" s="1"/>
  <c r="L616" i="8" s="1"/>
  <c r="I698" i="8"/>
  <c r="K698" i="8" s="1"/>
  <c r="L698" i="8" s="1"/>
  <c r="I632" i="8"/>
  <c r="K632" i="8" s="1"/>
  <c r="L632" i="8" s="1"/>
  <c r="I685" i="8"/>
  <c r="K685" i="8" s="1"/>
  <c r="L685" i="8" s="1"/>
  <c r="I530" i="8"/>
  <c r="K530" i="8" s="1"/>
  <c r="L530" i="8" s="1"/>
  <c r="I295" i="8"/>
  <c r="K295" i="8" s="1"/>
  <c r="L295" i="8" s="1"/>
  <c r="I62" i="8"/>
  <c r="K62" i="8" s="1"/>
  <c r="I35" i="8"/>
  <c r="K35" i="8" s="1"/>
  <c r="L35" i="8" s="1"/>
  <c r="I350" i="8"/>
  <c r="K350" i="8" s="1"/>
  <c r="L350" i="8" s="1"/>
  <c r="I650" i="8"/>
  <c r="K650" i="8" s="1"/>
  <c r="L650" i="8" s="1"/>
  <c r="I256" i="8"/>
  <c r="K256" i="8" s="1"/>
  <c r="L256" i="8" s="1"/>
  <c r="I633" i="8"/>
  <c r="K633" i="8" s="1"/>
  <c r="L633" i="8" s="1"/>
  <c r="I362" i="8"/>
  <c r="K362" i="8" s="1"/>
  <c r="L362" i="8" s="1"/>
  <c r="I668" i="8"/>
  <c r="K668" i="8" s="1"/>
  <c r="L668" i="8" s="1"/>
  <c r="I216" i="8"/>
  <c r="K216" i="8" s="1"/>
  <c r="L216" i="8" s="1"/>
  <c r="I579" i="8"/>
  <c r="K579" i="8" s="1"/>
  <c r="L579" i="8" s="1"/>
  <c r="I351" i="8"/>
  <c r="K351" i="8" s="1"/>
  <c r="L351" i="8" s="1"/>
  <c r="I58" i="8"/>
  <c r="K58" i="8" s="1"/>
  <c r="I755" i="8"/>
  <c r="K755" i="8" s="1"/>
  <c r="I252" i="8"/>
  <c r="K252" i="8" s="1"/>
  <c r="L252" i="8" s="1"/>
  <c r="I682" i="8"/>
  <c r="K682" i="8" s="1"/>
  <c r="L682" i="8" s="1"/>
  <c r="I64" i="8"/>
  <c r="K64" i="8" s="1"/>
  <c r="L64" i="8" s="1"/>
  <c r="I441" i="8"/>
  <c r="K441" i="8" s="1"/>
  <c r="L441" i="8" s="1"/>
  <c r="I134" i="8"/>
  <c r="K134" i="8" s="1"/>
  <c r="L134" i="8" s="1"/>
  <c r="I399" i="8"/>
  <c r="K399" i="8" s="1"/>
  <c r="L399" i="8" s="1"/>
  <c r="I418" i="8"/>
  <c r="K418" i="8" s="1"/>
  <c r="L418" i="8" s="1"/>
  <c r="I333" i="8"/>
  <c r="K333" i="8" s="1"/>
  <c r="L333" i="8" s="1"/>
  <c r="I643" i="8"/>
  <c r="K643" i="8" s="1"/>
  <c r="L643" i="8" s="1"/>
  <c r="I187" i="8"/>
  <c r="K187" i="8" s="1"/>
  <c r="L187" i="8" s="1"/>
  <c r="I306" i="8"/>
  <c r="K306" i="8" s="1"/>
  <c r="L306" i="8" s="1"/>
  <c r="I741" i="8"/>
  <c r="K741" i="8" s="1"/>
  <c r="L741" i="8" s="1"/>
  <c r="I423" i="8"/>
  <c r="K423" i="8" s="1"/>
  <c r="L423" i="8" s="1"/>
  <c r="I69" i="8"/>
  <c r="K69" i="8" s="1"/>
  <c r="L69" i="8" s="1"/>
  <c r="I152" i="8"/>
  <c r="K152" i="8" s="1"/>
  <c r="I391" i="8"/>
  <c r="K391" i="8" s="1"/>
  <c r="I568" i="8"/>
  <c r="K568" i="8" s="1"/>
  <c r="L568" i="8" s="1"/>
  <c r="I126" i="8"/>
  <c r="K126" i="8" s="1"/>
  <c r="L126" i="8" s="1"/>
  <c r="I637" i="8"/>
  <c r="K637" i="8" s="1"/>
  <c r="L637" i="8" s="1"/>
  <c r="I402" i="8"/>
  <c r="K402" i="8" s="1"/>
  <c r="L402" i="8" s="1"/>
  <c r="I405" i="8"/>
  <c r="K405" i="8" s="1"/>
  <c r="L405" i="8" s="1"/>
  <c r="I74" i="8"/>
  <c r="K74" i="8" s="1"/>
  <c r="L74" i="8" s="1"/>
  <c r="I494" i="8"/>
  <c r="K494" i="8" s="1"/>
  <c r="L494" i="8" s="1"/>
  <c r="I492" i="8"/>
  <c r="K492" i="8" s="1"/>
  <c r="L492" i="8" s="1"/>
  <c r="I81" i="8"/>
  <c r="K81" i="8" s="1"/>
  <c r="L81" i="8" s="1"/>
  <c r="I743" i="8"/>
  <c r="K743" i="8" s="1"/>
  <c r="L743" i="8" s="1"/>
  <c r="I700" i="8"/>
  <c r="K700" i="8" s="1"/>
  <c r="L700" i="8" s="1"/>
  <c r="I415" i="8"/>
  <c r="K415" i="8" s="1"/>
  <c r="L415" i="8" s="1"/>
  <c r="I684" i="8"/>
  <c r="K684" i="8" s="1"/>
  <c r="L684" i="8" s="1"/>
  <c r="I171" i="8"/>
  <c r="K171" i="8" s="1"/>
  <c r="I21" i="8"/>
  <c r="K21" i="8" s="1"/>
  <c r="I346" i="8"/>
  <c r="K346" i="8" s="1"/>
  <c r="L346" i="8" s="1"/>
  <c r="I45" i="8"/>
  <c r="K45" i="8" s="1"/>
  <c r="I383" i="8"/>
  <c r="K383" i="8" s="1"/>
  <c r="L383" i="8" s="1"/>
  <c r="I222" i="8"/>
  <c r="K222" i="8" s="1"/>
  <c r="L222" i="8" s="1"/>
  <c r="I489" i="8"/>
  <c r="K489" i="8" s="1"/>
  <c r="L489" i="8" s="1"/>
  <c r="I428" i="8"/>
  <c r="K428" i="8" s="1"/>
  <c r="L428" i="8" s="1"/>
  <c r="I697" i="8"/>
  <c r="K697" i="8" s="1"/>
  <c r="I470" i="8"/>
  <c r="K470" i="8" s="1"/>
  <c r="I569" i="8"/>
  <c r="K569" i="8" s="1"/>
  <c r="L569" i="8" s="1"/>
  <c r="I598" i="8"/>
  <c r="K598" i="8" s="1"/>
  <c r="L598" i="8" s="1"/>
  <c r="I129" i="8"/>
  <c r="K129" i="8" s="1"/>
  <c r="I638" i="8"/>
  <c r="K638" i="8" s="1"/>
  <c r="L638" i="8" s="1"/>
  <c r="I495" i="8"/>
  <c r="K495" i="8" s="1"/>
  <c r="L495" i="8" s="1"/>
  <c r="I519" i="8"/>
  <c r="K519" i="8" s="1"/>
  <c r="I243" i="8"/>
  <c r="K243" i="8" s="1"/>
  <c r="L243" i="8" s="1"/>
  <c r="I459" i="8"/>
  <c r="K459" i="8" s="1"/>
  <c r="I371" i="8"/>
  <c r="K371" i="8" s="1"/>
  <c r="L371" i="8" s="1"/>
  <c r="I214" i="8"/>
  <c r="K214" i="8" s="1"/>
  <c r="I521" i="8"/>
  <c r="K521" i="8" s="1"/>
  <c r="L521" i="8" s="1"/>
  <c r="I200" i="8"/>
  <c r="K200" i="8" s="1"/>
  <c r="L200" i="8" s="1"/>
  <c r="I541" i="8"/>
  <c r="K541" i="8" s="1"/>
  <c r="L541" i="8" s="1"/>
  <c r="I708" i="8"/>
  <c r="K708" i="8" s="1"/>
  <c r="L708" i="8" s="1"/>
  <c r="I92" i="8"/>
  <c r="K92" i="8" s="1"/>
  <c r="L92" i="8" s="1"/>
  <c r="I588" i="8"/>
  <c r="K588" i="8" s="1"/>
  <c r="L588" i="8" s="1"/>
  <c r="I630" i="8"/>
  <c r="K630" i="8" s="1"/>
  <c r="L630" i="8" s="1"/>
  <c r="I439" i="8"/>
  <c r="K439" i="8" s="1"/>
  <c r="L439" i="8" s="1"/>
  <c r="I124" i="8"/>
  <c r="K124" i="8" s="1"/>
  <c r="I725" i="8"/>
  <c r="K725" i="8" s="1"/>
  <c r="L725" i="8" s="1"/>
  <c r="I196" i="8"/>
  <c r="K196" i="8" s="1"/>
  <c r="L196" i="8" s="1"/>
  <c r="I316" i="8"/>
  <c r="K316" i="8" s="1"/>
  <c r="I613" i="8"/>
  <c r="K613" i="8" s="1"/>
  <c r="L613" i="8" s="1"/>
  <c r="I208" i="8"/>
  <c r="K208" i="8" s="1"/>
  <c r="L208" i="8" s="1"/>
  <c r="I662" i="8"/>
  <c r="K662" i="8" s="1"/>
  <c r="L662" i="8" s="1"/>
  <c r="I393" i="8"/>
  <c r="K393" i="8" s="1"/>
  <c r="L393" i="8" s="1"/>
  <c r="I703" i="8"/>
  <c r="K703" i="8" s="1"/>
  <c r="L703" i="8" s="1"/>
  <c r="I299" i="8"/>
  <c r="K299" i="8" s="1"/>
  <c r="L299" i="8" s="1"/>
  <c r="I609" i="8"/>
  <c r="K609" i="8" s="1"/>
  <c r="I340" i="8"/>
  <c r="K340" i="8" s="1"/>
  <c r="L340" i="8" s="1"/>
  <c r="I378" i="8"/>
  <c r="K378" i="8" s="1"/>
  <c r="I443" i="8"/>
  <c r="K443" i="8" s="1"/>
  <c r="L443" i="8" s="1"/>
  <c r="I169" i="8"/>
  <c r="K169" i="8" s="1"/>
  <c r="L169" i="8" s="1"/>
  <c r="I138" i="8"/>
  <c r="K138" i="8" s="1"/>
  <c r="I582" i="8"/>
  <c r="K582" i="8" s="1"/>
  <c r="L582" i="8" s="1"/>
  <c r="I355" i="8"/>
  <c r="K355" i="8" s="1"/>
  <c r="L355" i="8" s="1"/>
  <c r="I68" i="8"/>
  <c r="K68" i="8" s="1"/>
  <c r="L68" i="8" s="1"/>
  <c r="I386" i="8"/>
  <c r="K386" i="8" s="1"/>
  <c r="L386" i="8" s="1"/>
  <c r="I449" i="8"/>
  <c r="K449" i="8" s="1"/>
  <c r="L449" i="8" s="1"/>
  <c r="I611" i="8"/>
  <c r="K611" i="8" s="1"/>
  <c r="L611" i="8" s="1"/>
  <c r="I90" i="8"/>
  <c r="K90" i="8" s="1"/>
  <c r="I266" i="8"/>
  <c r="K266" i="8" s="1"/>
  <c r="I597" i="8"/>
  <c r="K597" i="8" s="1"/>
  <c r="L597" i="8" s="1"/>
  <c r="I253" i="8"/>
  <c r="K253" i="8" s="1"/>
  <c r="L253" i="8" s="1"/>
  <c r="I234" i="8"/>
  <c r="K234" i="8" s="1"/>
  <c r="I533" i="8"/>
  <c r="K533" i="8" s="1"/>
  <c r="L533" i="8" s="1"/>
  <c r="I364" i="8"/>
  <c r="K364" i="8" s="1"/>
  <c r="L364" i="8" s="1"/>
  <c r="I544" i="8"/>
  <c r="K544" i="8" s="1"/>
  <c r="L544" i="8" s="1"/>
  <c r="I457" i="8"/>
  <c r="K457" i="8" s="1"/>
  <c r="L457" i="8" s="1"/>
  <c r="I65" i="8"/>
  <c r="K65" i="8" s="1"/>
  <c r="L65" i="8" s="1"/>
  <c r="I594" i="8"/>
  <c r="K594" i="8" s="1"/>
  <c r="I631" i="8"/>
  <c r="K631" i="8" s="1"/>
  <c r="L631" i="8" s="1"/>
  <c r="I461" i="8"/>
  <c r="K461" i="8" s="1"/>
  <c r="L461" i="8" s="1"/>
  <c r="I455" i="8"/>
  <c r="K455" i="8" s="1"/>
  <c r="L455" i="8" s="1"/>
  <c r="I713" i="8"/>
  <c r="K713" i="8" s="1"/>
  <c r="L713" i="8" s="1"/>
  <c r="I43" i="8"/>
  <c r="K43" i="8" s="1"/>
  <c r="L43" i="8" s="1"/>
  <c r="I736" i="8"/>
  <c r="K736" i="8" s="1"/>
  <c r="L736" i="8" s="1"/>
  <c r="I406" i="8"/>
  <c r="K406" i="8" s="1"/>
  <c r="L406" i="8" s="1"/>
  <c r="I512" i="8"/>
  <c r="K512" i="8" s="1"/>
  <c r="L512" i="8" s="1"/>
  <c r="I388" i="8"/>
  <c r="K388" i="8" s="1"/>
  <c r="L388" i="8" s="1"/>
  <c r="I22" i="8"/>
  <c r="K22" i="8" s="1"/>
  <c r="L22" i="8" s="1"/>
  <c r="I293" i="8"/>
  <c r="K293" i="8" s="1"/>
  <c r="L293" i="8" s="1"/>
  <c r="I319" i="8"/>
  <c r="K319" i="8" s="1"/>
  <c r="L319" i="8" s="1"/>
  <c r="I278" i="8"/>
  <c r="K278" i="8" s="1"/>
  <c r="L278" i="8" s="1"/>
  <c r="J278" i="8" s="1"/>
  <c r="I573" i="8"/>
  <c r="K573" i="8" s="1"/>
  <c r="L573" i="8" s="1"/>
  <c r="I565" i="8"/>
  <c r="K565" i="8" s="1"/>
  <c r="L565" i="8" s="1"/>
  <c r="I343" i="8"/>
  <c r="K343" i="8" s="1"/>
  <c r="L343" i="8" s="1"/>
  <c r="I204" i="8"/>
  <c r="K204" i="8" s="1"/>
  <c r="I591" i="8"/>
  <c r="K591" i="8" s="1"/>
  <c r="L591" i="8" s="1"/>
  <c r="I655" i="8"/>
  <c r="K655" i="8" s="1"/>
  <c r="L655" i="8" s="1"/>
  <c r="I323" i="8"/>
  <c r="K323" i="8" s="1"/>
  <c r="L323" i="8" s="1"/>
  <c r="I674" i="8"/>
  <c r="K674" i="8" s="1"/>
  <c r="L674" i="8" s="1"/>
  <c r="I102" i="8"/>
  <c r="K102" i="8" s="1"/>
  <c r="L102" i="8" s="1"/>
  <c r="I338" i="8"/>
  <c r="K338" i="8" s="1"/>
  <c r="L338" i="8" s="1"/>
  <c r="I540" i="8"/>
  <c r="K540" i="8" s="1"/>
  <c r="L540" i="8" s="1"/>
  <c r="I586" i="8"/>
  <c r="K586" i="8" s="1"/>
  <c r="L586" i="8" s="1"/>
  <c r="I397" i="8"/>
  <c r="K397" i="8" s="1"/>
  <c r="L397" i="8" s="1"/>
  <c r="I14" i="8"/>
  <c r="K14" i="8" s="1"/>
  <c r="L14" i="8" s="1"/>
  <c r="I675" i="8"/>
  <c r="K675" i="8" s="1"/>
  <c r="L675" i="8" s="1"/>
  <c r="I476" i="8"/>
  <c r="K476" i="8" s="1"/>
  <c r="L476" i="8" s="1"/>
  <c r="I269" i="8"/>
  <c r="K269" i="8" s="1"/>
  <c r="L269" i="8" s="1"/>
  <c r="I570" i="8"/>
  <c r="K570" i="8" s="1"/>
  <c r="L570" i="8" s="1"/>
  <c r="I165" i="8"/>
  <c r="K165" i="8" s="1"/>
  <c r="L165" i="8" s="1"/>
  <c r="I699" i="8"/>
  <c r="K699" i="8" s="1"/>
  <c r="L699" i="8" s="1"/>
  <c r="I422" i="8"/>
  <c r="K422" i="8" s="1"/>
  <c r="L422" i="8" s="1"/>
  <c r="I734" i="8"/>
  <c r="K734" i="8" s="1"/>
  <c r="L734" i="8" s="1"/>
  <c r="I421" i="8"/>
  <c r="K421" i="8" s="1"/>
  <c r="L421" i="8" s="1"/>
  <c r="I639" i="8"/>
  <c r="K639" i="8" s="1"/>
  <c r="L639" i="8" s="1"/>
  <c r="I490" i="8"/>
  <c r="K490" i="8" s="1"/>
  <c r="L490" i="8" s="1"/>
  <c r="I592" i="8"/>
  <c r="K592" i="8" s="1"/>
  <c r="L592" i="8" s="1"/>
  <c r="I522" i="8"/>
  <c r="K522" i="8" s="1"/>
  <c r="L522" i="8" s="1"/>
  <c r="I707" i="8"/>
  <c r="K707" i="8" s="1"/>
  <c r="L707" i="8" s="1"/>
  <c r="I711" i="8"/>
  <c r="K711" i="8" s="1"/>
  <c r="L711" i="8" s="1"/>
  <c r="I55" i="8"/>
  <c r="K55" i="8" s="1"/>
  <c r="L55" i="8" s="1"/>
  <c r="I189" i="8"/>
  <c r="K189" i="8" s="1"/>
  <c r="L189" i="8" s="1"/>
  <c r="I70" i="8"/>
  <c r="K70" i="8" s="1"/>
  <c r="L70" i="8" s="1"/>
  <c r="I257" i="8"/>
  <c r="K257" i="8" s="1"/>
  <c r="L257" i="8" s="1"/>
  <c r="I185" i="8"/>
  <c r="K185" i="8" s="1"/>
  <c r="L185" i="8" s="1"/>
  <c r="I107" i="8"/>
  <c r="K107" i="8" s="1"/>
  <c r="L107" i="8" s="1"/>
  <c r="I199" i="8"/>
  <c r="K199" i="8" s="1"/>
  <c r="I636" i="8"/>
  <c r="K636" i="8" s="1"/>
  <c r="L636" i="8" s="1"/>
  <c r="I641" i="8"/>
  <c r="K641" i="8" s="1"/>
  <c r="L641" i="8" s="1"/>
  <c r="I680" i="8"/>
  <c r="K680" i="8" s="1"/>
  <c r="I484" i="8"/>
  <c r="K484" i="8" s="1"/>
  <c r="L484" i="8" s="1"/>
  <c r="I294" i="8"/>
  <c r="K294" i="8" s="1"/>
  <c r="L294" i="8" s="1"/>
  <c r="I206" i="8"/>
  <c r="K206" i="8" s="1"/>
  <c r="I188" i="8"/>
  <c r="K188" i="8" s="1"/>
  <c r="L188" i="8" s="1"/>
  <c r="I733" i="8"/>
  <c r="K733" i="8" s="1"/>
  <c r="L733" i="8" s="1"/>
  <c r="I122" i="8"/>
  <c r="K122" i="8" s="1"/>
  <c r="L122" i="8" s="1"/>
  <c r="I60" i="8"/>
  <c r="K60" i="8" s="1"/>
  <c r="L60" i="8" s="1"/>
  <c r="I155" i="8"/>
  <c r="K155" i="8" s="1"/>
  <c r="I686" i="8"/>
  <c r="K686" i="8" s="1"/>
  <c r="L686" i="8" s="1"/>
  <c r="I604" i="8"/>
  <c r="K604" i="8" s="1"/>
  <c r="L604" i="8" s="1"/>
  <c r="I726" i="8"/>
  <c r="K726" i="8" s="1"/>
  <c r="L726" i="8" s="1"/>
  <c r="I451" i="8"/>
  <c r="K451" i="8" s="1"/>
  <c r="L451" i="8" s="1"/>
  <c r="I280" i="8"/>
  <c r="K280" i="8" s="1"/>
  <c r="I419" i="8"/>
  <c r="K419" i="8" s="1"/>
  <c r="L419" i="8" s="1"/>
  <c r="I173" i="8"/>
  <c r="K173" i="8" s="1"/>
  <c r="L173" i="8" s="1"/>
  <c r="I318" i="8"/>
  <c r="K318" i="8" s="1"/>
  <c r="L318" i="8" s="1"/>
  <c r="I580" i="8"/>
  <c r="K580" i="8" s="1"/>
  <c r="L580" i="8" s="1"/>
  <c r="I264" i="8"/>
  <c r="K264" i="8" s="1"/>
  <c r="L264" i="8" s="1"/>
  <c r="I289" i="8"/>
  <c r="K289" i="8" s="1"/>
  <c r="L289" i="8" s="1"/>
  <c r="I442" i="8"/>
  <c r="K442" i="8" s="1"/>
  <c r="L442" i="8" s="1"/>
  <c r="I99" i="8"/>
  <c r="K99" i="8" s="1"/>
  <c r="I652" i="8"/>
  <c r="K652" i="8" s="1"/>
  <c r="L652" i="8" s="1"/>
  <c r="I51" i="8"/>
  <c r="K51" i="8" s="1"/>
  <c r="L51" i="8" s="1"/>
  <c r="I615" i="8"/>
  <c r="K615" i="8" s="1"/>
  <c r="L615" i="8" s="1"/>
  <c r="I659" i="8"/>
  <c r="K659" i="8" s="1"/>
  <c r="L659" i="8" s="1"/>
  <c r="I307" i="8"/>
  <c r="K307" i="8" s="1"/>
  <c r="L307" i="8" s="1"/>
  <c r="I135" i="8"/>
  <c r="K135" i="8" s="1"/>
  <c r="L135" i="8" s="1"/>
  <c r="I411" i="8"/>
  <c r="K411" i="8" s="1"/>
  <c r="L411" i="8" s="1"/>
  <c r="I590" i="8"/>
  <c r="K590" i="8" s="1"/>
  <c r="L590" i="8" s="1"/>
  <c r="I376" i="8"/>
  <c r="K376" i="8" s="1"/>
  <c r="L376" i="8" s="1"/>
  <c r="I148" i="8"/>
  <c r="K148" i="8" s="1"/>
  <c r="I430" i="8"/>
  <c r="K430" i="8" s="1"/>
  <c r="L430" i="8" s="1"/>
  <c r="I88" i="8"/>
  <c r="K88" i="8" s="1"/>
  <c r="L88" i="8" s="1"/>
  <c r="O88" i="8" s="1"/>
  <c r="I551" i="8"/>
  <c r="K551" i="8" s="1"/>
  <c r="L551" i="8" s="1"/>
  <c r="I110" i="8"/>
  <c r="K110" i="8" s="1"/>
  <c r="L110" i="8" s="1"/>
  <c r="I656" i="8"/>
  <c r="K656" i="8" s="1"/>
  <c r="L656" i="8" s="1"/>
  <c r="I288" i="8"/>
  <c r="K288" i="8" s="1"/>
  <c r="L288" i="8" s="1"/>
  <c r="I648" i="8"/>
  <c r="K648" i="8" s="1"/>
  <c r="L648" i="8" s="1"/>
  <c r="I689" i="8"/>
  <c r="K689" i="8" s="1"/>
  <c r="L689" i="8" s="1"/>
  <c r="I191" i="8"/>
  <c r="K191" i="8" s="1"/>
  <c r="L191" i="8" s="1"/>
  <c r="I63" i="8"/>
  <c r="K63" i="8" s="1"/>
  <c r="L63" i="8" s="1"/>
  <c r="I571" i="8"/>
  <c r="K571" i="8" s="1"/>
  <c r="L571" i="8" s="1"/>
  <c r="I25" i="8"/>
  <c r="K25" i="8" s="1"/>
  <c r="L25" i="8" s="1"/>
  <c r="I450" i="8"/>
  <c r="K450" i="8" s="1"/>
  <c r="L450" i="8" s="1"/>
  <c r="I558" i="8"/>
  <c r="K558" i="8" s="1"/>
  <c r="L558" i="8" s="1"/>
  <c r="I101" i="8"/>
  <c r="K101" i="8" s="1"/>
  <c r="L101" i="8" s="1"/>
  <c r="I581" i="8"/>
  <c r="K581" i="8" s="1"/>
  <c r="L581" i="8" s="1"/>
  <c r="I274" i="8"/>
  <c r="K274" i="8" s="1"/>
  <c r="I23" i="8"/>
  <c r="K23" i="8" s="1"/>
  <c r="L23" i="8" s="1"/>
  <c r="I106" i="8"/>
  <c r="K106" i="8" s="1"/>
  <c r="I472" i="8"/>
  <c r="K472" i="8" s="1"/>
  <c r="L472" i="8" s="1"/>
  <c r="I584" i="8"/>
  <c r="K584" i="8" s="1"/>
  <c r="L584" i="8" s="1"/>
  <c r="I690" i="8"/>
  <c r="K690" i="8" s="1"/>
  <c r="L690" i="8" s="1"/>
  <c r="I96" i="8"/>
  <c r="K96" i="8" s="1"/>
  <c r="L96" i="8" s="1"/>
  <c r="I29" i="8"/>
  <c r="K29" i="8" s="1"/>
  <c r="L29" i="8" s="1"/>
  <c r="I396" i="8"/>
  <c r="K396" i="8" s="1"/>
  <c r="L396" i="8" s="1"/>
  <c r="I491" i="8"/>
  <c r="K491" i="8" s="1"/>
  <c r="L491" i="8" s="1"/>
  <c r="I692" i="8"/>
  <c r="K692" i="8" s="1"/>
  <c r="L692" i="8" s="1"/>
  <c r="I331" i="8"/>
  <c r="K331" i="8" s="1"/>
  <c r="L331" i="8" s="1"/>
  <c r="I56" i="8"/>
  <c r="K56" i="8" s="1"/>
  <c r="L56" i="8" s="1"/>
  <c r="I510" i="8"/>
  <c r="K510" i="8" s="1"/>
  <c r="I425" i="8"/>
  <c r="K425" i="8" s="1"/>
  <c r="L425" i="8" s="1"/>
  <c r="I375" i="8"/>
  <c r="K375" i="8" s="1"/>
  <c r="L375" i="8" s="1"/>
  <c r="I229" i="8"/>
  <c r="K229" i="8" s="1"/>
  <c r="I642" i="8"/>
  <c r="K642" i="8" s="1"/>
  <c r="L642" i="8" s="1"/>
  <c r="I412" i="8"/>
  <c r="K412" i="8" s="1"/>
  <c r="L412" i="8" s="1"/>
  <c r="I732" i="8"/>
  <c r="K732" i="8" s="1"/>
  <c r="L732" i="8" s="1"/>
  <c r="I354" i="8"/>
  <c r="K354" i="8" s="1"/>
  <c r="L354" i="8" s="1"/>
  <c r="I93" i="8"/>
  <c r="K93" i="8" s="1"/>
  <c r="L93" i="8" s="1"/>
  <c r="I681" i="8"/>
  <c r="K681" i="8" s="1"/>
  <c r="L681" i="8" s="1"/>
  <c r="I175" i="8"/>
  <c r="K175" i="8" s="1"/>
  <c r="L175" i="8" s="1"/>
  <c r="I704" i="8"/>
  <c r="K704" i="8" s="1"/>
  <c r="L704" i="8" s="1"/>
  <c r="I215" i="8"/>
  <c r="K215" i="8" s="1"/>
  <c r="L215" i="8" s="1"/>
  <c r="I53" i="8"/>
  <c r="K53" i="8" s="1"/>
  <c r="I39" i="8"/>
  <c r="K39" i="8" s="1"/>
  <c r="I379" i="8"/>
  <c r="K379" i="8" s="1"/>
  <c r="L379" i="8" s="1"/>
  <c r="I542" i="8"/>
  <c r="K542" i="8" s="1"/>
  <c r="L542" i="8" s="1"/>
  <c r="I466" i="8"/>
  <c r="K466" i="8" s="1"/>
  <c r="L466" i="8" s="1"/>
  <c r="O466" i="8" s="1"/>
  <c r="I33" i="8"/>
  <c r="K33" i="8" s="1"/>
  <c r="L33" i="8" s="1"/>
  <c r="I308" i="8"/>
  <c r="K308" i="8" s="1"/>
  <c r="L308" i="8" s="1"/>
  <c r="I353" i="8"/>
  <c r="K353" i="8" s="1"/>
  <c r="L353" i="8" s="1"/>
  <c r="I625" i="8"/>
  <c r="K625" i="8" s="1"/>
  <c r="L625" i="8" s="1"/>
  <c r="I345" i="8"/>
  <c r="K345" i="8" s="1"/>
  <c r="L345" i="8" s="1"/>
  <c r="I433" i="8"/>
  <c r="K433" i="8" s="1"/>
  <c r="I37" i="8"/>
  <c r="K37" i="8" s="1"/>
  <c r="L37" i="8" s="1"/>
  <c r="I26" i="8"/>
  <c r="K26" i="8" s="1"/>
  <c r="L26" i="8" s="1"/>
  <c r="I382" i="8"/>
  <c r="K382" i="8" s="1"/>
  <c r="L382" i="8" s="1"/>
  <c r="I691" i="8"/>
  <c r="K691" i="8" s="1"/>
  <c r="L691" i="8" s="1"/>
  <c r="I363" i="8"/>
  <c r="K363" i="8" s="1"/>
  <c r="L363" i="8" s="1"/>
  <c r="I600" i="8"/>
  <c r="K600" i="8" s="1"/>
  <c r="L600" i="8" s="1"/>
  <c r="I221" i="8"/>
  <c r="K221" i="8" s="1"/>
  <c r="L221" i="8" s="1"/>
  <c r="I506" i="8"/>
  <c r="K506" i="8" s="1"/>
  <c r="L506" i="8" s="1"/>
  <c r="I342" i="8"/>
  <c r="K342" i="8" s="1"/>
  <c r="L342" i="8" s="1"/>
  <c r="I486" i="8"/>
  <c r="K486" i="8" s="1"/>
  <c r="L486" i="8" s="1"/>
  <c r="I651" i="8"/>
  <c r="K651" i="8" s="1"/>
  <c r="L651" i="8" s="1"/>
  <c r="I644" i="8"/>
  <c r="K644" i="8" s="1"/>
  <c r="L644" i="8" s="1"/>
  <c r="I80" i="8"/>
  <c r="K80" i="8" s="1"/>
  <c r="L80" i="8" s="1"/>
  <c r="I209" i="8"/>
  <c r="K209" i="8" s="1"/>
  <c r="L209" i="8" s="1"/>
  <c r="I336" i="8"/>
  <c r="K336" i="8" s="1"/>
  <c r="L336" i="8" s="1"/>
  <c r="I177" i="8"/>
  <c r="K177" i="8" s="1"/>
  <c r="I709" i="8"/>
  <c r="K709" i="8" s="1"/>
  <c r="L709" i="8" s="1"/>
  <c r="I536" i="8"/>
  <c r="K536" i="8" s="1"/>
  <c r="L536" i="8" s="1"/>
  <c r="I395" i="8"/>
  <c r="K395" i="8" s="1"/>
  <c r="L395" i="8" s="1"/>
  <c r="I444" i="8"/>
  <c r="K444" i="8" s="1"/>
  <c r="L444" i="8" s="1"/>
  <c r="I237" i="8"/>
  <c r="K237" i="8" s="1"/>
  <c r="I728" i="8"/>
  <c r="K728" i="8" s="1"/>
  <c r="L728" i="8" s="1"/>
  <c r="I141" i="8"/>
  <c r="K141" i="8" s="1"/>
  <c r="I646" i="8"/>
  <c r="K646" i="8" s="1"/>
  <c r="L646" i="8" s="1"/>
  <c r="I31" i="8"/>
  <c r="K31" i="8" s="1"/>
  <c r="I624" i="8"/>
  <c r="K624" i="8" s="1"/>
  <c r="L624" i="8" s="1"/>
  <c r="I666" i="8"/>
  <c r="K666" i="8" s="1"/>
  <c r="I309" i="8"/>
  <c r="K309" i="8" s="1"/>
  <c r="L309" i="8" s="1"/>
  <c r="I479" i="8"/>
  <c r="K479" i="8" s="1"/>
  <c r="L479" i="8" s="1"/>
  <c r="I440" i="8"/>
  <c r="K440" i="8" s="1"/>
  <c r="L440" i="8" s="1"/>
  <c r="I578" i="8"/>
  <c r="K578" i="8" s="1"/>
  <c r="I507" i="8"/>
  <c r="K507" i="8" s="1"/>
  <c r="L507" i="8" s="1"/>
  <c r="I282" i="8"/>
  <c r="K282" i="8" s="1"/>
  <c r="I268" i="8"/>
  <c r="K268" i="8" s="1"/>
  <c r="I184" i="8"/>
  <c r="K184" i="8" s="1"/>
  <c r="L184" i="8" s="1"/>
  <c r="I211" i="8"/>
  <c r="K211" i="8" s="1"/>
  <c r="I201" i="8"/>
  <c r="K201" i="8" s="1"/>
  <c r="L201" i="8" s="1"/>
  <c r="I413" i="8"/>
  <c r="K413" i="8" s="1"/>
  <c r="L413" i="8" s="1"/>
  <c r="I168" i="8"/>
  <c r="K168" i="8" s="1"/>
  <c r="L168" i="8" s="1"/>
  <c r="I335" i="8"/>
  <c r="K335" i="8" s="1"/>
  <c r="L335" i="8" s="1"/>
  <c r="I537" i="8"/>
  <c r="K537" i="8" s="1"/>
  <c r="L537" i="8" s="1"/>
  <c r="I191" i="69"/>
  <c r="K191" i="69" s="1"/>
  <c r="L191" i="69" s="1"/>
  <c r="I171" i="69"/>
  <c r="K171" i="69" s="1"/>
  <c r="L171" i="69" s="1"/>
  <c r="I65" i="69"/>
  <c r="K65" i="69" s="1"/>
  <c r="L65" i="69" s="1"/>
  <c r="I170" i="69"/>
  <c r="K170" i="69" s="1"/>
  <c r="L170" i="69" s="1"/>
  <c r="I64" i="69"/>
  <c r="K64" i="69" s="1"/>
  <c r="L64" i="69" s="1"/>
  <c r="I169" i="69"/>
  <c r="K169" i="69" s="1"/>
  <c r="L169" i="69" s="1"/>
  <c r="I63" i="69"/>
  <c r="K63" i="69" s="1"/>
  <c r="L63" i="69" s="1"/>
  <c r="I166" i="69"/>
  <c r="K166" i="69" s="1"/>
  <c r="L166" i="69" s="1"/>
  <c r="I62" i="69"/>
  <c r="K62" i="69" s="1"/>
  <c r="I165" i="69"/>
  <c r="K165" i="69" s="1"/>
  <c r="L165" i="69" s="1"/>
  <c r="I60" i="69"/>
  <c r="K60" i="69" s="1"/>
  <c r="L60" i="69" s="1"/>
  <c r="I164" i="69"/>
  <c r="K164" i="69" s="1"/>
  <c r="L164" i="69" s="1"/>
  <c r="I29" i="69"/>
  <c r="K29" i="69" s="1"/>
  <c r="L29" i="69" s="1"/>
  <c r="I163" i="69"/>
  <c r="K163" i="69" s="1"/>
  <c r="L163" i="69" s="1"/>
  <c r="I28" i="69"/>
  <c r="K28" i="69" s="1"/>
  <c r="L28" i="69" s="1"/>
  <c r="I162" i="69"/>
  <c r="K162" i="69" s="1"/>
  <c r="L162" i="69" s="1"/>
  <c r="I27" i="69"/>
  <c r="K27" i="69" s="1"/>
  <c r="L27" i="69" s="1"/>
  <c r="I161" i="69"/>
  <c r="K161" i="69" s="1"/>
  <c r="L161" i="69" s="1"/>
  <c r="I26" i="69"/>
  <c r="K26" i="69" s="1"/>
  <c r="L26" i="69" s="1"/>
  <c r="I160" i="69"/>
  <c r="K160" i="69" s="1"/>
  <c r="L160" i="69" s="1"/>
  <c r="I25" i="69"/>
  <c r="K25" i="69" s="1"/>
  <c r="I143" i="69"/>
  <c r="K143" i="69" s="1"/>
  <c r="L143" i="69" s="1"/>
  <c r="I23" i="69"/>
  <c r="K23" i="69" s="1"/>
  <c r="L23" i="69" s="1"/>
  <c r="I142" i="69"/>
  <c r="K142" i="69" s="1"/>
  <c r="L142" i="69" s="1"/>
  <c r="I22" i="69"/>
  <c r="K22" i="69" s="1"/>
  <c r="L22" i="69" s="1"/>
  <c r="I141" i="69"/>
  <c r="K141" i="69" s="1"/>
  <c r="L141" i="69" s="1"/>
  <c r="I21" i="69"/>
  <c r="K21" i="69" s="1"/>
  <c r="L21" i="69" s="1"/>
  <c r="I132" i="69"/>
  <c r="K132" i="69" s="1"/>
  <c r="L132" i="69" s="1"/>
  <c r="I20" i="69"/>
  <c r="K20" i="69" s="1"/>
  <c r="L20" i="69" s="1"/>
  <c r="I108" i="69"/>
  <c r="K108" i="69" s="1"/>
  <c r="I106" i="69"/>
  <c r="K106" i="69" s="1"/>
  <c r="L106" i="69" s="1"/>
  <c r="I105" i="69"/>
  <c r="K105" i="69" s="1"/>
  <c r="L105" i="69" s="1"/>
  <c r="I104" i="69"/>
  <c r="K104" i="69" s="1"/>
  <c r="I102" i="69"/>
  <c r="K102" i="69" s="1"/>
  <c r="L102" i="69" s="1"/>
  <c r="I101" i="69"/>
  <c r="K101" i="69" s="1"/>
  <c r="I97" i="69"/>
  <c r="K97" i="69" s="1"/>
  <c r="L97" i="69" s="1"/>
  <c r="I196" i="69"/>
  <c r="K196" i="69" s="1"/>
  <c r="L196" i="69" s="1"/>
  <c r="I96" i="69"/>
  <c r="K96" i="69" s="1"/>
  <c r="L96" i="69" s="1"/>
  <c r="I195" i="69"/>
  <c r="K195" i="69" s="1"/>
  <c r="L195" i="69" s="1"/>
  <c r="I95" i="69"/>
  <c r="K95" i="69" s="1"/>
  <c r="I194" i="69"/>
  <c r="K194" i="69" s="1"/>
  <c r="L194" i="69" s="1"/>
  <c r="I92" i="69"/>
  <c r="K92" i="69" s="1"/>
  <c r="I90" i="69"/>
  <c r="K90" i="69" s="1"/>
  <c r="L90" i="69" s="1"/>
  <c r="I192" i="69"/>
  <c r="K192" i="69" s="1"/>
  <c r="L192" i="69" s="1"/>
  <c r="I89" i="69"/>
  <c r="K89" i="69" s="1"/>
  <c r="L89" i="69" s="1"/>
  <c r="I173" i="69"/>
  <c r="K173" i="69" s="1"/>
  <c r="L173" i="69" s="1"/>
  <c r="I68" i="69"/>
  <c r="K68" i="69" s="1"/>
  <c r="I172" i="69"/>
  <c r="K172" i="69" s="1"/>
  <c r="L172" i="69" s="1"/>
  <c r="I66" i="69"/>
  <c r="K66" i="69" s="1"/>
  <c r="L66" i="69" s="1"/>
  <c r="I193" i="69"/>
  <c r="K193" i="69" s="1"/>
  <c r="L193" i="69" s="1"/>
  <c r="I58" i="69"/>
  <c r="K58" i="69" s="1"/>
  <c r="L58" i="69" s="1"/>
  <c r="I209" i="69"/>
  <c r="K209" i="69" s="1"/>
  <c r="I38" i="69"/>
  <c r="K38" i="69" s="1"/>
  <c r="L38" i="69" s="1"/>
  <c r="I127" i="69"/>
  <c r="K127" i="69" s="1"/>
  <c r="L127" i="69" s="1"/>
  <c r="I131" i="69"/>
  <c r="K131" i="69" s="1"/>
  <c r="L131" i="69" s="1"/>
  <c r="I139" i="69"/>
  <c r="K139" i="69" s="1"/>
  <c r="L139" i="69" s="1"/>
  <c r="I116" i="69"/>
  <c r="K116" i="69" s="1"/>
  <c r="I69" i="69"/>
  <c r="K69" i="69" s="1"/>
  <c r="L69" i="69" s="1"/>
  <c r="I155" i="69"/>
  <c r="K155" i="69" s="1"/>
  <c r="L155" i="69" s="1"/>
  <c r="I159" i="69"/>
  <c r="K159" i="69" s="1"/>
  <c r="L159" i="69" s="1"/>
  <c r="I204" i="69"/>
  <c r="K204" i="69" s="1"/>
  <c r="L204" i="69" s="1"/>
  <c r="I210" i="69"/>
  <c r="K210" i="69" s="1"/>
  <c r="L210" i="69" s="1"/>
  <c r="I145" i="69"/>
  <c r="K145" i="69" s="1"/>
  <c r="L145" i="69" s="1"/>
  <c r="I187" i="69"/>
  <c r="K187" i="69" s="1"/>
  <c r="L187" i="69" s="1"/>
  <c r="I30" i="69"/>
  <c r="K30" i="69" s="1"/>
  <c r="L30" i="69" s="1"/>
  <c r="I41" i="69"/>
  <c r="K41" i="69" s="1"/>
  <c r="I36" i="69"/>
  <c r="K36" i="69" s="1"/>
  <c r="L36" i="69" s="1"/>
  <c r="I217" i="69"/>
  <c r="K217" i="69" s="1"/>
  <c r="L217" i="69" s="1"/>
  <c r="I57" i="69"/>
  <c r="K57" i="69" s="1"/>
  <c r="L57" i="69" s="1"/>
  <c r="I42" i="69"/>
  <c r="K42" i="69" s="1"/>
  <c r="L42" i="69" s="1"/>
  <c r="I148" i="69"/>
  <c r="K148" i="69" s="1"/>
  <c r="L148" i="69" s="1"/>
  <c r="I188" i="69"/>
  <c r="K188" i="69" s="1"/>
  <c r="L188" i="69" s="1"/>
  <c r="I59" i="69"/>
  <c r="K59" i="69" s="1"/>
  <c r="I138" i="69"/>
  <c r="K138" i="69" s="1"/>
  <c r="L138" i="69" s="1"/>
  <c r="I75" i="69"/>
  <c r="K75" i="69" s="1"/>
  <c r="L75" i="69" s="1"/>
  <c r="I180" i="69"/>
  <c r="K180" i="69" s="1"/>
  <c r="I218" i="69"/>
  <c r="K218" i="69" s="1"/>
  <c r="L218" i="69" s="1"/>
  <c r="I121" i="69"/>
  <c r="K121" i="69" s="1"/>
  <c r="L121" i="69" s="1"/>
  <c r="I12" i="69"/>
  <c r="K12" i="69" s="1"/>
  <c r="I17" i="69"/>
  <c r="K17" i="69" s="1"/>
  <c r="I174" i="69"/>
  <c r="K174" i="69" s="1"/>
  <c r="I78" i="69"/>
  <c r="K78" i="69" s="1"/>
  <c r="L78" i="69" s="1"/>
  <c r="I48" i="69"/>
  <c r="K48" i="69" s="1"/>
  <c r="L48" i="69" s="1"/>
  <c r="I205" i="69"/>
  <c r="K205" i="69" s="1"/>
  <c r="L205" i="69" s="1"/>
  <c r="I123" i="69"/>
  <c r="K123" i="69" s="1"/>
  <c r="L123" i="69" s="1"/>
  <c r="I84" i="69"/>
  <c r="K84" i="69" s="1"/>
  <c r="L84" i="69" s="1"/>
  <c r="I122" i="69"/>
  <c r="K122" i="69" s="1"/>
  <c r="L122" i="69" s="1"/>
  <c r="I44" i="69"/>
  <c r="K44" i="69" s="1"/>
  <c r="L44" i="69" s="1"/>
  <c r="I154" i="69"/>
  <c r="K154" i="69" s="1"/>
  <c r="L154" i="69" s="1"/>
  <c r="I14" i="69"/>
  <c r="K14" i="69" s="1"/>
  <c r="L14" i="69" s="1"/>
  <c r="I83" i="69"/>
  <c r="K83" i="69" s="1"/>
  <c r="I35" i="69"/>
  <c r="K35" i="69" s="1"/>
  <c r="L35" i="69" s="1"/>
  <c r="I152" i="69"/>
  <c r="K152" i="69" s="1"/>
  <c r="L152" i="69" s="1"/>
  <c r="I128" i="69"/>
  <c r="K128" i="69" s="1"/>
  <c r="L128" i="69" s="1"/>
  <c r="I70" i="69"/>
  <c r="K70" i="69" s="1"/>
  <c r="L70" i="69" s="1"/>
  <c r="I184" i="69"/>
  <c r="K184" i="69" s="1"/>
  <c r="L184" i="69" s="1"/>
  <c r="I156" i="69"/>
  <c r="K156" i="69" s="1"/>
  <c r="L156" i="69" s="1"/>
  <c r="I112" i="69"/>
  <c r="K112" i="69" s="1"/>
  <c r="I214" i="69"/>
  <c r="K214" i="69" s="1"/>
  <c r="L214" i="69" s="1"/>
  <c r="I49" i="69"/>
  <c r="K49" i="69" s="1"/>
  <c r="L49" i="69" s="1"/>
  <c r="I175" i="69"/>
  <c r="K175" i="69" s="1"/>
  <c r="L175" i="69" s="1"/>
  <c r="I144" i="69"/>
  <c r="K144" i="69" s="1"/>
  <c r="L144" i="69" s="1"/>
  <c r="I85" i="69"/>
  <c r="K85" i="69" s="1"/>
  <c r="L85" i="69" s="1"/>
  <c r="I206" i="69"/>
  <c r="K206" i="69" s="1"/>
  <c r="L206" i="69" s="1"/>
  <c r="I71" i="69"/>
  <c r="K71" i="69" s="1"/>
  <c r="L71" i="69" s="1"/>
  <c r="I129" i="69"/>
  <c r="K129" i="69" s="1"/>
  <c r="L129" i="69" s="1"/>
  <c r="I176" i="69"/>
  <c r="K176" i="69" s="1"/>
  <c r="L176" i="69" s="1"/>
  <c r="I113" i="69"/>
  <c r="K113" i="69" s="1"/>
  <c r="L113" i="69" s="1"/>
  <c r="I157" i="69"/>
  <c r="K157" i="69" s="1"/>
  <c r="L157" i="69" s="1"/>
  <c r="I37" i="69"/>
  <c r="K37" i="69" s="1"/>
  <c r="L37" i="69" s="1"/>
  <c r="I146" i="69"/>
  <c r="K146" i="69" s="1"/>
  <c r="L146" i="69" s="1"/>
  <c r="I189" i="69"/>
  <c r="K189" i="69" s="1"/>
  <c r="L189" i="69" s="1"/>
  <c r="I87" i="69"/>
  <c r="K87" i="69" s="1"/>
  <c r="I135" i="69"/>
  <c r="K135" i="69" s="1"/>
  <c r="L135" i="69" s="1"/>
  <c r="I120" i="69"/>
  <c r="K120" i="69" s="1"/>
  <c r="I158" i="69"/>
  <c r="K158" i="69" s="1"/>
  <c r="L158" i="69" s="1"/>
  <c r="I181" i="69"/>
  <c r="K181" i="69" s="1"/>
  <c r="L181" i="69" s="1"/>
  <c r="I211" i="69"/>
  <c r="K211" i="69" s="1"/>
  <c r="L211" i="69" s="1"/>
  <c r="I13" i="69"/>
  <c r="K13" i="69" s="1"/>
  <c r="L13" i="69" s="1"/>
  <c r="I216" i="69"/>
  <c r="K216" i="69" s="1"/>
  <c r="L216" i="69" s="1"/>
  <c r="I201" i="69"/>
  <c r="K201" i="69" s="1"/>
  <c r="L201" i="69" s="1"/>
  <c r="I126" i="69"/>
  <c r="K126" i="69" s="1"/>
  <c r="L126" i="69" s="1"/>
  <c r="I43" i="69"/>
  <c r="K43" i="69" s="1"/>
  <c r="L43" i="69" s="1"/>
  <c r="I186" i="69"/>
  <c r="K186" i="69" s="1"/>
  <c r="L186" i="69" s="1"/>
  <c r="I202" i="69"/>
  <c r="K202" i="69" s="1"/>
  <c r="L202" i="69" s="1"/>
  <c r="I183" i="69"/>
  <c r="K183" i="69" s="1"/>
  <c r="L183" i="69" s="1"/>
  <c r="I34" i="69"/>
  <c r="K34" i="69" s="1"/>
  <c r="L34" i="69" s="1"/>
  <c r="I110" i="69"/>
  <c r="K110" i="69" s="1"/>
  <c r="I72" i="69"/>
  <c r="K72" i="69" s="1"/>
  <c r="L72" i="69" s="1"/>
  <c r="I207" i="69"/>
  <c r="K207" i="69" s="1"/>
  <c r="L207" i="69" s="1"/>
  <c r="I219" i="69"/>
  <c r="K219" i="69" s="1"/>
  <c r="L219" i="69" s="1"/>
  <c r="I114" i="69"/>
  <c r="K114" i="69" s="1"/>
  <c r="L114" i="69" s="1"/>
  <c r="I18" i="69"/>
  <c r="K18" i="69" s="1"/>
  <c r="L18" i="69" s="1"/>
  <c r="I147" i="69"/>
  <c r="K147" i="69" s="1"/>
  <c r="L147" i="69" s="1"/>
  <c r="I79" i="69"/>
  <c r="K79" i="69" s="1"/>
  <c r="L79" i="69" s="1"/>
  <c r="I153" i="69"/>
  <c r="K153" i="69" s="1"/>
  <c r="L153" i="69" s="1"/>
  <c r="I53" i="69"/>
  <c r="K53" i="69" s="1"/>
  <c r="L53" i="69" s="1"/>
  <c r="I150" i="69"/>
  <c r="K150" i="69" s="1"/>
  <c r="L150" i="69" s="1"/>
  <c r="I203" i="69"/>
  <c r="K203" i="69" s="1"/>
  <c r="L203" i="69" s="1"/>
  <c r="I133" i="69"/>
  <c r="K133" i="69" s="1"/>
  <c r="L133" i="69" s="1"/>
  <c r="I198" i="69"/>
  <c r="K198" i="69" s="1"/>
  <c r="I151" i="69"/>
  <c r="K151" i="69" s="1"/>
  <c r="L151" i="69" s="1"/>
  <c r="I31" i="69"/>
  <c r="K31" i="69" s="1"/>
  <c r="L31" i="69" s="1"/>
  <c r="I73" i="69"/>
  <c r="K73" i="69" s="1"/>
  <c r="L73" i="69" s="1"/>
  <c r="I134" i="69"/>
  <c r="K134" i="69" s="1"/>
  <c r="L134" i="69" s="1"/>
  <c r="I45" i="69"/>
  <c r="K45" i="69" s="1"/>
  <c r="L45" i="69" s="1"/>
  <c r="I51" i="69"/>
  <c r="K51" i="69" s="1"/>
  <c r="I199" i="69"/>
  <c r="K199" i="69" s="1"/>
  <c r="L199" i="69" s="1"/>
  <c r="I177" i="69"/>
  <c r="K177" i="69" s="1"/>
  <c r="L177" i="69" s="1"/>
  <c r="I33" i="69"/>
  <c r="K33" i="69" s="1"/>
  <c r="I74" i="69"/>
  <c r="K74" i="69" s="1"/>
  <c r="L74" i="69" s="1"/>
  <c r="I125" i="69"/>
  <c r="K125" i="69" s="1"/>
  <c r="I215" i="69"/>
  <c r="K215" i="69" s="1"/>
  <c r="L215" i="69" s="1"/>
  <c r="I19" i="69"/>
  <c r="K19" i="69" s="1"/>
  <c r="L19" i="69" s="1"/>
  <c r="I54" i="69"/>
  <c r="K54" i="69" s="1"/>
  <c r="L54" i="69" s="1"/>
  <c r="I46" i="69"/>
  <c r="K46" i="69" s="1"/>
  <c r="L46" i="69" s="1"/>
  <c r="I52" i="69"/>
  <c r="K52" i="69" s="1"/>
  <c r="L52" i="69" s="1"/>
  <c r="I182" i="69"/>
  <c r="K182" i="69" s="1"/>
  <c r="L182" i="69" s="1"/>
  <c r="I80" i="69"/>
  <c r="K80" i="69" s="1"/>
  <c r="L80" i="69" s="1"/>
  <c r="I88" i="69"/>
  <c r="K88" i="69" s="1"/>
  <c r="L88" i="69" s="1"/>
  <c r="I212" i="69"/>
  <c r="K212" i="69" s="1"/>
  <c r="L212" i="69" s="1"/>
  <c r="I137" i="69"/>
  <c r="K137" i="69" s="1"/>
  <c r="L137" i="69" s="1"/>
  <c r="I140" i="69"/>
  <c r="K140" i="69" s="1"/>
  <c r="L140" i="69" s="1"/>
  <c r="I47" i="69"/>
  <c r="K47" i="69" s="1"/>
  <c r="L47" i="69" s="1"/>
  <c r="I213" i="69"/>
  <c r="K213" i="69" s="1"/>
  <c r="L213" i="69" s="1"/>
  <c r="I15" i="69"/>
  <c r="K15" i="69" s="1"/>
  <c r="L15" i="69" s="1"/>
  <c r="I130" i="69"/>
  <c r="K130" i="69" s="1"/>
  <c r="L130" i="69" s="1"/>
  <c r="I200" i="69"/>
  <c r="K200" i="69" s="1"/>
  <c r="L200" i="69" s="1"/>
  <c r="I149" i="69"/>
  <c r="K149" i="69" s="1"/>
  <c r="L149" i="69" s="1"/>
  <c r="I185" i="69"/>
  <c r="K185" i="69" s="1"/>
  <c r="L185" i="69" s="1"/>
  <c r="I190" i="69"/>
  <c r="K190" i="69" s="1"/>
  <c r="L190" i="69" s="1"/>
  <c r="I136" i="69"/>
  <c r="K136" i="69" s="1"/>
  <c r="L136" i="69" s="1"/>
  <c r="I77" i="69"/>
  <c r="K77" i="69" s="1"/>
  <c r="I38" i="70"/>
  <c r="K38" i="70" s="1"/>
  <c r="I49" i="70"/>
  <c r="K49" i="70" s="1"/>
  <c r="L49" i="70" s="1"/>
  <c r="I48" i="70"/>
  <c r="K48" i="70" s="1"/>
  <c r="L48" i="70" s="1"/>
  <c r="I47" i="70"/>
  <c r="K47" i="70" s="1"/>
  <c r="L47" i="70" s="1"/>
  <c r="I46" i="70"/>
  <c r="K46" i="70" s="1"/>
  <c r="I43" i="70"/>
  <c r="K43" i="70" s="1"/>
  <c r="I41" i="70"/>
  <c r="K41" i="70" s="1"/>
  <c r="L41" i="70" s="1"/>
  <c r="I40" i="70"/>
  <c r="K40" i="70" s="1"/>
  <c r="I62" i="70"/>
  <c r="K62" i="70" s="1"/>
  <c r="L62" i="70" s="1"/>
  <c r="I25" i="70"/>
  <c r="K25" i="70" s="1"/>
  <c r="I63" i="70"/>
  <c r="K63" i="70" s="1"/>
  <c r="L63" i="70" s="1"/>
  <c r="I26" i="70"/>
  <c r="K26" i="70" s="1"/>
  <c r="L26" i="70" s="1"/>
  <c r="I50" i="70"/>
  <c r="K50" i="70" s="1"/>
  <c r="L50" i="70" s="1"/>
  <c r="I64" i="70"/>
  <c r="K64" i="70" s="1"/>
  <c r="L64" i="70" s="1"/>
  <c r="I58" i="70"/>
  <c r="K58" i="70" s="1"/>
  <c r="L58" i="70" s="1"/>
  <c r="I31" i="70"/>
  <c r="K31" i="70" s="1"/>
  <c r="L31" i="70" s="1"/>
  <c r="I21" i="70"/>
  <c r="K21" i="70" s="1"/>
  <c r="I32" i="70"/>
  <c r="K32" i="70" s="1"/>
  <c r="L32" i="70" s="1"/>
  <c r="I68" i="70"/>
  <c r="K68" i="70" s="1"/>
  <c r="L68" i="70" s="1"/>
  <c r="I35" i="70"/>
  <c r="K35" i="70" s="1"/>
  <c r="I65" i="70"/>
  <c r="K65" i="70" s="1"/>
  <c r="L65" i="70" s="1"/>
  <c r="I22" i="70"/>
  <c r="K22" i="70" s="1"/>
  <c r="L22" i="70" s="1"/>
  <c r="I30" i="70"/>
  <c r="K30" i="70" s="1"/>
  <c r="I28" i="70"/>
  <c r="K28" i="70" s="1"/>
  <c r="I66" i="70"/>
  <c r="K66" i="70" s="1"/>
  <c r="L66" i="70" s="1"/>
  <c r="I69" i="70"/>
  <c r="K69" i="70" s="1"/>
  <c r="L69" i="70" s="1"/>
  <c r="I36" i="70"/>
  <c r="K36" i="70" s="1"/>
  <c r="L36" i="70" s="1"/>
  <c r="I53" i="70"/>
  <c r="K53" i="70" s="1"/>
  <c r="L53" i="70" s="1"/>
  <c r="I11" i="70"/>
  <c r="K11" i="70" s="1"/>
  <c r="L11" i="70" s="1"/>
  <c r="I71" i="70"/>
  <c r="K71" i="70" s="1"/>
  <c r="I60" i="70"/>
  <c r="K60" i="70" s="1"/>
  <c r="L60" i="70" s="1"/>
  <c r="I18" i="70"/>
  <c r="K18" i="70" s="1"/>
  <c r="I61" i="70"/>
  <c r="K61" i="70" s="1"/>
  <c r="L61" i="70" s="1"/>
  <c r="I67" i="70"/>
  <c r="K67" i="70" s="1"/>
  <c r="L67" i="70" s="1"/>
  <c r="I12" i="70"/>
  <c r="K12" i="70" s="1"/>
  <c r="L12" i="70" s="1"/>
  <c r="I55" i="70"/>
  <c r="K55" i="70" s="1"/>
  <c r="I16" i="70"/>
  <c r="K16" i="70" s="1"/>
  <c r="L16" i="70" s="1"/>
  <c r="I59" i="70"/>
  <c r="K59" i="70" s="1"/>
  <c r="L59" i="70" s="1"/>
  <c r="I23" i="70"/>
  <c r="K23" i="70" s="1"/>
  <c r="L23" i="70" s="1"/>
  <c r="I17" i="70"/>
  <c r="K17" i="70" s="1"/>
  <c r="L17" i="70" s="1"/>
  <c r="I13" i="70"/>
  <c r="K13" i="70" s="1"/>
  <c r="I15" i="70"/>
  <c r="K15" i="70" s="1"/>
  <c r="L15" i="70" s="1"/>
  <c r="I56" i="70"/>
  <c r="K56" i="70" s="1"/>
  <c r="L56" i="70" s="1"/>
  <c r="I51" i="70"/>
  <c r="K51" i="70" s="1"/>
  <c r="L51" i="70" s="1"/>
  <c r="I52" i="70"/>
  <c r="K52" i="70" s="1"/>
  <c r="L52" i="70" s="1"/>
  <c r="I57" i="70"/>
  <c r="K57" i="70" s="1"/>
  <c r="L57" i="70" s="1"/>
  <c r="I19" i="68"/>
  <c r="K19" i="68" s="1"/>
  <c r="L19" i="68" s="1"/>
  <c r="I25" i="68"/>
  <c r="K25" i="68" s="1"/>
  <c r="L25" i="68" s="1"/>
  <c r="I26" i="68"/>
  <c r="K26" i="68" s="1"/>
  <c r="L26" i="68" s="1"/>
  <c r="I27" i="68"/>
  <c r="K27" i="68" s="1"/>
  <c r="I18" i="68"/>
  <c r="K18" i="68" s="1"/>
  <c r="L18" i="68" s="1"/>
  <c r="I13" i="68"/>
  <c r="K13" i="68" s="1"/>
  <c r="L13" i="68" s="1"/>
  <c r="I14" i="68"/>
  <c r="K14" i="68" s="1"/>
  <c r="L14" i="68" s="1"/>
  <c r="I16" i="68"/>
  <c r="K16" i="68" s="1"/>
  <c r="L16" i="68" s="1"/>
  <c r="I32" i="68"/>
  <c r="K32" i="68" s="1"/>
  <c r="I17" i="68"/>
  <c r="K17" i="68" s="1"/>
  <c r="L17" i="68" s="1"/>
  <c r="I20" i="68"/>
  <c r="K20" i="68" s="1"/>
  <c r="L20" i="68" s="1"/>
  <c r="I12" i="68"/>
  <c r="K12" i="68" s="1"/>
  <c r="I22" i="68"/>
  <c r="K22" i="68" s="1"/>
  <c r="I23" i="68"/>
  <c r="K23" i="68" s="1"/>
  <c r="L23" i="68" s="1"/>
  <c r="I30" i="68"/>
  <c r="K30" i="68" s="1"/>
  <c r="I15" i="68"/>
  <c r="K15" i="68" s="1"/>
  <c r="L15" i="68" s="1"/>
  <c r="I23" i="67"/>
  <c r="K23" i="67" s="1"/>
  <c r="L23" i="67" s="1"/>
  <c r="I15" i="67"/>
  <c r="K15" i="67" s="1"/>
  <c r="L15" i="67" s="1"/>
  <c r="I13" i="67"/>
  <c r="K13" i="67" s="1"/>
  <c r="L13" i="67" s="1"/>
  <c r="I10" i="67"/>
  <c r="K10" i="67" s="1"/>
  <c r="I14" i="67"/>
  <c r="K14" i="67" s="1"/>
  <c r="L14" i="67" s="1"/>
  <c r="I18" i="67"/>
  <c r="K18" i="67" s="1"/>
  <c r="L18" i="67" s="1"/>
  <c r="I22" i="67"/>
  <c r="K22" i="67" s="1"/>
  <c r="L22" i="67" s="1"/>
  <c r="I21" i="67"/>
  <c r="K21" i="67" s="1"/>
  <c r="L21" i="67" s="1"/>
  <c r="I16" i="67"/>
  <c r="K16" i="67" s="1"/>
  <c r="I20" i="67"/>
  <c r="K20" i="67" s="1"/>
  <c r="L20" i="67" s="1"/>
  <c r="I17" i="67"/>
  <c r="K17" i="67" s="1"/>
  <c r="L17" i="67" s="1"/>
  <c r="I19" i="67"/>
  <c r="K19" i="67" s="1"/>
  <c r="L19" i="67" s="1"/>
  <c r="J759" i="8"/>
  <c r="O759" i="8"/>
  <c r="N762" i="8"/>
  <c r="H766" i="8"/>
  <c r="M766" i="8" s="1"/>
  <c r="N766" i="8"/>
  <c r="H763" i="8"/>
  <c r="M763" i="8" s="1"/>
  <c r="N763" i="8"/>
  <c r="I757" i="8"/>
  <c r="K757" i="8" s="1"/>
  <c r="L757" i="8" s="1"/>
  <c r="J757" i="8" s="1"/>
  <c r="I37" i="67" l="1"/>
  <c r="K37" i="67" s="1"/>
  <c r="L37" i="67" s="1"/>
  <c r="J37" i="67" s="1"/>
  <c r="J29" i="67"/>
  <c r="O11" i="67"/>
  <c r="O52" i="67"/>
  <c r="I25" i="67"/>
  <c r="K25" i="67" s="1"/>
  <c r="L25" i="67" s="1"/>
  <c r="J25" i="67" s="1"/>
  <c r="J53" i="67"/>
  <c r="N53" i="67" s="1"/>
  <c r="J73" i="70"/>
  <c r="N73" i="70" s="1"/>
  <c r="O49" i="67"/>
  <c r="J35" i="67"/>
  <c r="N35" i="67" s="1"/>
  <c r="I43" i="67"/>
  <c r="K43" i="67" s="1"/>
  <c r="L43" i="67" s="1"/>
  <c r="J43" i="67" s="1"/>
  <c r="O765" i="8"/>
  <c r="J623" i="8"/>
  <c r="H623" i="8" s="1"/>
  <c r="M623" i="8" s="1"/>
  <c r="J466" i="8"/>
  <c r="H466" i="8" s="1"/>
  <c r="M466" i="8" s="1"/>
  <c r="J55" i="67"/>
  <c r="H55" i="67" s="1"/>
  <c r="M55" i="67" s="1"/>
  <c r="I769" i="8"/>
  <c r="K769" i="8" s="1"/>
  <c r="L770" i="8"/>
  <c r="L774" i="8"/>
  <c r="I773" i="8"/>
  <c r="K773" i="8" s="1"/>
  <c r="L773" i="8" s="1"/>
  <c r="J773" i="8" s="1"/>
  <c r="I771" i="8"/>
  <c r="K771" i="8" s="1"/>
  <c r="L771" i="8" s="1"/>
  <c r="J771" i="8" s="1"/>
  <c r="L772" i="8"/>
  <c r="J767" i="8"/>
  <c r="O767" i="8"/>
  <c r="I764" i="8"/>
  <c r="K764" i="8" s="1"/>
  <c r="N29" i="67"/>
  <c r="H29" i="67"/>
  <c r="M29" i="67" s="1"/>
  <c r="N45" i="67"/>
  <c r="H45" i="67"/>
  <c r="M45" i="67" s="1"/>
  <c r="N50" i="67"/>
  <c r="H50" i="67"/>
  <c r="M50" i="67" s="1"/>
  <c r="N54" i="67"/>
  <c r="H54" i="67"/>
  <c r="M54" i="67" s="1"/>
  <c r="N52" i="67"/>
  <c r="H52" i="67"/>
  <c r="M52" i="67" s="1"/>
  <c r="H33" i="67"/>
  <c r="M33" i="67" s="1"/>
  <c r="N33" i="67"/>
  <c r="H53" i="67"/>
  <c r="M53" i="67" s="1"/>
  <c r="N36" i="67"/>
  <c r="H36" i="67"/>
  <c r="M36" i="67" s="1"/>
  <c r="N42" i="67"/>
  <c r="H42" i="67"/>
  <c r="M42" i="67" s="1"/>
  <c r="J38" i="67"/>
  <c r="O38" i="67"/>
  <c r="N46" i="67"/>
  <c r="H46" i="67"/>
  <c r="M46" i="67" s="1"/>
  <c r="N41" i="67"/>
  <c r="H41" i="67"/>
  <c r="M41" i="67" s="1"/>
  <c r="N48" i="67"/>
  <c r="H48" i="67"/>
  <c r="M48" i="67" s="1"/>
  <c r="O221" i="69"/>
  <c r="J221" i="69"/>
  <c r="H27" i="67"/>
  <c r="M27" i="67" s="1"/>
  <c r="N27" i="67"/>
  <c r="J26" i="67"/>
  <c r="O26" i="67"/>
  <c r="N39" i="67"/>
  <c r="H39" i="67"/>
  <c r="M39" i="67" s="1"/>
  <c r="O44" i="67"/>
  <c r="J44" i="67"/>
  <c r="N49" i="67"/>
  <c r="H49" i="67"/>
  <c r="M49" i="67" s="1"/>
  <c r="O32" i="67"/>
  <c r="J32" i="67"/>
  <c r="H28" i="67"/>
  <c r="M28" i="67" s="1"/>
  <c r="N28" i="67"/>
  <c r="N34" i="67"/>
  <c r="H34" i="67"/>
  <c r="M34" i="67" s="1"/>
  <c r="N11" i="67"/>
  <c r="H11" i="67"/>
  <c r="M11" i="67" s="1"/>
  <c r="H40" i="67"/>
  <c r="M40" i="67" s="1"/>
  <c r="N40" i="67"/>
  <c r="H30" i="67"/>
  <c r="M30" i="67" s="1"/>
  <c r="N30" i="67"/>
  <c r="J99" i="69"/>
  <c r="O99" i="69"/>
  <c r="N51" i="67"/>
  <c r="H51" i="67"/>
  <c r="M51" i="67" s="1"/>
  <c r="N47" i="67"/>
  <c r="H47" i="67"/>
  <c r="M47" i="67" s="1"/>
  <c r="O278" i="8"/>
  <c r="O227" i="8"/>
  <c r="O195" i="8"/>
  <c r="J676" i="8"/>
  <c r="H676" i="8" s="1"/>
  <c r="M676" i="8" s="1"/>
  <c r="J88" i="8"/>
  <c r="H88" i="8" s="1"/>
  <c r="M88" i="8" s="1"/>
  <c r="O723" i="8"/>
  <c r="J723" i="8"/>
  <c r="J16" i="68"/>
  <c r="O16" i="68"/>
  <c r="J704" i="8"/>
  <c r="O704" i="8"/>
  <c r="J522" i="8"/>
  <c r="O522" i="8"/>
  <c r="J243" i="8"/>
  <c r="O243" i="8"/>
  <c r="J729" i="8"/>
  <c r="O729" i="8"/>
  <c r="J174" i="8"/>
  <c r="O174" i="8"/>
  <c r="O66" i="70"/>
  <c r="J66" i="70"/>
  <c r="J69" i="69"/>
  <c r="O69" i="69"/>
  <c r="J25" i="8"/>
  <c r="O25" i="8"/>
  <c r="O293" i="8"/>
  <c r="J293" i="8"/>
  <c r="J35" i="8"/>
  <c r="O35" i="8"/>
  <c r="L164" i="8"/>
  <c r="I163" i="8"/>
  <c r="K163" i="8" s="1"/>
  <c r="J328" i="8"/>
  <c r="O328" i="8"/>
  <c r="J135" i="69"/>
  <c r="O135" i="69"/>
  <c r="J336" i="8"/>
  <c r="O336" i="8"/>
  <c r="J100" i="8"/>
  <c r="O100" i="8"/>
  <c r="J149" i="69"/>
  <c r="O149" i="69"/>
  <c r="L198" i="69"/>
  <c r="I197" i="69"/>
  <c r="K197" i="69" s="1"/>
  <c r="L197" i="69" s="1"/>
  <c r="J197" i="69" s="1"/>
  <c r="I86" i="69"/>
  <c r="K86" i="69" s="1"/>
  <c r="L86" i="69" s="1"/>
  <c r="J86" i="69" s="1"/>
  <c r="L87" i="69"/>
  <c r="O123" i="69"/>
  <c r="J123" i="69"/>
  <c r="O69" i="70"/>
  <c r="J69" i="70"/>
  <c r="J450" i="8"/>
  <c r="O450" i="8"/>
  <c r="O319" i="8"/>
  <c r="J319" i="8"/>
  <c r="J126" i="8"/>
  <c r="O126" i="8"/>
  <c r="J404" i="8"/>
  <c r="O404" i="8"/>
  <c r="J414" i="8"/>
  <c r="O414" i="8"/>
  <c r="J286" i="8"/>
  <c r="O286" i="8"/>
  <c r="J185" i="69"/>
  <c r="O185" i="69"/>
  <c r="O84" i="69"/>
  <c r="J84" i="69"/>
  <c r="J171" i="69"/>
  <c r="O171" i="69"/>
  <c r="J173" i="8"/>
  <c r="O173" i="8"/>
  <c r="L138" i="8"/>
  <c r="I137" i="8"/>
  <c r="K137" i="8" s="1"/>
  <c r="L137" i="8" s="1"/>
  <c r="J137" i="8" s="1"/>
  <c r="L519" i="8"/>
  <c r="I518" i="8"/>
  <c r="K518" i="8" s="1"/>
  <c r="L518" i="8" s="1"/>
  <c r="J518" i="8" s="1"/>
  <c r="J224" i="8"/>
  <c r="O224" i="8"/>
  <c r="O612" i="8"/>
  <c r="J612" i="8"/>
  <c r="O614" i="8"/>
  <c r="J614" i="8"/>
  <c r="J462" i="8"/>
  <c r="O462" i="8"/>
  <c r="J487" i="8"/>
  <c r="O487" i="8"/>
  <c r="L752" i="8"/>
  <c r="I751" i="8"/>
  <c r="K751" i="8" s="1"/>
  <c r="I27" i="70"/>
  <c r="K27" i="70" s="1"/>
  <c r="L27" i="70" s="1"/>
  <c r="J27" i="70" s="1"/>
  <c r="L28" i="70"/>
  <c r="O18" i="68"/>
  <c r="J18" i="68"/>
  <c r="L30" i="70"/>
  <c r="I29" i="70"/>
  <c r="K29" i="70" s="1"/>
  <c r="L29" i="70" s="1"/>
  <c r="J29" i="70" s="1"/>
  <c r="J200" i="69"/>
  <c r="O200" i="69"/>
  <c r="J133" i="69"/>
  <c r="O133" i="69"/>
  <c r="J189" i="69"/>
  <c r="O189" i="69"/>
  <c r="J205" i="69"/>
  <c r="O205" i="69"/>
  <c r="O139" i="69"/>
  <c r="J139" i="69"/>
  <c r="O132" i="69"/>
  <c r="J132" i="69"/>
  <c r="J537" i="8"/>
  <c r="O537" i="8"/>
  <c r="J80" i="8"/>
  <c r="O80" i="8"/>
  <c r="J93" i="8"/>
  <c r="O93" i="8"/>
  <c r="J63" i="8"/>
  <c r="O63" i="8"/>
  <c r="L280" i="8"/>
  <c r="I279" i="8"/>
  <c r="K279" i="8" s="1"/>
  <c r="L279" i="8" s="1"/>
  <c r="J279" i="8" s="1"/>
  <c r="J639" i="8"/>
  <c r="O639" i="8"/>
  <c r="J388" i="8"/>
  <c r="O388" i="8"/>
  <c r="J443" i="8"/>
  <c r="O443" i="8"/>
  <c r="O638" i="8"/>
  <c r="J638" i="8"/>
  <c r="L152" i="8"/>
  <c r="I151" i="8"/>
  <c r="K151" i="8" s="1"/>
  <c r="O295" i="8"/>
  <c r="J295" i="8"/>
  <c r="J91" i="8"/>
  <c r="O91" i="8"/>
  <c r="L120" i="69"/>
  <c r="I119" i="69"/>
  <c r="K119" i="69" s="1"/>
  <c r="J318" i="8"/>
  <c r="O318" i="8"/>
  <c r="J582" i="8"/>
  <c r="O582" i="8"/>
  <c r="J350" i="8"/>
  <c r="O350" i="8"/>
  <c r="J647" i="8"/>
  <c r="O647" i="8"/>
  <c r="J320" i="8"/>
  <c r="O320" i="8"/>
  <c r="J19" i="8"/>
  <c r="O19" i="8"/>
  <c r="O523" i="8"/>
  <c r="J523" i="8"/>
  <c r="O14" i="68"/>
  <c r="J14" i="68"/>
  <c r="J151" i="69"/>
  <c r="O151" i="69"/>
  <c r="I107" i="69"/>
  <c r="K107" i="69" s="1"/>
  <c r="L107" i="69" s="1"/>
  <c r="J107" i="69" s="1"/>
  <c r="L108" i="69"/>
  <c r="O175" i="8"/>
  <c r="J175" i="8"/>
  <c r="O592" i="8"/>
  <c r="J592" i="8"/>
  <c r="J568" i="8"/>
  <c r="O568" i="8"/>
  <c r="J549" i="8"/>
  <c r="O549" i="8"/>
  <c r="O330" i="8"/>
  <c r="J330" i="8"/>
  <c r="O13" i="68"/>
  <c r="J13" i="68"/>
  <c r="J412" i="8"/>
  <c r="O412" i="8"/>
  <c r="O456" i="8"/>
  <c r="J456" i="8"/>
  <c r="L209" i="69"/>
  <c r="I208" i="69"/>
  <c r="K208" i="69" s="1"/>
  <c r="L208" i="69" s="1"/>
  <c r="J208" i="69" s="1"/>
  <c r="J620" i="8"/>
  <c r="O620" i="8"/>
  <c r="O19" i="67"/>
  <c r="J19" i="67"/>
  <c r="J57" i="70"/>
  <c r="O57" i="70"/>
  <c r="J32" i="70"/>
  <c r="O32" i="70"/>
  <c r="J140" i="69"/>
  <c r="O140" i="69"/>
  <c r="J79" i="69"/>
  <c r="O79" i="69"/>
  <c r="J176" i="69"/>
  <c r="O176" i="69"/>
  <c r="I11" i="69"/>
  <c r="K11" i="69" s="1"/>
  <c r="L12" i="69"/>
  <c r="J58" i="69"/>
  <c r="O58" i="69"/>
  <c r="J23" i="69"/>
  <c r="O23" i="69"/>
  <c r="L211" i="8"/>
  <c r="I210" i="8"/>
  <c r="K210" i="8" s="1"/>
  <c r="L210" i="8" s="1"/>
  <c r="J210" i="8" s="1"/>
  <c r="O506" i="8"/>
  <c r="J506" i="8"/>
  <c r="L229" i="8"/>
  <c r="I228" i="8"/>
  <c r="K228" i="8" s="1"/>
  <c r="L228" i="8" s="1"/>
  <c r="J228" i="8" s="1"/>
  <c r="O656" i="8"/>
  <c r="J656" i="8"/>
  <c r="L155" i="8"/>
  <c r="I154" i="8"/>
  <c r="K154" i="8" s="1"/>
  <c r="L154" i="8" s="1"/>
  <c r="J154" i="8" s="1"/>
  <c r="J165" i="8"/>
  <c r="O165" i="8"/>
  <c r="J713" i="8"/>
  <c r="O713" i="8"/>
  <c r="O703" i="8"/>
  <c r="J703" i="8"/>
  <c r="L697" i="8"/>
  <c r="I696" i="8"/>
  <c r="K696" i="8" s="1"/>
  <c r="J187" i="8"/>
  <c r="O187" i="8"/>
  <c r="J616" i="8"/>
  <c r="O616" i="8"/>
  <c r="J545" i="8"/>
  <c r="O545" i="8"/>
  <c r="J384" i="8"/>
  <c r="O384" i="8"/>
  <c r="O629" i="8"/>
  <c r="J629" i="8"/>
  <c r="J670" i="8"/>
  <c r="O670" i="8"/>
  <c r="I260" i="8"/>
  <c r="K260" i="8" s="1"/>
  <c r="L261" i="8"/>
  <c r="J244" i="8"/>
  <c r="O244" i="8"/>
  <c r="J471" i="8"/>
  <c r="O471" i="8"/>
  <c r="O310" i="8"/>
  <c r="J310" i="8"/>
  <c r="J299" i="8"/>
  <c r="O299" i="8"/>
  <c r="O610" i="8"/>
  <c r="J610" i="8"/>
  <c r="J517" i="8"/>
  <c r="O517" i="8"/>
  <c r="J474" i="8"/>
  <c r="O474" i="8"/>
  <c r="J182" i="69"/>
  <c r="O182" i="69"/>
  <c r="O14" i="8"/>
  <c r="J14" i="8"/>
  <c r="J65" i="8"/>
  <c r="O65" i="8"/>
  <c r="L316" i="8"/>
  <c r="I315" i="8"/>
  <c r="K315" i="8" s="1"/>
  <c r="L45" i="8"/>
  <c r="I44" i="8"/>
  <c r="K44" i="8" s="1"/>
  <c r="L44" i="8" s="1"/>
  <c r="J44" i="8" s="1"/>
  <c r="J134" i="8"/>
  <c r="O134" i="8"/>
  <c r="J727" i="8"/>
  <c r="O727" i="8"/>
  <c r="L263" i="8"/>
  <c r="I262" i="8"/>
  <c r="K262" i="8" s="1"/>
  <c r="L262" i="8" s="1"/>
  <c r="J262" i="8" s="1"/>
  <c r="I744" i="8"/>
  <c r="K744" i="8" s="1"/>
  <c r="L744" i="8" s="1"/>
  <c r="J744" i="8" s="1"/>
  <c r="L745" i="8"/>
  <c r="J574" i="8"/>
  <c r="O574" i="8"/>
  <c r="J576" i="8"/>
  <c r="O576" i="8"/>
  <c r="J532" i="8"/>
  <c r="O532" i="8"/>
  <c r="J329" i="8"/>
  <c r="O329" i="8"/>
  <c r="J566" i="8"/>
  <c r="O566" i="8"/>
  <c r="J554" i="8"/>
  <c r="O554" i="8"/>
  <c r="J498" i="8"/>
  <c r="O498" i="8"/>
  <c r="O741" i="8"/>
  <c r="J741" i="8"/>
  <c r="J186" i="8"/>
  <c r="O186" i="8"/>
  <c r="J508" i="8"/>
  <c r="O508" i="8"/>
  <c r="I245" i="8"/>
  <c r="K245" i="8" s="1"/>
  <c r="L245" i="8" s="1"/>
  <c r="J245" i="8" s="1"/>
  <c r="L246" i="8"/>
  <c r="J628" i="8"/>
  <c r="O628" i="8"/>
  <c r="L206" i="8"/>
  <c r="I205" i="8"/>
  <c r="K205" i="8" s="1"/>
  <c r="L205" i="8" s="1"/>
  <c r="J205" i="8" s="1"/>
  <c r="J106" i="69"/>
  <c r="O106" i="69"/>
  <c r="O190" i="69"/>
  <c r="J190" i="69"/>
  <c r="O15" i="69"/>
  <c r="J15" i="69"/>
  <c r="J22" i="69"/>
  <c r="O22" i="69"/>
  <c r="L609" i="8"/>
  <c r="I608" i="8"/>
  <c r="K608" i="8" s="1"/>
  <c r="L608" i="8" s="1"/>
  <c r="J608" i="8" s="1"/>
  <c r="J562" i="8"/>
  <c r="O562" i="8"/>
  <c r="I16" i="69"/>
  <c r="K16" i="69" s="1"/>
  <c r="L16" i="69" s="1"/>
  <c r="J16" i="69" s="1"/>
  <c r="L17" i="69"/>
  <c r="O485" i="8"/>
  <c r="J485" i="8"/>
  <c r="L470" i="8"/>
  <c r="I469" i="8"/>
  <c r="K469" i="8" s="1"/>
  <c r="J31" i="70"/>
  <c r="O31" i="70"/>
  <c r="J231" i="8"/>
  <c r="O231" i="8"/>
  <c r="J363" i="8"/>
  <c r="O363" i="8"/>
  <c r="J64" i="70"/>
  <c r="O64" i="70"/>
  <c r="L672" i="8"/>
  <c r="I671" i="8"/>
  <c r="K671" i="8" s="1"/>
  <c r="L671" i="8" s="1"/>
  <c r="J671" i="8" s="1"/>
  <c r="O569" i="8"/>
  <c r="J569" i="8"/>
  <c r="J483" i="8"/>
  <c r="O483" i="8"/>
  <c r="L268" i="8"/>
  <c r="I267" i="8"/>
  <c r="K267" i="8" s="1"/>
  <c r="L267" i="8" s="1"/>
  <c r="J267" i="8" s="1"/>
  <c r="J382" i="8"/>
  <c r="O382" i="8"/>
  <c r="I271" i="8"/>
  <c r="K271" i="8" s="1"/>
  <c r="L272" i="8"/>
  <c r="J288" i="8"/>
  <c r="O288" i="8"/>
  <c r="J51" i="70"/>
  <c r="O51" i="70"/>
  <c r="J117" i="8"/>
  <c r="O117" i="8"/>
  <c r="J481" i="8"/>
  <c r="O481" i="8"/>
  <c r="O86" i="8"/>
  <c r="J86" i="8"/>
  <c r="J539" i="8"/>
  <c r="O539" i="8"/>
  <c r="O306" i="8"/>
  <c r="J306" i="8"/>
  <c r="J575" i="8"/>
  <c r="O575" i="8"/>
  <c r="J400" i="8"/>
  <c r="O400" i="8"/>
  <c r="J731" i="8"/>
  <c r="O731" i="8"/>
  <c r="J331" i="8"/>
  <c r="O331" i="8"/>
  <c r="O65" i="69"/>
  <c r="J65" i="69"/>
  <c r="J157" i="69"/>
  <c r="O157" i="69"/>
  <c r="J604" i="8"/>
  <c r="O604" i="8"/>
  <c r="J424" i="8"/>
  <c r="O424" i="8"/>
  <c r="O142" i="69"/>
  <c r="J142" i="69"/>
  <c r="J698" i="8"/>
  <c r="O698" i="8"/>
  <c r="O735" i="8"/>
  <c r="J735" i="8"/>
  <c r="O18" i="69"/>
  <c r="J18" i="69"/>
  <c r="J425" i="8"/>
  <c r="O425" i="8"/>
  <c r="I49" i="8"/>
  <c r="K49" i="8" s="1"/>
  <c r="L50" i="8"/>
  <c r="O88" i="69"/>
  <c r="J88" i="69"/>
  <c r="L282" i="8"/>
  <c r="I281" i="8"/>
  <c r="K281" i="8" s="1"/>
  <c r="L281" i="8" s="1"/>
  <c r="J281" i="8" s="1"/>
  <c r="J208" i="8"/>
  <c r="O208" i="8"/>
  <c r="O367" i="8"/>
  <c r="J367" i="8"/>
  <c r="O75" i="69"/>
  <c r="J75" i="69"/>
  <c r="O430" i="8"/>
  <c r="J430" i="8"/>
  <c r="L13" i="8"/>
  <c r="I12" i="8"/>
  <c r="K12" i="8" s="1"/>
  <c r="O207" i="69"/>
  <c r="J207" i="69"/>
  <c r="J572" i="8"/>
  <c r="O572" i="8"/>
  <c r="O122" i="69"/>
  <c r="J122" i="69"/>
  <c r="J65" i="70"/>
  <c r="O65" i="70"/>
  <c r="L35" i="70"/>
  <c r="I34" i="70"/>
  <c r="K34" i="70" s="1"/>
  <c r="J486" i="8"/>
  <c r="O486" i="8"/>
  <c r="J632" i="8"/>
  <c r="O632" i="8"/>
  <c r="O68" i="70"/>
  <c r="J68" i="70"/>
  <c r="J342" i="8"/>
  <c r="O342" i="8"/>
  <c r="J673" i="8"/>
  <c r="O673" i="8"/>
  <c r="O218" i="69"/>
  <c r="J218" i="69"/>
  <c r="J269" i="8"/>
  <c r="O269" i="8"/>
  <c r="J559" i="8"/>
  <c r="O559" i="8"/>
  <c r="I12" i="67"/>
  <c r="K12" i="67" s="1"/>
  <c r="L12" i="67" s="1"/>
  <c r="J12" i="67" s="1"/>
  <c r="L16" i="67"/>
  <c r="O160" i="69"/>
  <c r="J160" i="69"/>
  <c r="J476" i="8"/>
  <c r="O476" i="8"/>
  <c r="O513" i="8"/>
  <c r="J513" i="8"/>
  <c r="J344" i="8"/>
  <c r="O344" i="8"/>
  <c r="O85" i="69"/>
  <c r="J85" i="69"/>
  <c r="J507" i="8"/>
  <c r="O507" i="8"/>
  <c r="J675" i="8"/>
  <c r="O675" i="8"/>
  <c r="J399" i="8"/>
  <c r="O399" i="8"/>
  <c r="L167" i="8"/>
  <c r="I166" i="8"/>
  <c r="K166" i="8" s="1"/>
  <c r="L166" i="8" s="1"/>
  <c r="J166" i="8" s="1"/>
  <c r="O22" i="67"/>
  <c r="J22" i="67"/>
  <c r="J173" i="69"/>
  <c r="O173" i="69"/>
  <c r="L177" i="8"/>
  <c r="I176" i="8"/>
  <c r="K176" i="8" s="1"/>
  <c r="L176" i="8" s="1"/>
  <c r="J176" i="8" s="1"/>
  <c r="O25" i="68"/>
  <c r="J25" i="68"/>
  <c r="J47" i="69"/>
  <c r="O47" i="69"/>
  <c r="J201" i="8"/>
  <c r="O201" i="8"/>
  <c r="O223" i="8"/>
  <c r="J223" i="8"/>
  <c r="O54" i="8"/>
  <c r="J54" i="8"/>
  <c r="O212" i="69"/>
  <c r="J212" i="69"/>
  <c r="J600" i="8"/>
  <c r="O600" i="8"/>
  <c r="J489" i="8"/>
  <c r="O489" i="8"/>
  <c r="O360" i="8"/>
  <c r="J360" i="8"/>
  <c r="J206" i="69"/>
  <c r="O206" i="69"/>
  <c r="L510" i="8"/>
  <c r="I509" i="8"/>
  <c r="K509" i="8" s="1"/>
  <c r="L509" i="8" s="1"/>
  <c r="J509" i="8" s="1"/>
  <c r="J222" i="8"/>
  <c r="O222" i="8"/>
  <c r="J417" i="8"/>
  <c r="O417" i="8"/>
  <c r="J80" i="69"/>
  <c r="O80" i="69"/>
  <c r="J691" i="8"/>
  <c r="O691" i="8"/>
  <c r="O305" i="8"/>
  <c r="J305" i="8"/>
  <c r="J138" i="69"/>
  <c r="O138" i="69"/>
  <c r="O155" i="69"/>
  <c r="J155" i="69"/>
  <c r="J38" i="69"/>
  <c r="O38" i="69"/>
  <c r="L194" i="8"/>
  <c r="I193" i="8"/>
  <c r="K193" i="8" s="1"/>
  <c r="L193" i="8" s="1"/>
  <c r="J193" i="8" s="1"/>
  <c r="J153" i="69"/>
  <c r="O153" i="69"/>
  <c r="J43" i="8"/>
  <c r="O43" i="8"/>
  <c r="O585" i="8"/>
  <c r="J585" i="8"/>
  <c r="O71" i="69"/>
  <c r="J71" i="69"/>
  <c r="J461" i="8"/>
  <c r="O461" i="8"/>
  <c r="O501" i="8"/>
  <c r="J501" i="8"/>
  <c r="J172" i="69"/>
  <c r="O172" i="69"/>
  <c r="J546" i="8"/>
  <c r="O546" i="8"/>
  <c r="O21" i="67"/>
  <c r="J21" i="67"/>
  <c r="O26" i="69"/>
  <c r="J26" i="69"/>
  <c r="J613" i="8"/>
  <c r="O613" i="8"/>
  <c r="L67" i="8"/>
  <c r="I66" i="8"/>
  <c r="K66" i="8" s="1"/>
  <c r="L66" i="8" s="1"/>
  <c r="J66" i="8" s="1"/>
  <c r="O144" i="69"/>
  <c r="J144" i="69"/>
  <c r="O26" i="68"/>
  <c r="J26" i="68"/>
  <c r="O213" i="69"/>
  <c r="J213" i="69"/>
  <c r="J413" i="8"/>
  <c r="O413" i="8"/>
  <c r="J422" i="8"/>
  <c r="O422" i="8"/>
  <c r="L79" i="8"/>
  <c r="I78" i="8"/>
  <c r="K78" i="8" s="1"/>
  <c r="O19" i="68"/>
  <c r="J19" i="68"/>
  <c r="J642" i="8"/>
  <c r="O642" i="8"/>
  <c r="J661" i="8"/>
  <c r="O661" i="8"/>
  <c r="J66" i="69"/>
  <c r="O66" i="69"/>
  <c r="O551" i="8"/>
  <c r="J551" i="8"/>
  <c r="J333" i="8"/>
  <c r="O333" i="8"/>
  <c r="J511" i="8"/>
  <c r="O511" i="8"/>
  <c r="J58" i="70"/>
  <c r="O58" i="70"/>
  <c r="L180" i="69"/>
  <c r="I179" i="69"/>
  <c r="K179" i="69" s="1"/>
  <c r="J733" i="8"/>
  <c r="O733" i="8"/>
  <c r="O418" i="8"/>
  <c r="J418" i="8"/>
  <c r="J46" i="8"/>
  <c r="O46" i="8"/>
  <c r="O15" i="70"/>
  <c r="J15" i="70"/>
  <c r="L68" i="69"/>
  <c r="I67" i="69"/>
  <c r="K67" i="69" s="1"/>
  <c r="L67" i="69" s="1"/>
  <c r="J67" i="69" s="1"/>
  <c r="J56" i="8"/>
  <c r="O56" i="8"/>
  <c r="L594" i="8"/>
  <c r="I593" i="8"/>
  <c r="K593" i="8" s="1"/>
  <c r="L593" i="8" s="1"/>
  <c r="J593" i="8" s="1"/>
  <c r="O477" i="8"/>
  <c r="J477" i="8"/>
  <c r="J50" i="70"/>
  <c r="O50" i="70"/>
  <c r="L578" i="8"/>
  <c r="I577" i="8"/>
  <c r="K577" i="8" s="1"/>
  <c r="L577" i="8" s="1"/>
  <c r="J577" i="8" s="1"/>
  <c r="O150" i="69"/>
  <c r="J150" i="69"/>
  <c r="I168" i="69"/>
  <c r="K168" i="69" s="1"/>
  <c r="L174" i="69"/>
  <c r="J648" i="8"/>
  <c r="O648" i="8"/>
  <c r="J116" i="8"/>
  <c r="O116" i="8"/>
  <c r="J113" i="69"/>
  <c r="O113" i="69"/>
  <c r="J699" i="8"/>
  <c r="O699" i="8"/>
  <c r="J693" i="8"/>
  <c r="O693" i="8"/>
  <c r="J605" i="8"/>
  <c r="O605" i="8"/>
  <c r="O20" i="67"/>
  <c r="J20" i="67"/>
  <c r="L25" i="69"/>
  <c r="I24" i="69"/>
  <c r="K24" i="69" s="1"/>
  <c r="L24" i="69" s="1"/>
  <c r="J24" i="69" s="1"/>
  <c r="J662" i="8"/>
  <c r="O662" i="8"/>
  <c r="O104" i="8"/>
  <c r="J104" i="8"/>
  <c r="O114" i="69"/>
  <c r="J114" i="69"/>
  <c r="O429" i="8"/>
  <c r="J429" i="8"/>
  <c r="J146" i="8"/>
  <c r="O146" i="8"/>
  <c r="J219" i="69"/>
  <c r="O219" i="69"/>
  <c r="O207" i="8"/>
  <c r="J207" i="8"/>
  <c r="J161" i="69"/>
  <c r="O161" i="69"/>
  <c r="J31" i="69"/>
  <c r="O31" i="69"/>
  <c r="J37" i="69"/>
  <c r="O37" i="69"/>
  <c r="J53" i="69"/>
  <c r="O53" i="69"/>
  <c r="J736" i="8"/>
  <c r="O736" i="8"/>
  <c r="J564" i="8"/>
  <c r="O564" i="8"/>
  <c r="O686" i="8"/>
  <c r="J686" i="8"/>
  <c r="J122" i="8"/>
  <c r="H122" i="8" s="1"/>
  <c r="M122" i="8" s="1"/>
  <c r="O122" i="8"/>
  <c r="L622" i="8"/>
  <c r="I621" i="8"/>
  <c r="K621" i="8" s="1"/>
  <c r="L621" i="8" s="1"/>
  <c r="J621" i="8" s="1"/>
  <c r="J56" i="70"/>
  <c r="O56" i="70"/>
  <c r="J631" i="8"/>
  <c r="O631" i="8"/>
  <c r="J188" i="8"/>
  <c r="O188" i="8"/>
  <c r="J383" i="8"/>
  <c r="O383" i="8"/>
  <c r="O47" i="8"/>
  <c r="J47" i="8"/>
  <c r="I10" i="70"/>
  <c r="K10" i="70" s="1"/>
  <c r="L10" i="70" s="1"/>
  <c r="J10" i="70" s="1"/>
  <c r="L13" i="70"/>
  <c r="L148" i="8"/>
  <c r="I147" i="8"/>
  <c r="K147" i="8" s="1"/>
  <c r="L147" i="8" s="1"/>
  <c r="J147" i="8" s="1"/>
  <c r="O149" i="8"/>
  <c r="I115" i="69"/>
  <c r="K115" i="69" s="1"/>
  <c r="L115" i="69" s="1"/>
  <c r="J115" i="69" s="1"/>
  <c r="L116" i="69"/>
  <c r="J20" i="69"/>
  <c r="O20" i="69"/>
  <c r="J191" i="69"/>
  <c r="O191" i="69"/>
  <c r="O209" i="8"/>
  <c r="J209" i="8"/>
  <c r="O681" i="8"/>
  <c r="J681" i="8"/>
  <c r="J571" i="8"/>
  <c r="O571" i="8"/>
  <c r="J419" i="8"/>
  <c r="O419" i="8"/>
  <c r="J490" i="8"/>
  <c r="O490" i="8"/>
  <c r="O22" i="8"/>
  <c r="J22" i="8"/>
  <c r="J169" i="8"/>
  <c r="O169" i="8"/>
  <c r="J495" i="8"/>
  <c r="O495" i="8"/>
  <c r="L391" i="8"/>
  <c r="I390" i="8"/>
  <c r="K390" i="8" s="1"/>
  <c r="L62" i="8"/>
  <c r="I61" i="8"/>
  <c r="K61" i="8" s="1"/>
  <c r="L61" i="8" s="1"/>
  <c r="J61" i="8" s="1"/>
  <c r="J635" i="8"/>
  <c r="O635" i="8"/>
  <c r="L95" i="8"/>
  <c r="I94" i="8"/>
  <c r="K94" i="8" s="1"/>
  <c r="L94" i="8" s="1"/>
  <c r="J94" i="8" s="1"/>
  <c r="J349" i="8"/>
  <c r="O349" i="8"/>
  <c r="J17" i="8"/>
  <c r="O17" i="8"/>
  <c r="J373" i="8"/>
  <c r="O373" i="8"/>
  <c r="O547" i="8"/>
  <c r="J547" i="8"/>
  <c r="O555" i="8"/>
  <c r="J555" i="8"/>
  <c r="J739" i="8"/>
  <c r="O739" i="8"/>
  <c r="O496" i="8"/>
  <c r="J496" i="8"/>
  <c r="J366" i="8"/>
  <c r="O366" i="8"/>
  <c r="O465" i="8"/>
  <c r="J465" i="8"/>
  <c r="J606" i="8"/>
  <c r="O606" i="8"/>
  <c r="J172" i="8"/>
  <c r="O172" i="8"/>
  <c r="O114" i="8"/>
  <c r="J114" i="8"/>
  <c r="J394" i="8"/>
  <c r="O394" i="8"/>
  <c r="J291" i="8"/>
  <c r="O291" i="8"/>
  <c r="J235" i="8"/>
  <c r="O235" i="8"/>
  <c r="J617" i="8"/>
  <c r="O617" i="8"/>
  <c r="J368" i="8"/>
  <c r="O368" i="8"/>
  <c r="O499" i="8"/>
  <c r="J499" i="8"/>
  <c r="I24" i="68"/>
  <c r="K24" i="68" s="1"/>
  <c r="L24" i="68" s="1"/>
  <c r="J24" i="68" s="1"/>
  <c r="L27" i="68"/>
  <c r="O22" i="70"/>
  <c r="J22" i="70"/>
  <c r="O130" i="69"/>
  <c r="J130" i="69"/>
  <c r="O203" i="69"/>
  <c r="J203" i="69"/>
  <c r="O146" i="69"/>
  <c r="J146" i="69"/>
  <c r="J48" i="69"/>
  <c r="O48" i="69"/>
  <c r="O131" i="69"/>
  <c r="J131" i="69"/>
  <c r="J21" i="69"/>
  <c r="O21" i="69"/>
  <c r="J335" i="8"/>
  <c r="O335" i="8"/>
  <c r="O644" i="8"/>
  <c r="J644" i="8"/>
  <c r="J354" i="8"/>
  <c r="O354" i="8"/>
  <c r="J191" i="8"/>
  <c r="O191" i="8"/>
  <c r="O451" i="8"/>
  <c r="J451" i="8"/>
  <c r="O421" i="8"/>
  <c r="J421" i="8"/>
  <c r="J512" i="8"/>
  <c r="O512" i="8"/>
  <c r="L378" i="8"/>
  <c r="I377" i="8"/>
  <c r="K377" i="8" s="1"/>
  <c r="L377" i="8" s="1"/>
  <c r="J377" i="8" s="1"/>
  <c r="L129" i="8"/>
  <c r="I128" i="8"/>
  <c r="K128" i="8" s="1"/>
  <c r="J69" i="8"/>
  <c r="O69" i="8"/>
  <c r="J530" i="8"/>
  <c r="O530" i="8"/>
  <c r="O416" i="8"/>
  <c r="J416" i="8"/>
  <c r="J334" i="8"/>
  <c r="O334" i="8"/>
  <c r="J287" i="8"/>
  <c r="O287" i="8"/>
  <c r="J32" i="8"/>
  <c r="O32" i="8"/>
  <c r="J113" i="8"/>
  <c r="O113" i="8"/>
  <c r="J447" i="8"/>
  <c r="O447" i="8"/>
  <c r="J737" i="8"/>
  <c r="O737" i="8"/>
  <c r="J426" i="8"/>
  <c r="O426" i="8"/>
  <c r="O535" i="8"/>
  <c r="J535" i="8"/>
  <c r="O370" i="8"/>
  <c r="J370" i="8"/>
  <c r="J131" i="8"/>
  <c r="O131" i="8"/>
  <c r="J78" i="69"/>
  <c r="O78" i="69"/>
  <c r="J127" i="69"/>
  <c r="O127" i="69"/>
  <c r="J141" i="69"/>
  <c r="O141" i="69"/>
  <c r="O168" i="8"/>
  <c r="J168" i="8"/>
  <c r="J651" i="8"/>
  <c r="O651" i="8"/>
  <c r="J732" i="8"/>
  <c r="O732" i="8"/>
  <c r="J689" i="8"/>
  <c r="O689" i="8"/>
  <c r="J726" i="8"/>
  <c r="O726" i="8"/>
  <c r="O734" i="8"/>
  <c r="J734" i="8"/>
  <c r="O406" i="8"/>
  <c r="J406" i="8"/>
  <c r="J340" i="8"/>
  <c r="O340" i="8"/>
  <c r="O598" i="8"/>
  <c r="J598" i="8"/>
  <c r="O423" i="8"/>
  <c r="J423" i="8"/>
  <c r="J685" i="8"/>
  <c r="O685" i="8"/>
  <c r="J634" i="8"/>
  <c r="O634" i="8"/>
  <c r="O602" i="8"/>
  <c r="J602" i="8"/>
  <c r="O516" i="8"/>
  <c r="J516" i="8"/>
  <c r="J505" i="8"/>
  <c r="O505" i="8"/>
  <c r="L298" i="8"/>
  <c r="I297" i="8"/>
  <c r="K297" i="8" s="1"/>
  <c r="J452" i="8"/>
  <c r="O452" i="8"/>
  <c r="J15" i="8"/>
  <c r="O15" i="8"/>
  <c r="J640" i="8"/>
  <c r="O640" i="8"/>
  <c r="J538" i="8"/>
  <c r="O538" i="8"/>
  <c r="J500" i="8"/>
  <c r="O500" i="8"/>
  <c r="J504" i="8"/>
  <c r="O504" i="8"/>
  <c r="J454" i="8"/>
  <c r="O454" i="8"/>
  <c r="J325" i="8"/>
  <c r="O325" i="8"/>
  <c r="O326" i="8"/>
  <c r="J326" i="8"/>
  <c r="O17" i="67"/>
  <c r="J17" i="67"/>
  <c r="O52" i="70"/>
  <c r="J52" i="70"/>
  <c r="L21" i="70"/>
  <c r="I20" i="70"/>
  <c r="K20" i="70" s="1"/>
  <c r="J137" i="69"/>
  <c r="O137" i="69"/>
  <c r="J147" i="69"/>
  <c r="O147" i="69"/>
  <c r="J129" i="69"/>
  <c r="O129" i="69"/>
  <c r="O121" i="69"/>
  <c r="J121" i="69"/>
  <c r="J193" i="69"/>
  <c r="O193" i="69"/>
  <c r="O143" i="69"/>
  <c r="J143" i="69"/>
  <c r="J184" i="8"/>
  <c r="O184" i="8"/>
  <c r="O221" i="8"/>
  <c r="J221" i="8"/>
  <c r="J375" i="8"/>
  <c r="O375" i="8"/>
  <c r="J110" i="8"/>
  <c r="O110" i="8"/>
  <c r="J60" i="8"/>
  <c r="O60" i="8"/>
  <c r="J570" i="8"/>
  <c r="O570" i="8"/>
  <c r="J455" i="8"/>
  <c r="O455" i="8"/>
  <c r="J393" i="8"/>
  <c r="O393" i="8"/>
  <c r="J428" i="8"/>
  <c r="O428" i="8"/>
  <c r="J643" i="8"/>
  <c r="O643" i="8"/>
  <c r="J403" i="8"/>
  <c r="O403" i="8"/>
  <c r="O28" i="8"/>
  <c r="J28" i="8"/>
  <c r="O710" i="8"/>
  <c r="J710" i="8"/>
  <c r="O380" i="8"/>
  <c r="J380" i="8"/>
  <c r="O730" i="8"/>
  <c r="J730" i="8"/>
  <c r="L436" i="8"/>
  <c r="I435" i="8"/>
  <c r="K435" i="8" s="1"/>
  <c r="O595" i="8"/>
  <c r="J595" i="8"/>
  <c r="O409" i="8"/>
  <c r="J409" i="8"/>
  <c r="J601" i="8"/>
  <c r="O601" i="8"/>
  <c r="J217" i="8"/>
  <c r="O217" i="8"/>
  <c r="O359" i="8"/>
  <c r="J359" i="8"/>
  <c r="L717" i="8"/>
  <c r="I716" i="8"/>
  <c r="K716" i="8" s="1"/>
  <c r="L716" i="8" s="1"/>
  <c r="J716" i="8" s="1"/>
  <c r="J714" i="8"/>
  <c r="O714" i="8"/>
  <c r="O109" i="8"/>
  <c r="J109" i="8"/>
  <c r="J18" i="67"/>
  <c r="O18" i="67"/>
  <c r="J17" i="70"/>
  <c r="O17" i="70"/>
  <c r="O26" i="70"/>
  <c r="J26" i="70"/>
  <c r="J52" i="69"/>
  <c r="O52" i="69"/>
  <c r="J72" i="69"/>
  <c r="O72" i="69"/>
  <c r="J175" i="69"/>
  <c r="O175" i="69"/>
  <c r="I56" i="69"/>
  <c r="K56" i="69" s="1"/>
  <c r="L59" i="69"/>
  <c r="O89" i="69"/>
  <c r="J89" i="69"/>
  <c r="J27" i="69"/>
  <c r="O27" i="69"/>
  <c r="O440" i="8"/>
  <c r="J440" i="8"/>
  <c r="J26" i="8"/>
  <c r="O26" i="8"/>
  <c r="J692" i="8"/>
  <c r="O692" i="8"/>
  <c r="J376" i="8"/>
  <c r="O376" i="8"/>
  <c r="J294" i="8"/>
  <c r="O294" i="8"/>
  <c r="J397" i="8"/>
  <c r="O397" i="8"/>
  <c r="J457" i="8"/>
  <c r="O457" i="8"/>
  <c r="J196" i="8"/>
  <c r="O196" i="8"/>
  <c r="J346" i="8"/>
  <c r="O346" i="8"/>
  <c r="J441" i="8"/>
  <c r="O441" i="8"/>
  <c r="O387" i="8"/>
  <c r="J387" i="8"/>
  <c r="J311" i="8"/>
  <c r="O311" i="8"/>
  <c r="L688" i="8"/>
  <c r="I687" i="8"/>
  <c r="K687" i="8" s="1"/>
  <c r="L687" i="8" s="1"/>
  <c r="J687" i="8" s="1"/>
  <c r="J16" i="8"/>
  <c r="O16" i="8"/>
  <c r="L301" i="8"/>
  <c r="I300" i="8"/>
  <c r="K300" i="8" s="1"/>
  <c r="L300" i="8" s="1"/>
  <c r="J300" i="8" s="1"/>
  <c r="J524" i="8"/>
  <c r="O524" i="8"/>
  <c r="J460" i="8"/>
  <c r="O460" i="8"/>
  <c r="J183" i="8"/>
  <c r="O183" i="8"/>
  <c r="J41" i="8"/>
  <c r="O41" i="8"/>
  <c r="J475" i="8"/>
  <c r="O475" i="8"/>
  <c r="O327" i="8"/>
  <c r="J327" i="8"/>
  <c r="O560" i="8"/>
  <c r="J560" i="8"/>
  <c r="J49" i="69"/>
  <c r="O49" i="69"/>
  <c r="J590" i="8"/>
  <c r="O590" i="8"/>
  <c r="J317" i="8"/>
  <c r="O317" i="8"/>
  <c r="L248" i="8"/>
  <c r="I247" i="8"/>
  <c r="K247" i="8" s="1"/>
  <c r="L247" i="8" s="1"/>
  <c r="J247" i="8" s="1"/>
  <c r="I9" i="67"/>
  <c r="K9" i="67" s="1"/>
  <c r="L10" i="67"/>
  <c r="J59" i="70"/>
  <c r="O59" i="70"/>
  <c r="I24" i="70"/>
  <c r="K24" i="70" s="1"/>
  <c r="L24" i="70" s="1"/>
  <c r="J24" i="70" s="1"/>
  <c r="L25" i="70"/>
  <c r="O54" i="69"/>
  <c r="J54" i="69"/>
  <c r="J34" i="69"/>
  <c r="O34" i="69"/>
  <c r="O214" i="69"/>
  <c r="J214" i="69"/>
  <c r="O148" i="69"/>
  <c r="J148" i="69"/>
  <c r="O90" i="69"/>
  <c r="J90" i="69"/>
  <c r="O28" i="69"/>
  <c r="J28" i="69"/>
  <c r="J309" i="8"/>
  <c r="O309" i="8"/>
  <c r="I432" i="8"/>
  <c r="K432" i="8" s="1"/>
  <c r="L432" i="8" s="1"/>
  <c r="J432" i="8" s="1"/>
  <c r="L433" i="8"/>
  <c r="J396" i="8"/>
  <c r="O396" i="8"/>
  <c r="O411" i="8"/>
  <c r="J411" i="8"/>
  <c r="L680" i="8"/>
  <c r="I679" i="8"/>
  <c r="K679" i="8" s="1"/>
  <c r="O540" i="8"/>
  <c r="J540" i="8"/>
  <c r="J364" i="8"/>
  <c r="O364" i="8"/>
  <c r="L124" i="8"/>
  <c r="I123" i="8"/>
  <c r="K123" i="8" s="1"/>
  <c r="L123" i="8" s="1"/>
  <c r="J123" i="8" s="1"/>
  <c r="L171" i="8"/>
  <c r="I170" i="8"/>
  <c r="K170" i="8" s="1"/>
  <c r="L170" i="8" s="1"/>
  <c r="J170" i="8" s="1"/>
  <c r="J682" i="8"/>
  <c r="O682" i="8"/>
  <c r="O534" i="8"/>
  <c r="J534" i="8"/>
  <c r="J40" i="8"/>
  <c r="O40" i="8"/>
  <c r="L553" i="8"/>
  <c r="I552" i="8"/>
  <c r="K552" i="8" s="1"/>
  <c r="L552" i="8" s="1"/>
  <c r="J552" i="8" s="1"/>
  <c r="J437" i="8"/>
  <c r="O437" i="8"/>
  <c r="J347" i="8"/>
  <c r="O347" i="8"/>
  <c r="O742" i="8"/>
  <c r="J742" i="8"/>
  <c r="L226" i="8"/>
  <c r="I225" i="8"/>
  <c r="K225" i="8" s="1"/>
  <c r="L225" i="8" s="1"/>
  <c r="J225" i="8" s="1"/>
  <c r="J324" i="8"/>
  <c r="O324" i="8"/>
  <c r="O667" i="8"/>
  <c r="J667" i="8"/>
  <c r="L73" i="8"/>
  <c r="I72" i="8"/>
  <c r="K72" i="8" s="1"/>
  <c r="J724" i="8"/>
  <c r="O724" i="8"/>
  <c r="L719" i="8"/>
  <c r="I718" i="8"/>
  <c r="K718" i="8" s="1"/>
  <c r="L718" i="8" s="1"/>
  <c r="J718" i="8" s="1"/>
  <c r="O13" i="67"/>
  <c r="J13" i="67"/>
  <c r="O16" i="70"/>
  <c r="J16" i="70"/>
  <c r="J62" i="70"/>
  <c r="O62" i="70"/>
  <c r="O19" i="69"/>
  <c r="J19" i="69"/>
  <c r="J183" i="69"/>
  <c r="O183" i="69"/>
  <c r="L112" i="69"/>
  <c r="I111" i="69"/>
  <c r="K111" i="69" s="1"/>
  <c r="L111" i="69" s="1"/>
  <c r="J111" i="69" s="1"/>
  <c r="O42" i="69"/>
  <c r="J42" i="69"/>
  <c r="I91" i="69"/>
  <c r="K91" i="69" s="1"/>
  <c r="L91" i="69" s="1"/>
  <c r="J91" i="69" s="1"/>
  <c r="L92" i="69"/>
  <c r="J163" i="69"/>
  <c r="O163" i="69"/>
  <c r="L666" i="8"/>
  <c r="I665" i="8"/>
  <c r="K665" i="8" s="1"/>
  <c r="J345" i="8"/>
  <c r="O345" i="8"/>
  <c r="J29" i="8"/>
  <c r="O29" i="8"/>
  <c r="O135" i="8"/>
  <c r="J135" i="8"/>
  <c r="O641" i="8"/>
  <c r="J641" i="8"/>
  <c r="J338" i="8"/>
  <c r="O338" i="8"/>
  <c r="J533" i="8"/>
  <c r="O533" i="8"/>
  <c r="J439" i="8"/>
  <c r="O439" i="8"/>
  <c r="J684" i="8"/>
  <c r="O684" i="8"/>
  <c r="O252" i="8"/>
  <c r="J252" i="8"/>
  <c r="J42" i="8"/>
  <c r="O42" i="8"/>
  <c r="O361" i="8"/>
  <c r="J361" i="8"/>
  <c r="L251" i="8"/>
  <c r="I250" i="8"/>
  <c r="K250" i="8" s="1"/>
  <c r="O702" i="8"/>
  <c r="J702" i="8"/>
  <c r="O740" i="8"/>
  <c r="J740" i="8"/>
  <c r="J701" i="8"/>
  <c r="O701" i="8"/>
  <c r="L706" i="8"/>
  <c r="I705" i="8"/>
  <c r="K705" i="8" s="1"/>
  <c r="L705" i="8" s="1"/>
  <c r="J705" i="8" s="1"/>
  <c r="J241" i="8"/>
  <c r="O241" i="8"/>
  <c r="J283" i="8"/>
  <c r="O283" i="8"/>
  <c r="J125" i="8"/>
  <c r="O125" i="8"/>
  <c r="J369" i="8"/>
  <c r="O369" i="8"/>
  <c r="O722" i="8"/>
  <c r="J722" i="8"/>
  <c r="I54" i="70"/>
  <c r="K54" i="70" s="1"/>
  <c r="L54" i="70" s="1"/>
  <c r="J54" i="70" s="1"/>
  <c r="L55" i="70"/>
  <c r="I39" i="70"/>
  <c r="K39" i="70" s="1"/>
  <c r="L39" i="70" s="1"/>
  <c r="J39" i="70" s="1"/>
  <c r="L40" i="70"/>
  <c r="O215" i="69"/>
  <c r="J215" i="69"/>
  <c r="O202" i="69"/>
  <c r="J202" i="69"/>
  <c r="O156" i="69"/>
  <c r="J156" i="69"/>
  <c r="O57" i="69"/>
  <c r="J57" i="69"/>
  <c r="O194" i="69"/>
  <c r="J194" i="69"/>
  <c r="J29" i="69"/>
  <c r="O29" i="69"/>
  <c r="J624" i="8"/>
  <c r="O624" i="8"/>
  <c r="J625" i="8"/>
  <c r="O625" i="8"/>
  <c r="J96" i="8"/>
  <c r="O96" i="8"/>
  <c r="J307" i="8"/>
  <c r="O307" i="8"/>
  <c r="J636" i="8"/>
  <c r="O636" i="8"/>
  <c r="O102" i="8"/>
  <c r="J102" i="8"/>
  <c r="L234" i="8"/>
  <c r="I233" i="8"/>
  <c r="K233" i="8" s="1"/>
  <c r="J630" i="8"/>
  <c r="O630" i="8"/>
  <c r="J415" i="8"/>
  <c r="O415" i="8"/>
  <c r="I754" i="8"/>
  <c r="K754" i="8" s="1"/>
  <c r="L755" i="8"/>
  <c r="O607" i="8"/>
  <c r="J607" i="8"/>
  <c r="J302" i="8"/>
  <c r="O302" i="8"/>
  <c r="J654" i="8"/>
  <c r="O654" i="8"/>
  <c r="J358" i="8"/>
  <c r="O358" i="8"/>
  <c r="O420" i="8"/>
  <c r="J420" i="8"/>
  <c r="J531" i="8"/>
  <c r="O531" i="8"/>
  <c r="L240" i="8"/>
  <c r="I239" i="8"/>
  <c r="K239" i="8" s="1"/>
  <c r="L239" i="8" s="1"/>
  <c r="J239" i="8" s="1"/>
  <c r="L627" i="8"/>
  <c r="I626" i="8"/>
  <c r="K626" i="8" s="1"/>
  <c r="L626" i="8" s="1"/>
  <c r="J626" i="8" s="1"/>
  <c r="J130" i="8"/>
  <c r="O130" i="8"/>
  <c r="J192" i="8"/>
  <c r="O192" i="8"/>
  <c r="J82" i="8"/>
  <c r="O82" i="8"/>
  <c r="O749" i="8"/>
  <c r="J749" i="8"/>
  <c r="J603" i="8"/>
  <c r="O603" i="8"/>
  <c r="J23" i="67"/>
  <c r="O23" i="67"/>
  <c r="J12" i="70"/>
  <c r="O12" i="70"/>
  <c r="O41" i="70"/>
  <c r="J41" i="70"/>
  <c r="L125" i="69"/>
  <c r="I124" i="69"/>
  <c r="K124" i="69" s="1"/>
  <c r="L124" i="69" s="1"/>
  <c r="J124" i="69" s="1"/>
  <c r="J186" i="69"/>
  <c r="O186" i="69"/>
  <c r="O184" i="69"/>
  <c r="J184" i="69"/>
  <c r="J217" i="69"/>
  <c r="O217" i="69"/>
  <c r="I94" i="69"/>
  <c r="K94" i="69" s="1"/>
  <c r="L95" i="69"/>
  <c r="O164" i="69"/>
  <c r="J164" i="69"/>
  <c r="L31" i="8"/>
  <c r="I30" i="8"/>
  <c r="K30" i="8" s="1"/>
  <c r="L30" i="8" s="1"/>
  <c r="J30" i="8" s="1"/>
  <c r="J353" i="8"/>
  <c r="O353" i="8"/>
  <c r="O690" i="8"/>
  <c r="J690" i="8"/>
  <c r="J659" i="8"/>
  <c r="O659" i="8"/>
  <c r="L199" i="8"/>
  <c r="I198" i="8"/>
  <c r="K198" i="8" s="1"/>
  <c r="L198" i="8" s="1"/>
  <c r="J198" i="8" s="1"/>
  <c r="O674" i="8"/>
  <c r="J674" i="8"/>
  <c r="J253" i="8"/>
  <c r="O253" i="8"/>
  <c r="J588" i="8"/>
  <c r="O588" i="8"/>
  <c r="O700" i="8"/>
  <c r="J700" i="8"/>
  <c r="L58" i="8"/>
  <c r="I57" i="8"/>
  <c r="K57" i="8" s="1"/>
  <c r="L57" i="8" s="1"/>
  <c r="J57" i="8" s="1"/>
  <c r="J398" i="8"/>
  <c r="O398" i="8"/>
  <c r="O197" i="8"/>
  <c r="J197" i="8"/>
  <c r="L322" i="8"/>
  <c r="I321" i="8"/>
  <c r="K321" i="8" s="1"/>
  <c r="L321" i="8" s="1"/>
  <c r="J321" i="8" s="1"/>
  <c r="J153" i="8"/>
  <c r="O153" i="8"/>
  <c r="J618" i="8"/>
  <c r="O618" i="8"/>
  <c r="O445" i="8"/>
  <c r="J445" i="8"/>
  <c r="J453" i="8"/>
  <c r="O453" i="8"/>
  <c r="O357" i="8"/>
  <c r="J357" i="8"/>
  <c r="J385" i="8"/>
  <c r="O385" i="8"/>
  <c r="J557" i="8"/>
  <c r="O557" i="8"/>
  <c r="L84" i="8"/>
  <c r="I83" i="8"/>
  <c r="K83" i="8" s="1"/>
  <c r="L83" i="8" s="1"/>
  <c r="J83" i="8" s="1"/>
  <c r="L464" i="8"/>
  <c r="I463" i="8"/>
  <c r="K463" i="8" s="1"/>
  <c r="L463" i="8" s="1"/>
  <c r="J463" i="8" s="1"/>
  <c r="J242" i="8"/>
  <c r="O242" i="8"/>
  <c r="O74" i="69"/>
  <c r="J74" i="69"/>
  <c r="J70" i="69"/>
  <c r="O70" i="69"/>
  <c r="J36" i="69"/>
  <c r="O36" i="69"/>
  <c r="O195" i="69"/>
  <c r="J195" i="69"/>
  <c r="O60" i="69"/>
  <c r="J60" i="69"/>
  <c r="J646" i="8"/>
  <c r="O646" i="8"/>
  <c r="J308" i="8"/>
  <c r="O308" i="8"/>
  <c r="O584" i="8"/>
  <c r="J584" i="8"/>
  <c r="J615" i="8"/>
  <c r="O615" i="8"/>
  <c r="O107" i="8"/>
  <c r="J107" i="8"/>
  <c r="J323" i="8"/>
  <c r="O323" i="8"/>
  <c r="J597" i="8"/>
  <c r="O597" i="8"/>
  <c r="J92" i="8"/>
  <c r="O92" i="8"/>
  <c r="J743" i="8"/>
  <c r="O743" i="8"/>
  <c r="O351" i="8"/>
  <c r="J351" i="8"/>
  <c r="O448" i="8"/>
  <c r="J448" i="8"/>
  <c r="J275" i="8"/>
  <c r="O275" i="8"/>
  <c r="J589" i="8"/>
  <c r="O589" i="8"/>
  <c r="L304" i="8"/>
  <c r="I303" i="8"/>
  <c r="K303" i="8" s="1"/>
  <c r="L303" i="8" s="1"/>
  <c r="J303" i="8" s="1"/>
  <c r="J178" i="8"/>
  <c r="O178" i="8"/>
  <c r="I179" i="8"/>
  <c r="K179" i="8" s="1"/>
  <c r="L179" i="8" s="1"/>
  <c r="J179" i="8" s="1"/>
  <c r="L180" i="8"/>
  <c r="J212" i="8"/>
  <c r="O212" i="8"/>
  <c r="J478" i="8"/>
  <c r="O478" i="8"/>
  <c r="O438" i="8"/>
  <c r="J438" i="8"/>
  <c r="J332" i="8"/>
  <c r="O332" i="8"/>
  <c r="O85" i="8"/>
  <c r="J85" i="8"/>
  <c r="O87" i="8"/>
  <c r="J87" i="8"/>
  <c r="I109" i="69"/>
  <c r="K109" i="69" s="1"/>
  <c r="L109" i="69" s="1"/>
  <c r="J109" i="69" s="1"/>
  <c r="L110" i="69"/>
  <c r="J491" i="8"/>
  <c r="O491" i="8"/>
  <c r="L21" i="8"/>
  <c r="I20" i="8"/>
  <c r="K20" i="8" s="1"/>
  <c r="L20" i="8" s="1"/>
  <c r="J20" i="8" s="1"/>
  <c r="J290" i="8"/>
  <c r="O290" i="8"/>
  <c r="J15" i="67"/>
  <c r="O15" i="67"/>
  <c r="O43" i="69"/>
  <c r="J43" i="69"/>
  <c r="I29" i="68"/>
  <c r="K29" i="68" s="1"/>
  <c r="L30" i="68"/>
  <c r="O61" i="70"/>
  <c r="J61" i="70"/>
  <c r="I45" i="70"/>
  <c r="K45" i="70" s="1"/>
  <c r="L46" i="70"/>
  <c r="L33" i="69"/>
  <c r="I32" i="69"/>
  <c r="K32" i="69" s="1"/>
  <c r="L32" i="69" s="1"/>
  <c r="J32" i="69" s="1"/>
  <c r="J126" i="69"/>
  <c r="O126" i="69"/>
  <c r="O128" i="69"/>
  <c r="J128" i="69"/>
  <c r="L41" i="69"/>
  <c r="I40" i="69"/>
  <c r="K40" i="69" s="1"/>
  <c r="J96" i="69"/>
  <c r="O96" i="69"/>
  <c r="J165" i="69"/>
  <c r="O165" i="69"/>
  <c r="I140" i="8"/>
  <c r="K140" i="8" s="1"/>
  <c r="L140" i="8" s="1"/>
  <c r="J140" i="8" s="1"/>
  <c r="L141" i="8"/>
  <c r="O33" i="8"/>
  <c r="J33" i="8"/>
  <c r="J472" i="8"/>
  <c r="O472" i="8"/>
  <c r="O51" i="8"/>
  <c r="J51" i="8"/>
  <c r="J185" i="8"/>
  <c r="O185" i="8"/>
  <c r="J655" i="8"/>
  <c r="O655" i="8"/>
  <c r="I265" i="8"/>
  <c r="K265" i="8" s="1"/>
  <c r="L265" i="8" s="1"/>
  <c r="J265" i="8" s="1"/>
  <c r="L266" i="8"/>
  <c r="J708" i="8"/>
  <c r="O708" i="8"/>
  <c r="J81" i="8"/>
  <c r="O81" i="8"/>
  <c r="J579" i="8"/>
  <c r="O579" i="8"/>
  <c r="J34" i="8"/>
  <c r="O34" i="8"/>
  <c r="L220" i="8"/>
  <c r="I219" i="8"/>
  <c r="K219" i="8" s="1"/>
  <c r="L219" i="8" s="1"/>
  <c r="J219" i="8" s="1"/>
  <c r="J669" i="8"/>
  <c r="O669" i="8"/>
  <c r="J410" i="8"/>
  <c r="O410" i="8"/>
  <c r="O583" i="8"/>
  <c r="J583" i="8"/>
  <c r="J587" i="8"/>
  <c r="O587" i="8"/>
  <c r="J556" i="8"/>
  <c r="O556" i="8"/>
  <c r="O520" i="8"/>
  <c r="J520" i="8"/>
  <c r="O348" i="8"/>
  <c r="J348" i="8"/>
  <c r="J339" i="8"/>
  <c r="O339" i="8"/>
  <c r="O493" i="8"/>
  <c r="J493" i="8"/>
  <c r="J108" i="8"/>
  <c r="O108" i="8"/>
  <c r="J23" i="70"/>
  <c r="O23" i="70"/>
  <c r="O37" i="8"/>
  <c r="J37" i="8"/>
  <c r="J190" i="8"/>
  <c r="O190" i="8"/>
  <c r="J23" i="68"/>
  <c r="O23" i="68"/>
  <c r="I14" i="70"/>
  <c r="K14" i="70" s="1"/>
  <c r="L18" i="70"/>
  <c r="J47" i="70"/>
  <c r="O47" i="70"/>
  <c r="O177" i="69"/>
  <c r="J177" i="69"/>
  <c r="J201" i="69"/>
  <c r="O201" i="69"/>
  <c r="J152" i="69"/>
  <c r="O152" i="69"/>
  <c r="O30" i="69"/>
  <c r="J30" i="69"/>
  <c r="O196" i="69"/>
  <c r="J196" i="69"/>
  <c r="L62" i="69"/>
  <c r="I61" i="69"/>
  <c r="K61" i="69" s="1"/>
  <c r="L61" i="69" s="1"/>
  <c r="J61" i="69" s="1"/>
  <c r="J728" i="8"/>
  <c r="O728" i="8"/>
  <c r="L106" i="8"/>
  <c r="I105" i="8"/>
  <c r="K105" i="8" s="1"/>
  <c r="L105" i="8" s="1"/>
  <c r="J105" i="8" s="1"/>
  <c r="J652" i="8"/>
  <c r="O652" i="8"/>
  <c r="J257" i="8"/>
  <c r="O257" i="8"/>
  <c r="J591" i="8"/>
  <c r="O591" i="8"/>
  <c r="L90" i="8"/>
  <c r="I89" i="8"/>
  <c r="K89" i="8" s="1"/>
  <c r="L89" i="8" s="1"/>
  <c r="J89" i="8" s="1"/>
  <c r="O541" i="8"/>
  <c r="J541" i="8"/>
  <c r="J492" i="8"/>
  <c r="O492" i="8"/>
  <c r="O216" i="8"/>
  <c r="J216" i="8"/>
  <c r="J596" i="8"/>
  <c r="O596" i="8"/>
  <c r="J36" i="8"/>
  <c r="O36" i="8"/>
  <c r="J341" i="8"/>
  <c r="O341" i="8"/>
  <c r="J694" i="8"/>
  <c r="O694" i="8"/>
  <c r="J683" i="8"/>
  <c r="O683" i="8"/>
  <c r="O18" i="8"/>
  <c r="J18" i="8"/>
  <c r="J488" i="8"/>
  <c r="O488" i="8"/>
  <c r="J312" i="8"/>
  <c r="O312" i="8"/>
  <c r="J529" i="8"/>
  <c r="O529" i="8"/>
  <c r="J431" i="8"/>
  <c r="O431" i="8"/>
  <c r="O502" i="8"/>
  <c r="J502" i="8"/>
  <c r="J115" i="8"/>
  <c r="O115" i="8"/>
  <c r="J14" i="67"/>
  <c r="O14" i="67"/>
  <c r="J162" i="69"/>
  <c r="O162" i="69"/>
  <c r="O484" i="8"/>
  <c r="J484" i="8"/>
  <c r="J64" i="8"/>
  <c r="O64" i="8"/>
  <c r="L408" i="8"/>
  <c r="I407" i="8"/>
  <c r="K407" i="8" s="1"/>
  <c r="L407" i="8" s="1"/>
  <c r="J407" i="8" s="1"/>
  <c r="J15" i="68"/>
  <c r="O15" i="68"/>
  <c r="L22" i="68"/>
  <c r="I21" i="68"/>
  <c r="K21" i="68" s="1"/>
  <c r="L21" i="68" s="1"/>
  <c r="J21" i="68" s="1"/>
  <c r="O60" i="70"/>
  <c r="J60" i="70"/>
  <c r="O48" i="70"/>
  <c r="J48" i="70"/>
  <c r="O199" i="69"/>
  <c r="J199" i="69"/>
  <c r="O216" i="69"/>
  <c r="J216" i="69"/>
  <c r="J35" i="69"/>
  <c r="O35" i="69"/>
  <c r="O187" i="69"/>
  <c r="J187" i="69"/>
  <c r="J97" i="69"/>
  <c r="O97" i="69"/>
  <c r="O166" i="69"/>
  <c r="J166" i="69"/>
  <c r="L237" i="8"/>
  <c r="I236" i="8"/>
  <c r="K236" i="8" s="1"/>
  <c r="L236" i="8" s="1"/>
  <c r="J236" i="8" s="1"/>
  <c r="J542" i="8"/>
  <c r="O542" i="8"/>
  <c r="O23" i="8"/>
  <c r="J23" i="8"/>
  <c r="L99" i="8"/>
  <c r="I98" i="8"/>
  <c r="K98" i="8" s="1"/>
  <c r="J70" i="8"/>
  <c r="O70" i="8"/>
  <c r="L204" i="8"/>
  <c r="I203" i="8"/>
  <c r="K203" i="8" s="1"/>
  <c r="L203" i="8" s="1"/>
  <c r="J203" i="8" s="1"/>
  <c r="J611" i="8"/>
  <c r="O611" i="8"/>
  <c r="J200" i="8"/>
  <c r="O200" i="8"/>
  <c r="J494" i="8"/>
  <c r="O494" i="8"/>
  <c r="J668" i="8"/>
  <c r="O668" i="8"/>
  <c r="L255" i="8"/>
  <c r="I254" i="8"/>
  <c r="K254" i="8" s="1"/>
  <c r="L254" i="8" s="1"/>
  <c r="J254" i="8" s="1"/>
  <c r="J356" i="8"/>
  <c r="O356" i="8"/>
  <c r="O427" i="8"/>
  <c r="J427" i="8"/>
  <c r="L277" i="8"/>
  <c r="I276" i="8"/>
  <c r="K276" i="8" s="1"/>
  <c r="L276" i="8" s="1"/>
  <c r="J276" i="8" s="1"/>
  <c r="J27" i="8"/>
  <c r="O27" i="8"/>
  <c r="O156" i="8"/>
  <c r="J156" i="8"/>
  <c r="O663" i="8"/>
  <c r="J663" i="8"/>
  <c r="O548" i="8"/>
  <c r="J548" i="8"/>
  <c r="J599" i="8"/>
  <c r="O599" i="8"/>
  <c r="O653" i="8"/>
  <c r="J653" i="8"/>
  <c r="O503" i="8"/>
  <c r="J503" i="8"/>
  <c r="L121" i="8"/>
  <c r="I120" i="8"/>
  <c r="K120" i="8" s="1"/>
  <c r="J63" i="70"/>
  <c r="O63" i="70"/>
  <c r="J479" i="8"/>
  <c r="O479" i="8"/>
  <c r="O401" i="8"/>
  <c r="J401" i="8"/>
  <c r="J67" i="70"/>
  <c r="O67" i="70"/>
  <c r="L12" i="68"/>
  <c r="I11" i="68"/>
  <c r="K11" i="68" s="1"/>
  <c r="I70" i="70"/>
  <c r="K70" i="70" s="1"/>
  <c r="L70" i="70" s="1"/>
  <c r="J70" i="70" s="1"/>
  <c r="L71" i="70"/>
  <c r="O49" i="70"/>
  <c r="J49" i="70"/>
  <c r="L51" i="69"/>
  <c r="I50" i="69"/>
  <c r="K50" i="69" s="1"/>
  <c r="L50" i="69" s="1"/>
  <c r="J50" i="69" s="1"/>
  <c r="J13" i="69"/>
  <c r="O13" i="69"/>
  <c r="L83" i="69"/>
  <c r="I82" i="69"/>
  <c r="K82" i="69" s="1"/>
  <c r="O145" i="69"/>
  <c r="J145" i="69"/>
  <c r="L101" i="69"/>
  <c r="I100" i="69"/>
  <c r="K100" i="69" s="1"/>
  <c r="L100" i="69" s="1"/>
  <c r="J100" i="69" s="1"/>
  <c r="O63" i="69"/>
  <c r="J63" i="69"/>
  <c r="J444" i="8"/>
  <c r="O444" i="8"/>
  <c r="J379" i="8"/>
  <c r="O379" i="8"/>
  <c r="L274" i="8"/>
  <c r="I273" i="8"/>
  <c r="K273" i="8" s="1"/>
  <c r="L273" i="8" s="1"/>
  <c r="J273" i="8" s="1"/>
  <c r="J442" i="8"/>
  <c r="O442" i="8"/>
  <c r="O189" i="8"/>
  <c r="J189" i="8"/>
  <c r="J343" i="8"/>
  <c r="O343" i="8"/>
  <c r="J449" i="8"/>
  <c r="O449" i="8"/>
  <c r="J521" i="8"/>
  <c r="O521" i="8"/>
  <c r="J74" i="8"/>
  <c r="O74" i="8"/>
  <c r="O362" i="8"/>
  <c r="J362" i="8"/>
  <c r="O619" i="8"/>
  <c r="J619" i="8"/>
  <c r="J374" i="8"/>
  <c r="O374" i="8"/>
  <c r="J365" i="8"/>
  <c r="O365" i="8"/>
  <c r="O748" i="8"/>
  <c r="J748" i="8"/>
  <c r="J497" i="8"/>
  <c r="O497" i="8"/>
  <c r="J515" i="8"/>
  <c r="O515" i="8"/>
  <c r="J649" i="8"/>
  <c r="O649" i="8"/>
  <c r="O230" i="8"/>
  <c r="J230" i="8"/>
  <c r="L158" i="8"/>
  <c r="I157" i="8"/>
  <c r="K157" i="8" s="1"/>
  <c r="L157" i="8" s="1"/>
  <c r="J157" i="8" s="1"/>
  <c r="J563" i="8"/>
  <c r="O563" i="8"/>
  <c r="L133" i="8"/>
  <c r="I132" i="8"/>
  <c r="K132" i="8" s="1"/>
  <c r="L132" i="8" s="1"/>
  <c r="J132" i="8" s="1"/>
  <c r="O188" i="69"/>
  <c r="J188" i="69"/>
  <c r="J544" i="8"/>
  <c r="O544" i="8"/>
  <c r="J292" i="8"/>
  <c r="O292" i="8"/>
  <c r="I42" i="70"/>
  <c r="K42" i="70" s="1"/>
  <c r="L42" i="70" s="1"/>
  <c r="J42" i="70" s="1"/>
  <c r="L43" i="70"/>
  <c r="O20" i="68"/>
  <c r="J20" i="68"/>
  <c r="J11" i="70"/>
  <c r="O11" i="70"/>
  <c r="I37" i="70"/>
  <c r="K37" i="70" s="1"/>
  <c r="L37" i="70" s="1"/>
  <c r="J37" i="70" s="1"/>
  <c r="L38" i="70"/>
  <c r="O45" i="69"/>
  <c r="J45" i="69"/>
  <c r="O211" i="69"/>
  <c r="J211" i="69"/>
  <c r="O14" i="69"/>
  <c r="J14" i="69"/>
  <c r="J210" i="69"/>
  <c r="O210" i="69"/>
  <c r="O102" i="69"/>
  <c r="J102" i="69"/>
  <c r="O169" i="69"/>
  <c r="J169" i="69"/>
  <c r="J395" i="8"/>
  <c r="O395" i="8"/>
  <c r="L39" i="8"/>
  <c r="I38" i="8"/>
  <c r="K38" i="8" s="1"/>
  <c r="L38" i="8" s="1"/>
  <c r="J38" i="8" s="1"/>
  <c r="J581" i="8"/>
  <c r="O581" i="8"/>
  <c r="J289" i="8"/>
  <c r="O289" i="8"/>
  <c r="J55" i="8"/>
  <c r="O55" i="8"/>
  <c r="J565" i="8"/>
  <c r="O565" i="8"/>
  <c r="J386" i="8"/>
  <c r="O386" i="8"/>
  <c r="L214" i="8"/>
  <c r="I213" i="8"/>
  <c r="K213" i="8" s="1"/>
  <c r="L213" i="8" s="1"/>
  <c r="J213" i="8" s="1"/>
  <c r="J405" i="8"/>
  <c r="O405" i="8"/>
  <c r="J633" i="8"/>
  <c r="O633" i="8"/>
  <c r="J446" i="8"/>
  <c r="O446" i="8"/>
  <c r="O59" i="8"/>
  <c r="J59" i="8"/>
  <c r="J352" i="8"/>
  <c r="O352" i="8"/>
  <c r="J238" i="8"/>
  <c r="O238" i="8"/>
  <c r="J550" i="8"/>
  <c r="O550" i="8"/>
  <c r="L112" i="8"/>
  <c r="I111" i="8"/>
  <c r="K111" i="8" s="1"/>
  <c r="L111" i="8" s="1"/>
  <c r="J111" i="8" s="1"/>
  <c r="J258" i="8"/>
  <c r="O258" i="8"/>
  <c r="J482" i="8"/>
  <c r="O482" i="8"/>
  <c r="J738" i="8"/>
  <c r="O738" i="8"/>
  <c r="O372" i="8"/>
  <c r="J372" i="8"/>
  <c r="L285" i="8"/>
  <c r="I284" i="8"/>
  <c r="K284" i="8" s="1"/>
  <c r="L284" i="8" s="1"/>
  <c r="J284" i="8" s="1"/>
  <c r="J142" i="8"/>
  <c r="O142" i="8"/>
  <c r="O46" i="69"/>
  <c r="J46" i="69"/>
  <c r="J586" i="8"/>
  <c r="O586" i="8"/>
  <c r="O721" i="8"/>
  <c r="J721" i="8"/>
  <c r="J17" i="68"/>
  <c r="O17" i="68"/>
  <c r="O53" i="70"/>
  <c r="J53" i="70"/>
  <c r="L77" i="69"/>
  <c r="I76" i="69"/>
  <c r="K76" i="69" s="1"/>
  <c r="L76" i="69" s="1"/>
  <c r="J76" i="69" s="1"/>
  <c r="O134" i="69"/>
  <c r="J134" i="69"/>
  <c r="O181" i="69"/>
  <c r="J181" i="69"/>
  <c r="O154" i="69"/>
  <c r="J154" i="69"/>
  <c r="O204" i="69"/>
  <c r="J204" i="69"/>
  <c r="L104" i="69"/>
  <c r="I103" i="69"/>
  <c r="K103" i="69" s="1"/>
  <c r="L103" i="69" s="1"/>
  <c r="J103" i="69" s="1"/>
  <c r="O64" i="69"/>
  <c r="J64" i="69"/>
  <c r="J536" i="8"/>
  <c r="O536" i="8"/>
  <c r="L53" i="8"/>
  <c r="I52" i="8"/>
  <c r="K52" i="8" s="1"/>
  <c r="L52" i="8" s="1"/>
  <c r="J52" i="8" s="1"/>
  <c r="J101" i="8"/>
  <c r="O101" i="8"/>
  <c r="O264" i="8"/>
  <c r="J264" i="8"/>
  <c r="O711" i="8"/>
  <c r="J711" i="8"/>
  <c r="O573" i="8"/>
  <c r="J573" i="8"/>
  <c r="O68" i="8"/>
  <c r="J68" i="8"/>
  <c r="J371" i="8"/>
  <c r="O371" i="8"/>
  <c r="J402" i="8"/>
  <c r="O402" i="8"/>
  <c r="J256" i="8"/>
  <c r="O256" i="8"/>
  <c r="O567" i="8"/>
  <c r="J567" i="8"/>
  <c r="J337" i="8"/>
  <c r="O337" i="8"/>
  <c r="J139" i="8"/>
  <c r="O139" i="8"/>
  <c r="J473" i="8"/>
  <c r="O473" i="8"/>
  <c r="L747" i="8"/>
  <c r="I746" i="8"/>
  <c r="K746" i="8" s="1"/>
  <c r="L746" i="8" s="1"/>
  <c r="J543" i="8"/>
  <c r="O543" i="8"/>
  <c r="J159" i="8"/>
  <c r="O159" i="8"/>
  <c r="J467" i="8"/>
  <c r="O467" i="8"/>
  <c r="L145" i="8"/>
  <c r="I144" i="8"/>
  <c r="K144" i="8" s="1"/>
  <c r="O715" i="8"/>
  <c r="J715" i="8"/>
  <c r="J561" i="8"/>
  <c r="O561" i="8"/>
  <c r="J192" i="69"/>
  <c r="O192" i="69"/>
  <c r="O725" i="8"/>
  <c r="J725" i="8"/>
  <c r="L528" i="8"/>
  <c r="I527" i="8"/>
  <c r="K527" i="8" s="1"/>
  <c r="I31" i="68"/>
  <c r="K31" i="68" s="1"/>
  <c r="L31" i="68" s="1"/>
  <c r="J31" i="68" s="1"/>
  <c r="L32" i="68"/>
  <c r="J36" i="70"/>
  <c r="O36" i="70"/>
  <c r="J136" i="69"/>
  <c r="O136" i="69"/>
  <c r="O73" i="69"/>
  <c r="J73" i="69"/>
  <c r="O158" i="69"/>
  <c r="J158" i="69"/>
  <c r="O44" i="69"/>
  <c r="J44" i="69"/>
  <c r="O159" i="69"/>
  <c r="J159" i="69"/>
  <c r="J105" i="69"/>
  <c r="O105" i="69"/>
  <c r="J170" i="69"/>
  <c r="O170" i="69"/>
  <c r="J709" i="8"/>
  <c r="O709" i="8"/>
  <c r="J215" i="8"/>
  <c r="O215" i="8"/>
  <c r="J558" i="8"/>
  <c r="O558" i="8"/>
  <c r="J580" i="8"/>
  <c r="O580" i="8"/>
  <c r="J707" i="8"/>
  <c r="O707" i="8"/>
  <c r="J355" i="8"/>
  <c r="O355" i="8"/>
  <c r="L459" i="8"/>
  <c r="I458" i="8"/>
  <c r="K458" i="8" s="1"/>
  <c r="L458" i="8" s="1"/>
  <c r="J458" i="8" s="1"/>
  <c r="O637" i="8"/>
  <c r="J637" i="8"/>
  <c r="J650" i="8"/>
  <c r="O650" i="8"/>
  <c r="O660" i="8"/>
  <c r="J660" i="8"/>
  <c r="J24" i="8"/>
  <c r="O24" i="8"/>
  <c r="J103" i="8"/>
  <c r="O103" i="8"/>
  <c r="J480" i="8"/>
  <c r="O480" i="8"/>
  <c r="L658" i="8"/>
  <c r="I657" i="8"/>
  <c r="K657" i="8" s="1"/>
  <c r="L657" i="8" s="1"/>
  <c r="J657" i="8" s="1"/>
  <c r="J645" i="8"/>
  <c r="O645" i="8"/>
  <c r="O381" i="8"/>
  <c r="J381" i="8"/>
  <c r="J392" i="8"/>
  <c r="O392" i="8"/>
  <c r="J514" i="8"/>
  <c r="O514" i="8"/>
  <c r="J202" i="8"/>
  <c r="O202" i="8"/>
  <c r="J720" i="8"/>
  <c r="O720" i="8"/>
  <c r="O712" i="8"/>
  <c r="J712" i="8"/>
  <c r="H765" i="8"/>
  <c r="M765" i="8" s="1"/>
  <c r="N765" i="8"/>
  <c r="H227" i="8"/>
  <c r="M227" i="8" s="1"/>
  <c r="N227" i="8"/>
  <c r="H278" i="8"/>
  <c r="M278" i="8" s="1"/>
  <c r="N278" i="8"/>
  <c r="H195" i="8"/>
  <c r="M195" i="8" s="1"/>
  <c r="N195" i="8"/>
  <c r="H149" i="8"/>
  <c r="M149" i="8" s="1"/>
  <c r="N149" i="8"/>
  <c r="H759" i="8"/>
  <c r="M759" i="8" s="1"/>
  <c r="N759" i="8"/>
  <c r="N623" i="8" l="1"/>
  <c r="H73" i="70"/>
  <c r="M73" i="70" s="1"/>
  <c r="N55" i="67"/>
  <c r="H35" i="67"/>
  <c r="M35" i="67" s="1"/>
  <c r="I24" i="67"/>
  <c r="K24" i="67" s="1"/>
  <c r="L24" i="67" s="1"/>
  <c r="J24" i="67" s="1"/>
  <c r="N466" i="8"/>
  <c r="N676" i="8"/>
  <c r="N122" i="8"/>
  <c r="J772" i="8"/>
  <c r="O772" i="8"/>
  <c r="L764" i="8"/>
  <c r="J764" i="8" s="1"/>
  <c r="I760" i="8"/>
  <c r="K760" i="8" s="1"/>
  <c r="J774" i="8"/>
  <c r="O774" i="8"/>
  <c r="J770" i="8"/>
  <c r="O770" i="8"/>
  <c r="L769" i="8"/>
  <c r="J769" i="8" s="1"/>
  <c r="I768" i="8"/>
  <c r="K768" i="8" s="1"/>
  <c r="L768" i="8" s="1"/>
  <c r="J768" i="8" s="1"/>
  <c r="H767" i="8"/>
  <c r="M767" i="8" s="1"/>
  <c r="N767" i="8"/>
  <c r="H32" i="67"/>
  <c r="M32" i="67" s="1"/>
  <c r="N32" i="67"/>
  <c r="N38" i="67"/>
  <c r="H38" i="67"/>
  <c r="M38" i="67" s="1"/>
  <c r="N44" i="67"/>
  <c r="H44" i="67"/>
  <c r="M44" i="67" s="1"/>
  <c r="H99" i="69"/>
  <c r="M99" i="69" s="1"/>
  <c r="N99" i="69"/>
  <c r="H26" i="67"/>
  <c r="M26" i="67" s="1"/>
  <c r="N26" i="67"/>
  <c r="N221" i="69"/>
  <c r="H221" i="69"/>
  <c r="M221" i="69" s="1"/>
  <c r="N88" i="8"/>
  <c r="I97" i="8"/>
  <c r="K97" i="8" s="1"/>
  <c r="L97" i="8" s="1"/>
  <c r="J97" i="8" s="1"/>
  <c r="L98" i="8"/>
  <c r="J98" i="8" s="1"/>
  <c r="N30" i="69"/>
  <c r="H30" i="69"/>
  <c r="M30" i="69" s="1"/>
  <c r="H195" i="69"/>
  <c r="M195" i="69" s="1"/>
  <c r="N195" i="69"/>
  <c r="N17" i="67"/>
  <c r="H17" i="67"/>
  <c r="M17" i="67" s="1"/>
  <c r="N631" i="8"/>
  <c r="H631" i="8"/>
  <c r="M631" i="8" s="1"/>
  <c r="H691" i="8"/>
  <c r="M691" i="8" s="1"/>
  <c r="N691" i="8"/>
  <c r="H382" i="8"/>
  <c r="M382" i="8" s="1"/>
  <c r="N382" i="8"/>
  <c r="H22" i="69"/>
  <c r="M22" i="69" s="1"/>
  <c r="N22" i="69"/>
  <c r="H532" i="8"/>
  <c r="M532" i="8" s="1"/>
  <c r="N532" i="8"/>
  <c r="H57" i="70"/>
  <c r="M57" i="70" s="1"/>
  <c r="N57" i="70"/>
  <c r="O83" i="69"/>
  <c r="J83" i="69"/>
  <c r="J99" i="8"/>
  <c r="O99" i="8"/>
  <c r="H589" i="8"/>
  <c r="M589" i="8" s="1"/>
  <c r="N589" i="8"/>
  <c r="J240" i="8"/>
  <c r="O240" i="8"/>
  <c r="N197" i="8"/>
  <c r="H197" i="8"/>
  <c r="M197" i="8" s="1"/>
  <c r="H135" i="8"/>
  <c r="M135" i="8" s="1"/>
  <c r="N135" i="8"/>
  <c r="H326" i="8"/>
  <c r="M326" i="8" s="1"/>
  <c r="N326" i="8"/>
  <c r="H22" i="70"/>
  <c r="M22" i="70" s="1"/>
  <c r="N22" i="70"/>
  <c r="H56" i="70"/>
  <c r="M56" i="70" s="1"/>
  <c r="N56" i="70"/>
  <c r="N50" i="70"/>
  <c r="H50" i="70"/>
  <c r="M50" i="70" s="1"/>
  <c r="N66" i="69"/>
  <c r="H66" i="69"/>
  <c r="M66" i="69" s="1"/>
  <c r="H546" i="8"/>
  <c r="M546" i="8" s="1"/>
  <c r="N546" i="8"/>
  <c r="N80" i="69"/>
  <c r="H80" i="69"/>
  <c r="M80" i="69" s="1"/>
  <c r="J177" i="8"/>
  <c r="O177" i="8"/>
  <c r="H269" i="8"/>
  <c r="M269" i="8" s="1"/>
  <c r="N269" i="8"/>
  <c r="J268" i="8"/>
  <c r="O268" i="8"/>
  <c r="H576" i="8"/>
  <c r="M576" i="8" s="1"/>
  <c r="N576" i="8"/>
  <c r="H299" i="8"/>
  <c r="M299" i="8" s="1"/>
  <c r="N299" i="8"/>
  <c r="H165" i="8"/>
  <c r="M165" i="8" s="1"/>
  <c r="N165" i="8"/>
  <c r="H639" i="8"/>
  <c r="M639" i="8" s="1"/>
  <c r="N639" i="8"/>
  <c r="L163" i="8"/>
  <c r="J163" i="8" s="1"/>
  <c r="I162" i="8"/>
  <c r="K162" i="8" s="1"/>
  <c r="L162" i="8" s="1"/>
  <c r="J162" i="8" s="1"/>
  <c r="H87" i="8"/>
  <c r="M87" i="8" s="1"/>
  <c r="N87" i="8"/>
  <c r="H727" i="8"/>
  <c r="M727" i="8" s="1"/>
  <c r="N727" i="8"/>
  <c r="H520" i="8"/>
  <c r="M520" i="8" s="1"/>
  <c r="N520" i="8"/>
  <c r="H496" i="8"/>
  <c r="M496" i="8" s="1"/>
  <c r="N496" i="8"/>
  <c r="N136" i="69"/>
  <c r="H136" i="69"/>
  <c r="M136" i="69" s="1"/>
  <c r="H139" i="8"/>
  <c r="M139" i="8" s="1"/>
  <c r="N139" i="8"/>
  <c r="N341" i="8"/>
  <c r="H341" i="8"/>
  <c r="M341" i="8" s="1"/>
  <c r="H15" i="67"/>
  <c r="M15" i="67" s="1"/>
  <c r="N15" i="67"/>
  <c r="L94" i="69"/>
  <c r="J94" i="69" s="1"/>
  <c r="I93" i="69"/>
  <c r="K93" i="69" s="1"/>
  <c r="L93" i="69" s="1"/>
  <c r="J93" i="69" s="1"/>
  <c r="N78" i="69"/>
  <c r="H78" i="69"/>
  <c r="M78" i="69" s="1"/>
  <c r="J129" i="8"/>
  <c r="O129" i="8"/>
  <c r="N75" i="69"/>
  <c r="H75" i="69"/>
  <c r="M75" i="69" s="1"/>
  <c r="H19" i="67"/>
  <c r="M19" i="67" s="1"/>
  <c r="N19" i="67"/>
  <c r="H523" i="8"/>
  <c r="M523" i="8" s="1"/>
  <c r="N523" i="8"/>
  <c r="N328" i="8"/>
  <c r="H328" i="8"/>
  <c r="M328" i="8" s="1"/>
  <c r="H712" i="8"/>
  <c r="M712" i="8" s="1"/>
  <c r="N712" i="8"/>
  <c r="N204" i="69"/>
  <c r="H204" i="69"/>
  <c r="M204" i="69" s="1"/>
  <c r="H362" i="8"/>
  <c r="M362" i="8" s="1"/>
  <c r="N362" i="8"/>
  <c r="H663" i="8"/>
  <c r="M663" i="8" s="1"/>
  <c r="N663" i="8"/>
  <c r="N23" i="8"/>
  <c r="H23" i="8"/>
  <c r="M23" i="8" s="1"/>
  <c r="H275" i="8"/>
  <c r="M275" i="8" s="1"/>
  <c r="N275" i="8"/>
  <c r="H36" i="69"/>
  <c r="M36" i="69" s="1"/>
  <c r="N36" i="69"/>
  <c r="N217" i="69"/>
  <c r="H217" i="69"/>
  <c r="M217" i="69" s="1"/>
  <c r="H531" i="8"/>
  <c r="M531" i="8" s="1"/>
  <c r="N531" i="8"/>
  <c r="N625" i="8"/>
  <c r="H625" i="8"/>
  <c r="M625" i="8" s="1"/>
  <c r="H241" i="8"/>
  <c r="M241" i="8" s="1"/>
  <c r="N241" i="8"/>
  <c r="N724" i="8"/>
  <c r="H724" i="8"/>
  <c r="M724" i="8" s="1"/>
  <c r="H27" i="69"/>
  <c r="M27" i="69" s="1"/>
  <c r="N27" i="69"/>
  <c r="N601" i="8"/>
  <c r="H601" i="8"/>
  <c r="M601" i="8" s="1"/>
  <c r="H60" i="8"/>
  <c r="M60" i="8" s="1"/>
  <c r="N60" i="8"/>
  <c r="H685" i="8"/>
  <c r="M685" i="8" s="1"/>
  <c r="N685" i="8"/>
  <c r="J378" i="8"/>
  <c r="O378" i="8"/>
  <c r="N739" i="8"/>
  <c r="H739" i="8"/>
  <c r="M739" i="8" s="1"/>
  <c r="H419" i="8"/>
  <c r="M419" i="8" s="1"/>
  <c r="N419" i="8"/>
  <c r="H104" i="8"/>
  <c r="M104" i="8" s="1"/>
  <c r="N104" i="8"/>
  <c r="H477" i="8"/>
  <c r="M477" i="8" s="1"/>
  <c r="N477" i="8"/>
  <c r="N218" i="69"/>
  <c r="H218" i="69"/>
  <c r="M218" i="69" s="1"/>
  <c r="H367" i="8"/>
  <c r="M367" i="8" s="1"/>
  <c r="N367" i="8"/>
  <c r="N190" i="69"/>
  <c r="H190" i="69"/>
  <c r="M190" i="69" s="1"/>
  <c r="N310" i="8"/>
  <c r="H310" i="8"/>
  <c r="M310" i="8" s="1"/>
  <c r="I182" i="8"/>
  <c r="K182" i="8" s="1"/>
  <c r="N414" i="8"/>
  <c r="H414" i="8"/>
  <c r="M414" i="8" s="1"/>
  <c r="J164" i="8"/>
  <c r="O164" i="8"/>
  <c r="H628" i="8"/>
  <c r="M628" i="8" s="1"/>
  <c r="N628" i="8"/>
  <c r="H650" i="8"/>
  <c r="M650" i="8" s="1"/>
  <c r="N650" i="8"/>
  <c r="H374" i="8"/>
  <c r="M374" i="8" s="1"/>
  <c r="N374" i="8"/>
  <c r="H619" i="8"/>
  <c r="M619" i="8" s="1"/>
  <c r="N619" i="8"/>
  <c r="N130" i="69"/>
  <c r="H130" i="69"/>
  <c r="M130" i="69" s="1"/>
  <c r="J578" i="8"/>
  <c r="O578" i="8"/>
  <c r="O104" i="69"/>
  <c r="J104" i="69"/>
  <c r="H738" i="8"/>
  <c r="M738" i="8" s="1"/>
  <c r="N738" i="8"/>
  <c r="H55" i="8"/>
  <c r="M55" i="8" s="1"/>
  <c r="N55" i="8"/>
  <c r="J408" i="8"/>
  <c r="O408" i="8"/>
  <c r="O322" i="8"/>
  <c r="J322" i="8"/>
  <c r="H96" i="8"/>
  <c r="M96" i="8" s="1"/>
  <c r="N96" i="8"/>
  <c r="H283" i="8"/>
  <c r="M283" i="8" s="1"/>
  <c r="N283" i="8"/>
  <c r="J719" i="8"/>
  <c r="O719" i="8"/>
  <c r="J124" i="8"/>
  <c r="O124" i="8"/>
  <c r="O301" i="8"/>
  <c r="J301" i="8"/>
  <c r="H217" i="8"/>
  <c r="M217" i="8" s="1"/>
  <c r="N217" i="8"/>
  <c r="N570" i="8"/>
  <c r="H570" i="8"/>
  <c r="M570" i="8" s="1"/>
  <c r="H634" i="8"/>
  <c r="M634" i="8" s="1"/>
  <c r="N634" i="8"/>
  <c r="H490" i="8"/>
  <c r="M490" i="8" s="1"/>
  <c r="N490" i="8"/>
  <c r="N114" i="69"/>
  <c r="H114" i="69"/>
  <c r="M114" i="69" s="1"/>
  <c r="N65" i="69"/>
  <c r="H65" i="69"/>
  <c r="M65" i="69" s="1"/>
  <c r="N15" i="69"/>
  <c r="H15" i="69"/>
  <c r="M15" i="69" s="1"/>
  <c r="J28" i="70"/>
  <c r="O28" i="70"/>
  <c r="H286" i="8"/>
  <c r="M286" i="8" s="1"/>
  <c r="N286" i="8"/>
  <c r="J459" i="8"/>
  <c r="O459" i="8"/>
  <c r="H36" i="70"/>
  <c r="M36" i="70" s="1"/>
  <c r="N36" i="70"/>
  <c r="N337" i="8"/>
  <c r="H337" i="8"/>
  <c r="M337" i="8" s="1"/>
  <c r="H482" i="8"/>
  <c r="M482" i="8" s="1"/>
  <c r="N482" i="8"/>
  <c r="H289" i="8"/>
  <c r="M289" i="8" s="1"/>
  <c r="N289" i="8"/>
  <c r="H292" i="8"/>
  <c r="M292" i="8" s="1"/>
  <c r="N292" i="8"/>
  <c r="N13" i="69"/>
  <c r="H13" i="69"/>
  <c r="M13" i="69" s="1"/>
  <c r="H64" i="8"/>
  <c r="M64" i="8" s="1"/>
  <c r="N64" i="8"/>
  <c r="H36" i="8"/>
  <c r="M36" i="8" s="1"/>
  <c r="N36" i="8"/>
  <c r="H152" i="69"/>
  <c r="M152" i="69" s="1"/>
  <c r="N152" i="69"/>
  <c r="H556" i="8"/>
  <c r="M556" i="8" s="1"/>
  <c r="N556" i="8"/>
  <c r="H472" i="8"/>
  <c r="M472" i="8" s="1"/>
  <c r="N472" i="8"/>
  <c r="H290" i="8"/>
  <c r="M290" i="8" s="1"/>
  <c r="N290" i="8"/>
  <c r="N364" i="8"/>
  <c r="H364" i="8"/>
  <c r="M364" i="8" s="1"/>
  <c r="H59" i="70"/>
  <c r="M59" i="70" s="1"/>
  <c r="N59" i="70"/>
  <c r="N16" i="8"/>
  <c r="H16" i="8"/>
  <c r="M16" i="8" s="1"/>
  <c r="N131" i="8"/>
  <c r="H131" i="8"/>
  <c r="M131" i="8" s="1"/>
  <c r="O32" i="68"/>
  <c r="J32" i="68"/>
  <c r="H567" i="8"/>
  <c r="M567" i="8" s="1"/>
  <c r="N567" i="8"/>
  <c r="N154" i="69"/>
  <c r="H154" i="69"/>
  <c r="M154" i="69" s="1"/>
  <c r="N156" i="8"/>
  <c r="H156" i="8"/>
  <c r="M156" i="8" s="1"/>
  <c r="N484" i="8"/>
  <c r="H484" i="8"/>
  <c r="M484" i="8" s="1"/>
  <c r="N33" i="8"/>
  <c r="H33" i="8"/>
  <c r="M33" i="8" s="1"/>
  <c r="H448" i="8"/>
  <c r="M448" i="8" s="1"/>
  <c r="N448" i="8"/>
  <c r="N184" i="69"/>
  <c r="H184" i="69"/>
  <c r="M184" i="69" s="1"/>
  <c r="H420" i="8"/>
  <c r="M420" i="8" s="1"/>
  <c r="N420" i="8"/>
  <c r="I71" i="8"/>
  <c r="K71" i="8" s="1"/>
  <c r="L71" i="8" s="1"/>
  <c r="J71" i="8" s="1"/>
  <c r="L72" i="8"/>
  <c r="J72" i="8" s="1"/>
  <c r="H540" i="8"/>
  <c r="M540" i="8" s="1"/>
  <c r="N540" i="8"/>
  <c r="O10" i="67"/>
  <c r="J10" i="67"/>
  <c r="N89" i="69"/>
  <c r="H89" i="69"/>
  <c r="M89" i="69" s="1"/>
  <c r="N409" i="8"/>
  <c r="H409" i="8"/>
  <c r="M409" i="8" s="1"/>
  <c r="H423" i="8"/>
  <c r="M423" i="8" s="1"/>
  <c r="N423" i="8"/>
  <c r="N370" i="8"/>
  <c r="H370" i="8"/>
  <c r="M370" i="8" s="1"/>
  <c r="O27" i="68"/>
  <c r="J27" i="68"/>
  <c r="H555" i="8"/>
  <c r="M555" i="8" s="1"/>
  <c r="N555" i="8"/>
  <c r="J622" i="8"/>
  <c r="O622" i="8"/>
  <c r="H661" i="8"/>
  <c r="M661" i="8" s="1"/>
  <c r="N661" i="8"/>
  <c r="N172" i="69"/>
  <c r="H172" i="69"/>
  <c r="M172" i="69" s="1"/>
  <c r="H417" i="8"/>
  <c r="M417" i="8" s="1"/>
  <c r="N417" i="8"/>
  <c r="H173" i="69"/>
  <c r="M173" i="69" s="1"/>
  <c r="N173" i="69"/>
  <c r="H331" i="8"/>
  <c r="M331" i="8" s="1"/>
  <c r="N331" i="8"/>
  <c r="N483" i="8"/>
  <c r="H483" i="8"/>
  <c r="M483" i="8" s="1"/>
  <c r="N574" i="8"/>
  <c r="H574" i="8"/>
  <c r="M574" i="8" s="1"/>
  <c r="O155" i="8"/>
  <c r="J155" i="8"/>
  <c r="N620" i="8"/>
  <c r="H620" i="8"/>
  <c r="M620" i="8" s="1"/>
  <c r="H19" i="8"/>
  <c r="M19" i="8" s="1"/>
  <c r="N19" i="8"/>
  <c r="O280" i="8"/>
  <c r="J280" i="8"/>
  <c r="L751" i="8"/>
  <c r="J751" i="8" s="1"/>
  <c r="I750" i="8"/>
  <c r="K750" i="8" s="1"/>
  <c r="L750" i="8" s="1"/>
  <c r="O18" i="70"/>
  <c r="J18" i="70"/>
  <c r="N473" i="8"/>
  <c r="H473" i="8"/>
  <c r="M473" i="8" s="1"/>
  <c r="O25" i="70"/>
  <c r="J25" i="70"/>
  <c r="H440" i="8"/>
  <c r="M440" i="8" s="1"/>
  <c r="N440" i="8"/>
  <c r="L128" i="8"/>
  <c r="J128" i="8" s="1"/>
  <c r="I127" i="8"/>
  <c r="K127" i="8" s="1"/>
  <c r="L127" i="8" s="1"/>
  <c r="J127" i="8" s="1"/>
  <c r="H720" i="8"/>
  <c r="M720" i="8" s="1"/>
  <c r="N720" i="8"/>
  <c r="H258" i="8"/>
  <c r="M258" i="8" s="1"/>
  <c r="N258" i="8"/>
  <c r="N74" i="8"/>
  <c r="H74" i="8"/>
  <c r="M74" i="8" s="1"/>
  <c r="J51" i="69"/>
  <c r="O51" i="69"/>
  <c r="N542" i="8"/>
  <c r="H542" i="8"/>
  <c r="M542" i="8" s="1"/>
  <c r="H596" i="8"/>
  <c r="M596" i="8" s="1"/>
  <c r="N596" i="8"/>
  <c r="H587" i="8"/>
  <c r="M587" i="8" s="1"/>
  <c r="N587" i="8"/>
  <c r="O21" i="8"/>
  <c r="J21" i="8"/>
  <c r="H216" i="8"/>
  <c r="M216" i="8" s="1"/>
  <c r="N216" i="8"/>
  <c r="H177" i="69"/>
  <c r="M177" i="69" s="1"/>
  <c r="N177" i="69"/>
  <c r="H583" i="8"/>
  <c r="M583" i="8" s="1"/>
  <c r="N583" i="8"/>
  <c r="J141" i="8"/>
  <c r="O141" i="8"/>
  <c r="H351" i="8"/>
  <c r="M351" i="8" s="1"/>
  <c r="N351" i="8"/>
  <c r="N74" i="69"/>
  <c r="H74" i="69"/>
  <c r="M74" i="69" s="1"/>
  <c r="N667" i="8"/>
  <c r="H667" i="8"/>
  <c r="M667" i="8" s="1"/>
  <c r="L679" i="8"/>
  <c r="J679" i="8" s="1"/>
  <c r="I678" i="8"/>
  <c r="K678" i="8" s="1"/>
  <c r="O59" i="69"/>
  <c r="J59" i="69"/>
  <c r="H595" i="8"/>
  <c r="M595" i="8" s="1"/>
  <c r="N595" i="8"/>
  <c r="N598" i="8"/>
  <c r="H598" i="8"/>
  <c r="M598" i="8" s="1"/>
  <c r="N535" i="8"/>
  <c r="H535" i="8"/>
  <c r="M535" i="8" s="1"/>
  <c r="H421" i="8"/>
  <c r="M421" i="8" s="1"/>
  <c r="N421" i="8"/>
  <c r="H499" i="8"/>
  <c r="M499" i="8" s="1"/>
  <c r="N499" i="8"/>
  <c r="H547" i="8"/>
  <c r="M547" i="8" s="1"/>
  <c r="N547" i="8"/>
  <c r="H681" i="8"/>
  <c r="M681" i="8" s="1"/>
  <c r="N681" i="8"/>
  <c r="N662" i="8"/>
  <c r="H662" i="8"/>
  <c r="M662" i="8" s="1"/>
  <c r="O594" i="8"/>
  <c r="J594" i="8"/>
  <c r="H642" i="8"/>
  <c r="M642" i="8" s="1"/>
  <c r="N642" i="8"/>
  <c r="H222" i="8"/>
  <c r="M222" i="8" s="1"/>
  <c r="N222" i="8"/>
  <c r="H673" i="8"/>
  <c r="M673" i="8" s="1"/>
  <c r="N673" i="8"/>
  <c r="H208" i="8"/>
  <c r="M208" i="8" s="1"/>
  <c r="N208" i="8"/>
  <c r="H731" i="8"/>
  <c r="M731" i="8" s="1"/>
  <c r="N731" i="8"/>
  <c r="H106" i="69"/>
  <c r="M106" i="69" s="1"/>
  <c r="N106" i="69"/>
  <c r="H471" i="8"/>
  <c r="M471" i="8" s="1"/>
  <c r="N471" i="8"/>
  <c r="O209" i="69"/>
  <c r="J209" i="69"/>
  <c r="H320" i="8"/>
  <c r="M320" i="8" s="1"/>
  <c r="N320" i="8"/>
  <c r="H63" i="8"/>
  <c r="M63" i="8" s="1"/>
  <c r="N63" i="8"/>
  <c r="H293" i="8"/>
  <c r="M293" i="8" s="1"/>
  <c r="N293" i="8"/>
  <c r="I10" i="68"/>
  <c r="K10" i="68" s="1"/>
  <c r="L11" i="68"/>
  <c r="J11" i="68" s="1"/>
  <c r="H575" i="8"/>
  <c r="M575" i="8" s="1"/>
  <c r="N575" i="8"/>
  <c r="H565" i="8"/>
  <c r="M565" i="8" s="1"/>
  <c r="N565" i="8"/>
  <c r="H599" i="8"/>
  <c r="M599" i="8" s="1"/>
  <c r="N599" i="8"/>
  <c r="H548" i="8"/>
  <c r="M548" i="8" s="1"/>
  <c r="N548" i="8"/>
  <c r="N51" i="8"/>
  <c r="H51" i="8"/>
  <c r="M51" i="8" s="1"/>
  <c r="O95" i="69"/>
  <c r="J95" i="69"/>
  <c r="H641" i="8"/>
  <c r="M641" i="8" s="1"/>
  <c r="N641" i="8"/>
  <c r="N157" i="69"/>
  <c r="H157" i="69"/>
  <c r="M157" i="69" s="1"/>
  <c r="N388" i="8"/>
  <c r="H388" i="8"/>
  <c r="M388" i="8" s="1"/>
  <c r="N355" i="8"/>
  <c r="H355" i="8"/>
  <c r="M355" i="8" s="1"/>
  <c r="H581" i="8"/>
  <c r="M581" i="8" s="1"/>
  <c r="N581" i="8"/>
  <c r="H544" i="8"/>
  <c r="M544" i="8" s="1"/>
  <c r="N544" i="8"/>
  <c r="H201" i="69"/>
  <c r="M201" i="69" s="1"/>
  <c r="N201" i="69"/>
  <c r="H70" i="69"/>
  <c r="M70" i="69" s="1"/>
  <c r="N70" i="69"/>
  <c r="N398" i="8"/>
  <c r="H398" i="8"/>
  <c r="M398" i="8" s="1"/>
  <c r="J706" i="8"/>
  <c r="O706" i="8"/>
  <c r="L9" i="67"/>
  <c r="H110" i="8"/>
  <c r="M110" i="8" s="1"/>
  <c r="N110" i="8"/>
  <c r="H325" i="8"/>
  <c r="M325" i="8" s="1"/>
  <c r="N325" i="8"/>
  <c r="N22" i="67"/>
  <c r="H22" i="67"/>
  <c r="M22" i="67" s="1"/>
  <c r="H569" i="8"/>
  <c r="M569" i="8" s="1"/>
  <c r="N569" i="8"/>
  <c r="J745" i="8"/>
  <c r="O745" i="8"/>
  <c r="H656" i="8"/>
  <c r="M656" i="8" s="1"/>
  <c r="N656" i="8"/>
  <c r="H404" i="8"/>
  <c r="M404" i="8" s="1"/>
  <c r="N404" i="8"/>
  <c r="N181" i="69"/>
  <c r="H181" i="69"/>
  <c r="M181" i="69" s="1"/>
  <c r="H188" i="69"/>
  <c r="M188" i="69" s="1"/>
  <c r="N188" i="69"/>
  <c r="N49" i="70"/>
  <c r="H49" i="70"/>
  <c r="M49" i="70" s="1"/>
  <c r="N202" i="8"/>
  <c r="H202" i="8"/>
  <c r="M202" i="8" s="1"/>
  <c r="H707" i="8"/>
  <c r="M707" i="8" s="1"/>
  <c r="N707" i="8"/>
  <c r="J528" i="8"/>
  <c r="O528" i="8"/>
  <c r="H256" i="8"/>
  <c r="M256" i="8" s="1"/>
  <c r="N256" i="8"/>
  <c r="H27" i="8"/>
  <c r="M27" i="8" s="1"/>
  <c r="N27" i="8"/>
  <c r="J237" i="8"/>
  <c r="O237" i="8"/>
  <c r="H162" i="69"/>
  <c r="M162" i="69" s="1"/>
  <c r="N162" i="69"/>
  <c r="H491" i="8"/>
  <c r="M491" i="8" s="1"/>
  <c r="N491" i="8"/>
  <c r="O58" i="8"/>
  <c r="J58" i="8"/>
  <c r="H186" i="69"/>
  <c r="M186" i="69" s="1"/>
  <c r="N186" i="69"/>
  <c r="N358" i="8"/>
  <c r="H358" i="8"/>
  <c r="M358" i="8" s="1"/>
  <c r="N29" i="69"/>
  <c r="H29" i="69"/>
  <c r="M29" i="69" s="1"/>
  <c r="N701" i="8"/>
  <c r="H701" i="8"/>
  <c r="M701" i="8" s="1"/>
  <c r="H345" i="8"/>
  <c r="M345" i="8" s="1"/>
  <c r="N345" i="8"/>
  <c r="J680" i="8"/>
  <c r="O680" i="8"/>
  <c r="O248" i="8"/>
  <c r="J248" i="8"/>
  <c r="H311" i="8"/>
  <c r="M311" i="8" s="1"/>
  <c r="N311" i="8"/>
  <c r="L56" i="69"/>
  <c r="J56" i="69" s="1"/>
  <c r="I55" i="69"/>
  <c r="K55" i="69" s="1"/>
  <c r="L55" i="69" s="1"/>
  <c r="J55" i="69" s="1"/>
  <c r="H375" i="8"/>
  <c r="M375" i="8" s="1"/>
  <c r="N375" i="8"/>
  <c r="H454" i="8"/>
  <c r="M454" i="8" s="1"/>
  <c r="N454" i="8"/>
  <c r="H686" i="8"/>
  <c r="M686" i="8" s="1"/>
  <c r="N686" i="8"/>
  <c r="N19" i="68"/>
  <c r="H19" i="68"/>
  <c r="M19" i="68" s="1"/>
  <c r="H456" i="8"/>
  <c r="M456" i="8" s="1"/>
  <c r="N456" i="8"/>
  <c r="N487" i="8"/>
  <c r="H487" i="8"/>
  <c r="M487" i="8" s="1"/>
  <c r="H126" i="8"/>
  <c r="M126" i="8" s="1"/>
  <c r="N126" i="8"/>
  <c r="O43" i="70"/>
  <c r="J43" i="70"/>
  <c r="H713" i="8"/>
  <c r="M713" i="8" s="1"/>
  <c r="N713" i="8"/>
  <c r="H624" i="8"/>
  <c r="M624" i="8" s="1"/>
  <c r="N624" i="8"/>
  <c r="H29" i="8"/>
  <c r="M29" i="8" s="1"/>
  <c r="N29" i="8"/>
  <c r="J73" i="8"/>
  <c r="O73" i="8"/>
  <c r="O688" i="8"/>
  <c r="J688" i="8"/>
  <c r="H512" i="8"/>
  <c r="M512" i="8" s="1"/>
  <c r="N512" i="8"/>
  <c r="H571" i="8"/>
  <c r="M571" i="8" s="1"/>
  <c r="N571" i="8"/>
  <c r="H501" i="8"/>
  <c r="M501" i="8" s="1"/>
  <c r="N501" i="8"/>
  <c r="J752" i="8"/>
  <c r="O752" i="8"/>
  <c r="H35" i="8"/>
  <c r="M35" i="8" s="1"/>
  <c r="N35" i="8"/>
  <c r="L527" i="8"/>
  <c r="J527" i="8" s="1"/>
  <c r="I526" i="8"/>
  <c r="K526" i="8" s="1"/>
  <c r="O112" i="8"/>
  <c r="J112" i="8"/>
  <c r="J39" i="8"/>
  <c r="O39" i="8"/>
  <c r="N521" i="8"/>
  <c r="H521" i="8"/>
  <c r="M521" i="8" s="1"/>
  <c r="H725" i="8"/>
  <c r="M725" i="8" s="1"/>
  <c r="N725" i="8"/>
  <c r="N134" i="69"/>
  <c r="H134" i="69"/>
  <c r="M134" i="69" s="1"/>
  <c r="O71" i="70"/>
  <c r="J71" i="70"/>
  <c r="N166" i="69"/>
  <c r="H166" i="69"/>
  <c r="M166" i="69" s="1"/>
  <c r="O110" i="69"/>
  <c r="J110" i="69"/>
  <c r="H700" i="8"/>
  <c r="M700" i="8" s="1"/>
  <c r="N700" i="8"/>
  <c r="H194" i="69"/>
  <c r="M194" i="69" s="1"/>
  <c r="N194" i="69"/>
  <c r="H740" i="8"/>
  <c r="M740" i="8" s="1"/>
  <c r="N740" i="8"/>
  <c r="I664" i="8"/>
  <c r="K664" i="8" s="1"/>
  <c r="L664" i="8" s="1"/>
  <c r="J664" i="8" s="1"/>
  <c r="L665" i="8"/>
  <c r="J665" i="8" s="1"/>
  <c r="N411" i="8"/>
  <c r="H411" i="8"/>
  <c r="M411" i="8" s="1"/>
  <c r="H387" i="8"/>
  <c r="M387" i="8" s="1"/>
  <c r="N387" i="8"/>
  <c r="L435" i="8"/>
  <c r="J435" i="8" s="1"/>
  <c r="I434" i="8"/>
  <c r="K434" i="8" s="1"/>
  <c r="L434" i="8" s="1"/>
  <c r="J434" i="8" s="1"/>
  <c r="N221" i="8"/>
  <c r="H221" i="8"/>
  <c r="M221" i="8" s="1"/>
  <c r="H451" i="8"/>
  <c r="M451" i="8" s="1"/>
  <c r="N451" i="8"/>
  <c r="N209" i="8"/>
  <c r="H209" i="8"/>
  <c r="M209" i="8" s="1"/>
  <c r="J25" i="69"/>
  <c r="O25" i="69"/>
  <c r="H56" i="8"/>
  <c r="M56" i="8" s="1"/>
  <c r="N56" i="8"/>
  <c r="H461" i="8"/>
  <c r="M461" i="8" s="1"/>
  <c r="N461" i="8"/>
  <c r="O510" i="8"/>
  <c r="J510" i="8"/>
  <c r="O167" i="8"/>
  <c r="J167" i="8"/>
  <c r="H342" i="8"/>
  <c r="M342" i="8" s="1"/>
  <c r="N342" i="8"/>
  <c r="O282" i="8"/>
  <c r="J282" i="8"/>
  <c r="H400" i="8"/>
  <c r="M400" i="8" s="1"/>
  <c r="N400" i="8"/>
  <c r="O672" i="8"/>
  <c r="J672" i="8"/>
  <c r="O206" i="8"/>
  <c r="J206" i="8"/>
  <c r="J263" i="8"/>
  <c r="O263" i="8"/>
  <c r="H244" i="8"/>
  <c r="M244" i="8" s="1"/>
  <c r="N244" i="8"/>
  <c r="J229" i="8"/>
  <c r="O229" i="8"/>
  <c r="H647" i="8"/>
  <c r="M647" i="8" s="1"/>
  <c r="N647" i="8"/>
  <c r="N93" i="8"/>
  <c r="H93" i="8"/>
  <c r="M93" i="8" s="1"/>
  <c r="H319" i="8"/>
  <c r="M319" i="8" s="1"/>
  <c r="N319" i="8"/>
  <c r="H637" i="8"/>
  <c r="M637" i="8" s="1"/>
  <c r="N637" i="8"/>
  <c r="L82" i="69"/>
  <c r="J82" i="69" s="1"/>
  <c r="I81" i="69"/>
  <c r="K81" i="69" s="1"/>
  <c r="L81" i="69" s="1"/>
  <c r="J81" i="69" s="1"/>
  <c r="H559" i="8"/>
  <c r="M559" i="8" s="1"/>
  <c r="N559" i="8"/>
  <c r="H514" i="8"/>
  <c r="M514" i="8" s="1"/>
  <c r="N514" i="8"/>
  <c r="H580" i="8"/>
  <c r="M580" i="8" s="1"/>
  <c r="N580" i="8"/>
  <c r="N402" i="8"/>
  <c r="H402" i="8"/>
  <c r="M402" i="8" s="1"/>
  <c r="H550" i="8"/>
  <c r="M550" i="8" s="1"/>
  <c r="N550" i="8"/>
  <c r="N395" i="8"/>
  <c r="H395" i="8"/>
  <c r="M395" i="8" s="1"/>
  <c r="J133" i="8"/>
  <c r="O133" i="8"/>
  <c r="N449" i="8"/>
  <c r="H449" i="8"/>
  <c r="M449" i="8" s="1"/>
  <c r="O277" i="8"/>
  <c r="J277" i="8"/>
  <c r="H14" i="67"/>
  <c r="M14" i="67" s="1"/>
  <c r="N14" i="67"/>
  <c r="N492" i="8"/>
  <c r="H492" i="8"/>
  <c r="M492" i="8" s="1"/>
  <c r="H47" i="70"/>
  <c r="M47" i="70" s="1"/>
  <c r="N47" i="70"/>
  <c r="N410" i="8"/>
  <c r="H410" i="8"/>
  <c r="M410" i="8" s="1"/>
  <c r="N165" i="69"/>
  <c r="H165" i="69"/>
  <c r="M165" i="69" s="1"/>
  <c r="H743" i="8"/>
  <c r="M743" i="8" s="1"/>
  <c r="N743" i="8"/>
  <c r="N242" i="8"/>
  <c r="H242" i="8"/>
  <c r="M242" i="8" s="1"/>
  <c r="O125" i="69"/>
  <c r="J125" i="69"/>
  <c r="N654" i="8"/>
  <c r="H654" i="8"/>
  <c r="M654" i="8" s="1"/>
  <c r="O666" i="8"/>
  <c r="J666" i="8"/>
  <c r="H324" i="8"/>
  <c r="M324" i="8" s="1"/>
  <c r="N324" i="8"/>
  <c r="H317" i="8"/>
  <c r="M317" i="8" s="1"/>
  <c r="N317" i="8"/>
  <c r="N175" i="69"/>
  <c r="H175" i="69"/>
  <c r="M175" i="69" s="1"/>
  <c r="J436" i="8"/>
  <c r="O436" i="8"/>
  <c r="H504" i="8"/>
  <c r="M504" i="8" s="1"/>
  <c r="N504" i="8"/>
  <c r="N340" i="8"/>
  <c r="H340" i="8"/>
  <c r="M340" i="8" s="1"/>
  <c r="H426" i="8"/>
  <c r="M426" i="8" s="1"/>
  <c r="N426" i="8"/>
  <c r="N368" i="8"/>
  <c r="H368" i="8"/>
  <c r="M368" i="8" s="1"/>
  <c r="N373" i="8"/>
  <c r="H373" i="8"/>
  <c r="M373" i="8" s="1"/>
  <c r="N20" i="67"/>
  <c r="H20" i="67"/>
  <c r="M20" i="67" s="1"/>
  <c r="I77" i="8"/>
  <c r="K77" i="8" s="1"/>
  <c r="L78" i="8"/>
  <c r="J78" i="8" s="1"/>
  <c r="H71" i="69"/>
  <c r="M71" i="69" s="1"/>
  <c r="N71" i="69"/>
  <c r="H68" i="70"/>
  <c r="M68" i="70" s="1"/>
  <c r="N68" i="70"/>
  <c r="N88" i="69"/>
  <c r="H88" i="69"/>
  <c r="M88" i="69" s="1"/>
  <c r="J261" i="8"/>
  <c r="O261" i="8"/>
  <c r="H506" i="8"/>
  <c r="M506" i="8" s="1"/>
  <c r="N506" i="8"/>
  <c r="H462" i="8"/>
  <c r="M462" i="8" s="1"/>
  <c r="N462" i="8"/>
  <c r="H25" i="8"/>
  <c r="M25" i="8" s="1"/>
  <c r="N25" i="8"/>
  <c r="H346" i="8"/>
  <c r="M346" i="8" s="1"/>
  <c r="N346" i="8"/>
  <c r="N52" i="69"/>
  <c r="H52" i="69"/>
  <c r="M52" i="69" s="1"/>
  <c r="N538" i="8"/>
  <c r="H538" i="8"/>
  <c r="M538" i="8" s="1"/>
  <c r="H447" i="8"/>
  <c r="M447" i="8" s="1"/>
  <c r="N447" i="8"/>
  <c r="N354" i="8"/>
  <c r="H354" i="8"/>
  <c r="M354" i="8" s="1"/>
  <c r="H235" i="8"/>
  <c r="M235" i="8" s="1"/>
  <c r="N235" i="8"/>
  <c r="N349" i="8"/>
  <c r="H349" i="8"/>
  <c r="M349" i="8" s="1"/>
  <c r="H20" i="69"/>
  <c r="M20" i="69" s="1"/>
  <c r="N20" i="69"/>
  <c r="N629" i="8"/>
  <c r="H629" i="8"/>
  <c r="M629" i="8" s="1"/>
  <c r="N330" i="8"/>
  <c r="H330" i="8"/>
  <c r="M330" i="8" s="1"/>
  <c r="N132" i="69"/>
  <c r="H132" i="69"/>
  <c r="M132" i="69" s="1"/>
  <c r="H573" i="8"/>
  <c r="M573" i="8" s="1"/>
  <c r="N573" i="8"/>
  <c r="H230" i="8"/>
  <c r="M230" i="8" s="1"/>
  <c r="N230" i="8"/>
  <c r="H401" i="8"/>
  <c r="M401" i="8" s="1"/>
  <c r="N401" i="8"/>
  <c r="H128" i="69"/>
  <c r="M128" i="69" s="1"/>
  <c r="N128" i="69"/>
  <c r="H674" i="8"/>
  <c r="M674" i="8" s="1"/>
  <c r="N674" i="8"/>
  <c r="J755" i="8"/>
  <c r="O755" i="8"/>
  <c r="H644" i="8"/>
  <c r="M644" i="8" s="1"/>
  <c r="N644" i="8"/>
  <c r="O116" i="69"/>
  <c r="J116" i="69"/>
  <c r="H53" i="69"/>
  <c r="M53" i="69" s="1"/>
  <c r="N53" i="69"/>
  <c r="H693" i="8"/>
  <c r="M693" i="8" s="1"/>
  <c r="N693" i="8"/>
  <c r="N46" i="8"/>
  <c r="H46" i="8"/>
  <c r="M46" i="8" s="1"/>
  <c r="N413" i="8"/>
  <c r="H413" i="8"/>
  <c r="M413" i="8" s="1"/>
  <c r="N43" i="8"/>
  <c r="H43" i="8"/>
  <c r="M43" i="8" s="1"/>
  <c r="H489" i="8"/>
  <c r="M489" i="8" s="1"/>
  <c r="N489" i="8"/>
  <c r="H507" i="8"/>
  <c r="M507" i="8" s="1"/>
  <c r="N507" i="8"/>
  <c r="N486" i="8"/>
  <c r="H486" i="8"/>
  <c r="M486" i="8" s="1"/>
  <c r="H425" i="8"/>
  <c r="M425" i="8" s="1"/>
  <c r="N425" i="8"/>
  <c r="H539" i="8"/>
  <c r="M539" i="8" s="1"/>
  <c r="N539" i="8"/>
  <c r="N231" i="8"/>
  <c r="H231" i="8"/>
  <c r="M231" i="8" s="1"/>
  <c r="N508" i="8"/>
  <c r="H508" i="8"/>
  <c r="M508" i="8" s="1"/>
  <c r="J45" i="8"/>
  <c r="O45" i="8"/>
  <c r="H23" i="69"/>
  <c r="M23" i="69" s="1"/>
  <c r="N23" i="69"/>
  <c r="H318" i="8"/>
  <c r="M318" i="8" s="1"/>
  <c r="N318" i="8"/>
  <c r="H123" i="69"/>
  <c r="M123" i="69" s="1"/>
  <c r="N123" i="69"/>
  <c r="N541" i="8"/>
  <c r="H541" i="8"/>
  <c r="M541" i="8" s="1"/>
  <c r="N412" i="8"/>
  <c r="H412" i="8"/>
  <c r="M412" i="8" s="1"/>
  <c r="N192" i="69"/>
  <c r="H192" i="69"/>
  <c r="M192" i="69" s="1"/>
  <c r="N163" i="69"/>
  <c r="H163" i="69"/>
  <c r="M163" i="69" s="1"/>
  <c r="H441" i="8"/>
  <c r="M441" i="8" s="1"/>
  <c r="N441" i="8"/>
  <c r="H500" i="8"/>
  <c r="M500" i="8" s="1"/>
  <c r="N500" i="8"/>
  <c r="H450" i="8"/>
  <c r="M450" i="8" s="1"/>
  <c r="N450" i="8"/>
  <c r="H381" i="8"/>
  <c r="M381" i="8" s="1"/>
  <c r="N381" i="8"/>
  <c r="H68" i="8"/>
  <c r="M68" i="8" s="1"/>
  <c r="N68" i="8"/>
  <c r="H85" i="8"/>
  <c r="M85" i="8" s="1"/>
  <c r="N85" i="8"/>
  <c r="H742" i="8"/>
  <c r="M742" i="8" s="1"/>
  <c r="N742" i="8"/>
  <c r="N537" i="8"/>
  <c r="H537" i="8"/>
  <c r="M537" i="8" s="1"/>
  <c r="H23" i="68"/>
  <c r="M23" i="68" s="1"/>
  <c r="N23" i="68"/>
  <c r="J220" i="8"/>
  <c r="O220" i="8"/>
  <c r="O41" i="69"/>
  <c r="J41" i="69"/>
  <c r="N597" i="8"/>
  <c r="H597" i="8"/>
  <c r="M597" i="8" s="1"/>
  <c r="O84" i="8"/>
  <c r="J84" i="8"/>
  <c r="H253" i="8"/>
  <c r="M253" i="8" s="1"/>
  <c r="N253" i="8"/>
  <c r="H12" i="70"/>
  <c r="M12" i="70" s="1"/>
  <c r="N12" i="70"/>
  <c r="J251" i="8"/>
  <c r="O251" i="8"/>
  <c r="H49" i="69"/>
  <c r="M49" i="69" s="1"/>
  <c r="N49" i="69"/>
  <c r="N715" i="8"/>
  <c r="H715" i="8"/>
  <c r="M715" i="8" s="1"/>
  <c r="H59" i="8"/>
  <c r="M59" i="8" s="1"/>
  <c r="N59" i="8"/>
  <c r="H202" i="69"/>
  <c r="M202" i="69" s="1"/>
  <c r="N202" i="69"/>
  <c r="H361" i="8"/>
  <c r="M361" i="8" s="1"/>
  <c r="N361" i="8"/>
  <c r="N42" i="69"/>
  <c r="H42" i="69"/>
  <c r="M42" i="69" s="1"/>
  <c r="H560" i="8"/>
  <c r="M560" i="8" s="1"/>
  <c r="N560" i="8"/>
  <c r="H26" i="70"/>
  <c r="M26" i="70" s="1"/>
  <c r="N26" i="70"/>
  <c r="N710" i="8"/>
  <c r="H710" i="8"/>
  <c r="M710" i="8" s="1"/>
  <c r="H645" i="8"/>
  <c r="M645" i="8" s="1"/>
  <c r="N645" i="8"/>
  <c r="H709" i="8"/>
  <c r="M709" i="8" s="1"/>
  <c r="N709" i="8"/>
  <c r="H17" i="68"/>
  <c r="M17" i="68" s="1"/>
  <c r="N17" i="68"/>
  <c r="N210" i="69"/>
  <c r="H210" i="69"/>
  <c r="M210" i="69" s="1"/>
  <c r="H442" i="8"/>
  <c r="M442" i="8" s="1"/>
  <c r="N442" i="8"/>
  <c r="J255" i="8"/>
  <c r="O255" i="8"/>
  <c r="N35" i="69"/>
  <c r="H35" i="69"/>
  <c r="M35" i="69" s="1"/>
  <c r="N431" i="8"/>
  <c r="H431" i="8"/>
  <c r="M431" i="8" s="1"/>
  <c r="H591" i="8"/>
  <c r="M591" i="8" s="1"/>
  <c r="N591" i="8"/>
  <c r="H190" i="8"/>
  <c r="M190" i="8" s="1"/>
  <c r="N190" i="8"/>
  <c r="H34" i="8"/>
  <c r="M34" i="8" s="1"/>
  <c r="N34" i="8"/>
  <c r="H332" i="8"/>
  <c r="M332" i="8" s="1"/>
  <c r="N332" i="8"/>
  <c r="N323" i="8"/>
  <c r="H323" i="8"/>
  <c r="M323" i="8" s="1"/>
  <c r="N557" i="8"/>
  <c r="H557" i="8"/>
  <c r="M557" i="8" s="1"/>
  <c r="H23" i="67"/>
  <c r="M23" i="67" s="1"/>
  <c r="N23" i="67"/>
  <c r="L754" i="8"/>
  <c r="J754" i="8" s="1"/>
  <c r="I753" i="8"/>
  <c r="K753" i="8" s="1"/>
  <c r="L753" i="8" s="1"/>
  <c r="H347" i="8"/>
  <c r="M347" i="8" s="1"/>
  <c r="N347" i="8"/>
  <c r="H309" i="8"/>
  <c r="M309" i="8" s="1"/>
  <c r="N309" i="8"/>
  <c r="N196" i="8"/>
  <c r="H196" i="8"/>
  <c r="M196" i="8" s="1"/>
  <c r="N193" i="69"/>
  <c r="H193" i="69"/>
  <c r="M193" i="69" s="1"/>
  <c r="H640" i="8"/>
  <c r="M640" i="8" s="1"/>
  <c r="N640" i="8"/>
  <c r="N726" i="8"/>
  <c r="H726" i="8"/>
  <c r="M726" i="8" s="1"/>
  <c r="H113" i="8"/>
  <c r="M113" i="8" s="1"/>
  <c r="N113" i="8"/>
  <c r="N291" i="8"/>
  <c r="H291" i="8"/>
  <c r="M291" i="8" s="1"/>
  <c r="J95" i="8"/>
  <c r="O95" i="8"/>
  <c r="H418" i="8"/>
  <c r="M418" i="8" s="1"/>
  <c r="N418" i="8"/>
  <c r="N213" i="69"/>
  <c r="H213" i="69"/>
  <c r="M213" i="69" s="1"/>
  <c r="N85" i="69"/>
  <c r="H85" i="69"/>
  <c r="M85" i="69" s="1"/>
  <c r="I33" i="70"/>
  <c r="K33" i="70" s="1"/>
  <c r="L33" i="70" s="1"/>
  <c r="J33" i="70" s="1"/>
  <c r="L34" i="70"/>
  <c r="J34" i="70" s="1"/>
  <c r="H18" i="69"/>
  <c r="M18" i="69" s="1"/>
  <c r="N18" i="69"/>
  <c r="H86" i="8"/>
  <c r="M86" i="8" s="1"/>
  <c r="N86" i="8"/>
  <c r="L315" i="8"/>
  <c r="J315" i="8" s="1"/>
  <c r="I314" i="8"/>
  <c r="K314" i="8" s="1"/>
  <c r="L119" i="69"/>
  <c r="J119" i="69" s="1"/>
  <c r="I118" i="69"/>
  <c r="K118" i="69" s="1"/>
  <c r="N139" i="69"/>
  <c r="H139" i="69"/>
  <c r="M139" i="69" s="1"/>
  <c r="N224" i="8"/>
  <c r="H224" i="8"/>
  <c r="M224" i="8" s="1"/>
  <c r="H174" i="8"/>
  <c r="M174" i="8" s="1"/>
  <c r="N174" i="8"/>
  <c r="N41" i="70"/>
  <c r="H41" i="70"/>
  <c r="M41" i="70" s="1"/>
  <c r="H206" i="69"/>
  <c r="M206" i="69" s="1"/>
  <c r="N206" i="69"/>
  <c r="O12" i="68"/>
  <c r="J12" i="68"/>
  <c r="I9" i="70"/>
  <c r="K9" i="70" s="1"/>
  <c r="L9" i="70" s="1"/>
  <c r="L14" i="70"/>
  <c r="J14" i="70" s="1"/>
  <c r="H669" i="8"/>
  <c r="M669" i="8" s="1"/>
  <c r="N669" i="8"/>
  <c r="H92" i="8"/>
  <c r="M92" i="8" s="1"/>
  <c r="N92" i="8"/>
  <c r="H588" i="8"/>
  <c r="M588" i="8" s="1"/>
  <c r="N588" i="8"/>
  <c r="H396" i="8"/>
  <c r="M396" i="8" s="1"/>
  <c r="N396" i="8"/>
  <c r="O246" i="8"/>
  <c r="J246" i="8"/>
  <c r="N69" i="69"/>
  <c r="H69" i="69"/>
  <c r="M69" i="69" s="1"/>
  <c r="H189" i="8"/>
  <c r="M189" i="8" s="1"/>
  <c r="N189" i="8"/>
  <c r="N187" i="69"/>
  <c r="H187" i="69"/>
  <c r="M187" i="69" s="1"/>
  <c r="N607" i="8"/>
  <c r="H607" i="8"/>
  <c r="M607" i="8" s="1"/>
  <c r="H380" i="8"/>
  <c r="M380" i="8" s="1"/>
  <c r="N380" i="8"/>
  <c r="H736" i="8"/>
  <c r="M736" i="8" s="1"/>
  <c r="N736" i="8"/>
  <c r="N422" i="8"/>
  <c r="H422" i="8"/>
  <c r="M422" i="8" s="1"/>
  <c r="N675" i="8"/>
  <c r="H675" i="8"/>
  <c r="M675" i="8" s="1"/>
  <c r="L49" i="8"/>
  <c r="J49" i="8" s="1"/>
  <c r="I48" i="8"/>
  <c r="K48" i="8" s="1"/>
  <c r="L48" i="8" s="1"/>
  <c r="J48" i="8" s="1"/>
  <c r="N363" i="8"/>
  <c r="H363" i="8"/>
  <c r="M363" i="8" s="1"/>
  <c r="H582" i="8"/>
  <c r="M582" i="8" s="1"/>
  <c r="N582" i="8"/>
  <c r="H711" i="8"/>
  <c r="M711" i="8" s="1"/>
  <c r="N711" i="8"/>
  <c r="N216" i="69"/>
  <c r="H216" i="69"/>
  <c r="M216" i="69" s="1"/>
  <c r="H37" i="8"/>
  <c r="M37" i="8" s="1"/>
  <c r="N37" i="8"/>
  <c r="H438" i="8"/>
  <c r="M438" i="8" s="1"/>
  <c r="N438" i="8"/>
  <c r="H107" i="8"/>
  <c r="M107" i="8" s="1"/>
  <c r="N107" i="8"/>
  <c r="N215" i="69"/>
  <c r="H215" i="69"/>
  <c r="M215" i="69" s="1"/>
  <c r="N28" i="69"/>
  <c r="H28" i="69"/>
  <c r="M28" i="69" s="1"/>
  <c r="H327" i="8"/>
  <c r="M327" i="8" s="1"/>
  <c r="N327" i="8"/>
  <c r="N28" i="8"/>
  <c r="H28" i="8"/>
  <c r="M28" i="8" s="1"/>
  <c r="N121" i="69"/>
  <c r="H121" i="69"/>
  <c r="M121" i="69" s="1"/>
  <c r="N37" i="69"/>
  <c r="H37" i="69"/>
  <c r="M37" i="69" s="1"/>
  <c r="H699" i="8"/>
  <c r="M699" i="8" s="1"/>
  <c r="N699" i="8"/>
  <c r="N153" i="69"/>
  <c r="H153" i="69"/>
  <c r="M153" i="69" s="1"/>
  <c r="H600" i="8"/>
  <c r="M600" i="8" s="1"/>
  <c r="N600" i="8"/>
  <c r="J35" i="70"/>
  <c r="O35" i="70"/>
  <c r="H31" i="70"/>
  <c r="M31" i="70" s="1"/>
  <c r="N31" i="70"/>
  <c r="H186" i="8"/>
  <c r="M186" i="8" s="1"/>
  <c r="N186" i="8"/>
  <c r="J316" i="8"/>
  <c r="O316" i="8"/>
  <c r="N384" i="8"/>
  <c r="H384" i="8"/>
  <c r="M384" i="8" s="1"/>
  <c r="H58" i="69"/>
  <c r="M58" i="69" s="1"/>
  <c r="N58" i="69"/>
  <c r="H549" i="8"/>
  <c r="M549" i="8" s="1"/>
  <c r="N549" i="8"/>
  <c r="O120" i="69"/>
  <c r="J120" i="69"/>
  <c r="O87" i="69"/>
  <c r="J87" i="69"/>
  <c r="H212" i="69"/>
  <c r="M212" i="69" s="1"/>
  <c r="N212" i="69"/>
  <c r="H735" i="8"/>
  <c r="M735" i="8" s="1"/>
  <c r="N735" i="8"/>
  <c r="L469" i="8"/>
  <c r="J469" i="8" s="1"/>
  <c r="I468" i="8"/>
  <c r="K468" i="8" s="1"/>
  <c r="L468" i="8" s="1"/>
  <c r="J468" i="8" s="1"/>
  <c r="H741" i="8"/>
  <c r="M741" i="8" s="1"/>
  <c r="N741" i="8"/>
  <c r="O12" i="69"/>
  <c r="J12" i="69"/>
  <c r="J519" i="8"/>
  <c r="O519" i="8"/>
  <c r="N729" i="8"/>
  <c r="H729" i="8"/>
  <c r="M729" i="8" s="1"/>
  <c r="H350" i="8"/>
  <c r="M350" i="8" s="1"/>
  <c r="N350" i="8"/>
  <c r="H90" i="69"/>
  <c r="M90" i="69" s="1"/>
  <c r="N90" i="69"/>
  <c r="N114" i="8"/>
  <c r="H114" i="8"/>
  <c r="M114" i="8" s="1"/>
  <c r="J148" i="8"/>
  <c r="O148" i="8"/>
  <c r="N31" i="69"/>
  <c r="H31" i="69"/>
  <c r="M31" i="69" s="1"/>
  <c r="H113" i="69"/>
  <c r="M113" i="69" s="1"/>
  <c r="N113" i="69"/>
  <c r="H733" i="8"/>
  <c r="M733" i="8" s="1"/>
  <c r="N733" i="8"/>
  <c r="J194" i="8"/>
  <c r="O194" i="8"/>
  <c r="H344" i="8"/>
  <c r="M344" i="8" s="1"/>
  <c r="N344" i="8"/>
  <c r="H65" i="70"/>
  <c r="M65" i="70" s="1"/>
  <c r="N65" i="70"/>
  <c r="H481" i="8"/>
  <c r="M481" i="8" s="1"/>
  <c r="N481" i="8"/>
  <c r="J470" i="8"/>
  <c r="O470" i="8"/>
  <c r="H65" i="8"/>
  <c r="M65" i="8" s="1"/>
  <c r="N65" i="8"/>
  <c r="H545" i="8"/>
  <c r="M545" i="8" s="1"/>
  <c r="N545" i="8"/>
  <c r="L11" i="69"/>
  <c r="J11" i="69" s="1"/>
  <c r="I10" i="69"/>
  <c r="K10" i="69" s="1"/>
  <c r="H568" i="8"/>
  <c r="M568" i="8" s="1"/>
  <c r="N568" i="8"/>
  <c r="H91" i="8"/>
  <c r="M91" i="8" s="1"/>
  <c r="N91" i="8"/>
  <c r="H205" i="69"/>
  <c r="M205" i="69" s="1"/>
  <c r="N205" i="69"/>
  <c r="H343" i="8"/>
  <c r="M343" i="8" s="1"/>
  <c r="N343" i="8"/>
  <c r="O464" i="8"/>
  <c r="J464" i="8"/>
  <c r="H53" i="70"/>
  <c r="M53" i="70" s="1"/>
  <c r="N53" i="70"/>
  <c r="N156" i="69"/>
  <c r="H156" i="69"/>
  <c r="M156" i="69" s="1"/>
  <c r="L144" i="8"/>
  <c r="J144" i="8" s="1"/>
  <c r="I143" i="8"/>
  <c r="K143" i="8" s="1"/>
  <c r="L143" i="8" s="1"/>
  <c r="J143" i="8" s="1"/>
  <c r="N14" i="69"/>
  <c r="H14" i="69"/>
  <c r="M14" i="69" s="1"/>
  <c r="J658" i="8"/>
  <c r="O658" i="8"/>
  <c r="J274" i="8"/>
  <c r="O274" i="8"/>
  <c r="N415" i="8"/>
  <c r="H415" i="8"/>
  <c r="M415" i="8" s="1"/>
  <c r="O40" i="70"/>
  <c r="J40" i="70"/>
  <c r="H18" i="67"/>
  <c r="M18" i="67" s="1"/>
  <c r="N18" i="67"/>
  <c r="H403" i="8"/>
  <c r="M403" i="8" s="1"/>
  <c r="N403" i="8"/>
  <c r="H452" i="8"/>
  <c r="M452" i="8" s="1"/>
  <c r="N452" i="8"/>
  <c r="O62" i="8"/>
  <c r="J62" i="8"/>
  <c r="J13" i="70"/>
  <c r="O13" i="70"/>
  <c r="N144" i="69"/>
  <c r="H144" i="69"/>
  <c r="M144" i="69" s="1"/>
  <c r="N513" i="8"/>
  <c r="H513" i="8"/>
  <c r="M513" i="8" s="1"/>
  <c r="H122" i="69"/>
  <c r="M122" i="69" s="1"/>
  <c r="N122" i="69"/>
  <c r="H485" i="8"/>
  <c r="M485" i="8" s="1"/>
  <c r="N485" i="8"/>
  <c r="H14" i="8"/>
  <c r="M14" i="8" s="1"/>
  <c r="N14" i="8"/>
  <c r="N592" i="8"/>
  <c r="H592" i="8"/>
  <c r="M592" i="8" s="1"/>
  <c r="H295" i="8"/>
  <c r="M295" i="8" s="1"/>
  <c r="N295" i="8"/>
  <c r="J138" i="8"/>
  <c r="O138" i="8"/>
  <c r="O198" i="69"/>
  <c r="J198" i="69"/>
  <c r="H243" i="8"/>
  <c r="M243" i="8" s="1"/>
  <c r="N243" i="8"/>
  <c r="H702" i="8"/>
  <c r="M702" i="8" s="1"/>
  <c r="N702" i="8"/>
  <c r="H392" i="8"/>
  <c r="M392" i="8" s="1"/>
  <c r="N392" i="8"/>
  <c r="H371" i="8"/>
  <c r="M371" i="8" s="1"/>
  <c r="N371" i="8"/>
  <c r="H612" i="8"/>
  <c r="M612" i="8" s="1"/>
  <c r="N612" i="8"/>
  <c r="J158" i="8"/>
  <c r="O158" i="8"/>
  <c r="N721" i="8"/>
  <c r="H721" i="8"/>
  <c r="M721" i="8" s="1"/>
  <c r="N529" i="8"/>
  <c r="H529" i="8"/>
  <c r="M529" i="8" s="1"/>
  <c r="H579" i="8"/>
  <c r="M579" i="8" s="1"/>
  <c r="N579" i="8"/>
  <c r="N603" i="8"/>
  <c r="H603" i="8"/>
  <c r="M603" i="8" s="1"/>
  <c r="O112" i="69"/>
  <c r="J112" i="69"/>
  <c r="N480" i="8"/>
  <c r="H480" i="8"/>
  <c r="M480" i="8" s="1"/>
  <c r="N633" i="8"/>
  <c r="H633" i="8"/>
  <c r="M633" i="8" s="1"/>
  <c r="N23" i="70"/>
  <c r="H23" i="70"/>
  <c r="M23" i="70" s="1"/>
  <c r="H478" i="8"/>
  <c r="M478" i="8" s="1"/>
  <c r="N478" i="8"/>
  <c r="N630" i="8"/>
  <c r="H630" i="8"/>
  <c r="M630" i="8" s="1"/>
  <c r="H475" i="8"/>
  <c r="M475" i="8" s="1"/>
  <c r="N475" i="8"/>
  <c r="L179" i="69"/>
  <c r="J179" i="69" s="1"/>
  <c r="I178" i="69"/>
  <c r="K178" i="69" s="1"/>
  <c r="L178" i="69" s="1"/>
  <c r="J178" i="69" s="1"/>
  <c r="H46" i="69"/>
  <c r="M46" i="69" s="1"/>
  <c r="N46" i="69"/>
  <c r="N45" i="69"/>
  <c r="H45" i="69"/>
  <c r="M45" i="69" s="1"/>
  <c r="L120" i="8"/>
  <c r="J120" i="8" s="1"/>
  <c r="I119" i="8"/>
  <c r="K119" i="8" s="1"/>
  <c r="L119" i="8" s="1"/>
  <c r="J119" i="8" s="1"/>
  <c r="N48" i="70"/>
  <c r="H48" i="70"/>
  <c r="M48" i="70" s="1"/>
  <c r="O46" i="70"/>
  <c r="J46" i="70"/>
  <c r="N584" i="8"/>
  <c r="H584" i="8"/>
  <c r="M584" i="8" s="1"/>
  <c r="N690" i="8"/>
  <c r="H690" i="8"/>
  <c r="M690" i="8" s="1"/>
  <c r="L233" i="8"/>
  <c r="J233" i="8" s="1"/>
  <c r="I232" i="8"/>
  <c r="K232" i="8" s="1"/>
  <c r="L232" i="8" s="1"/>
  <c r="J232" i="8" s="1"/>
  <c r="J55" i="70"/>
  <c r="O55" i="70"/>
  <c r="N19" i="69"/>
  <c r="H19" i="69"/>
  <c r="M19" i="69" s="1"/>
  <c r="H148" i="69"/>
  <c r="M148" i="69" s="1"/>
  <c r="N148" i="69"/>
  <c r="H109" i="8"/>
  <c r="M109" i="8" s="1"/>
  <c r="N109" i="8"/>
  <c r="L297" i="8"/>
  <c r="J297" i="8" s="1"/>
  <c r="I296" i="8"/>
  <c r="K296" i="8" s="1"/>
  <c r="L296" i="8" s="1"/>
  <c r="J296" i="8" s="1"/>
  <c r="H131" i="69"/>
  <c r="M131" i="69" s="1"/>
  <c r="N131" i="69"/>
  <c r="L390" i="8"/>
  <c r="J390" i="8" s="1"/>
  <c r="I389" i="8"/>
  <c r="K389" i="8" s="1"/>
  <c r="L389" i="8" s="1"/>
  <c r="J389" i="8" s="1"/>
  <c r="N161" i="69"/>
  <c r="H161" i="69"/>
  <c r="M161" i="69" s="1"/>
  <c r="H116" i="8"/>
  <c r="M116" i="8" s="1"/>
  <c r="N116" i="8"/>
  <c r="O180" i="69"/>
  <c r="J180" i="69"/>
  <c r="H38" i="69"/>
  <c r="M38" i="69" s="1"/>
  <c r="N38" i="69"/>
  <c r="H698" i="8"/>
  <c r="M698" i="8" s="1"/>
  <c r="N698" i="8"/>
  <c r="H117" i="8"/>
  <c r="M117" i="8" s="1"/>
  <c r="N117" i="8"/>
  <c r="H498" i="8"/>
  <c r="M498" i="8" s="1"/>
  <c r="N498" i="8"/>
  <c r="N616" i="8"/>
  <c r="H616" i="8"/>
  <c r="M616" i="8" s="1"/>
  <c r="N176" i="69"/>
  <c r="H176" i="69"/>
  <c r="M176" i="69" s="1"/>
  <c r="N189" i="69"/>
  <c r="H189" i="69"/>
  <c r="M189" i="69" s="1"/>
  <c r="H614" i="8"/>
  <c r="M614" i="8" s="1"/>
  <c r="N614" i="8"/>
  <c r="O77" i="69"/>
  <c r="J77" i="69"/>
  <c r="N563" i="8"/>
  <c r="H563" i="8"/>
  <c r="M563" i="8" s="1"/>
  <c r="N115" i="8"/>
  <c r="H115" i="8"/>
  <c r="M115" i="8" s="1"/>
  <c r="N96" i="69"/>
  <c r="H96" i="69"/>
  <c r="M96" i="69" s="1"/>
  <c r="H590" i="8"/>
  <c r="M590" i="8" s="1"/>
  <c r="N590" i="8"/>
  <c r="L40" i="69"/>
  <c r="J40" i="69" s="1"/>
  <c r="J433" i="8"/>
  <c r="O433" i="8"/>
  <c r="J211" i="8"/>
  <c r="O211" i="8"/>
  <c r="H437" i="8"/>
  <c r="M437" i="8" s="1"/>
  <c r="N437" i="8"/>
  <c r="H32" i="8"/>
  <c r="M32" i="8" s="1"/>
  <c r="N32" i="8"/>
  <c r="H586" i="8"/>
  <c r="M586" i="8" s="1"/>
  <c r="N586" i="8"/>
  <c r="H63" i="70"/>
  <c r="M63" i="70" s="1"/>
  <c r="N63" i="70"/>
  <c r="H312" i="8"/>
  <c r="M312" i="8" s="1"/>
  <c r="N312" i="8"/>
  <c r="H397" i="8"/>
  <c r="M397" i="8" s="1"/>
  <c r="N397" i="8"/>
  <c r="N159" i="8"/>
  <c r="H159" i="8"/>
  <c r="M159" i="8" s="1"/>
  <c r="N405" i="8"/>
  <c r="H405" i="8"/>
  <c r="M405" i="8" s="1"/>
  <c r="L45" i="70"/>
  <c r="J45" i="70" s="1"/>
  <c r="I44" i="70"/>
  <c r="K44" i="70" s="1"/>
  <c r="L44" i="70" s="1"/>
  <c r="J44" i="70" s="1"/>
  <c r="N212" i="8"/>
  <c r="H212" i="8"/>
  <c r="M212" i="8" s="1"/>
  <c r="N453" i="8"/>
  <c r="H453" i="8"/>
  <c r="M453" i="8" s="1"/>
  <c r="H82" i="8"/>
  <c r="M82" i="8" s="1"/>
  <c r="N82" i="8"/>
  <c r="J234" i="8"/>
  <c r="O234" i="8"/>
  <c r="N40" i="8"/>
  <c r="H40" i="8"/>
  <c r="M40" i="8" s="1"/>
  <c r="H41" i="8"/>
  <c r="M41" i="8" s="1"/>
  <c r="N41" i="8"/>
  <c r="H294" i="8"/>
  <c r="M294" i="8" s="1"/>
  <c r="N294" i="8"/>
  <c r="N643" i="8"/>
  <c r="H643" i="8"/>
  <c r="M643" i="8" s="1"/>
  <c r="H147" i="69"/>
  <c r="M147" i="69" s="1"/>
  <c r="N147" i="69"/>
  <c r="J298" i="8"/>
  <c r="O298" i="8"/>
  <c r="H651" i="8"/>
  <c r="M651" i="8" s="1"/>
  <c r="N651" i="8"/>
  <c r="H334" i="8"/>
  <c r="M334" i="8" s="1"/>
  <c r="N334" i="8"/>
  <c r="H172" i="8"/>
  <c r="M172" i="8" s="1"/>
  <c r="N172" i="8"/>
  <c r="J391" i="8"/>
  <c r="O391" i="8"/>
  <c r="N47" i="8"/>
  <c r="H47" i="8"/>
  <c r="M47" i="8" s="1"/>
  <c r="N207" i="8"/>
  <c r="H207" i="8"/>
  <c r="M207" i="8" s="1"/>
  <c r="H155" i="69"/>
  <c r="M155" i="69" s="1"/>
  <c r="N155" i="69"/>
  <c r="N223" i="8"/>
  <c r="H223" i="8"/>
  <c r="M223" i="8" s="1"/>
  <c r="N142" i="69"/>
  <c r="H142" i="69"/>
  <c r="M142" i="69" s="1"/>
  <c r="O17" i="69"/>
  <c r="J17" i="69"/>
  <c r="H175" i="8"/>
  <c r="M175" i="8" s="1"/>
  <c r="N175" i="8"/>
  <c r="L151" i="8"/>
  <c r="J151" i="8" s="1"/>
  <c r="I150" i="8"/>
  <c r="K150" i="8" s="1"/>
  <c r="L150" i="8" s="1"/>
  <c r="J150" i="8" s="1"/>
  <c r="H173" i="8"/>
  <c r="M173" i="8" s="1"/>
  <c r="N173" i="8"/>
  <c r="N149" i="69"/>
  <c r="H149" i="69"/>
  <c r="M149" i="69" s="1"/>
  <c r="H522" i="8"/>
  <c r="M522" i="8" s="1"/>
  <c r="N522" i="8"/>
  <c r="H169" i="69"/>
  <c r="M169" i="69" s="1"/>
  <c r="N169" i="69"/>
  <c r="H730" i="8"/>
  <c r="M730" i="8" s="1"/>
  <c r="N730" i="8"/>
  <c r="H406" i="8"/>
  <c r="M406" i="8" s="1"/>
  <c r="N406" i="8"/>
  <c r="H564" i="8"/>
  <c r="M564" i="8" s="1"/>
  <c r="N564" i="8"/>
  <c r="O79" i="8"/>
  <c r="J79" i="8"/>
  <c r="H399" i="8"/>
  <c r="M399" i="8" s="1"/>
  <c r="N399" i="8"/>
  <c r="H80" i="8"/>
  <c r="M80" i="8" s="1"/>
  <c r="N80" i="8"/>
  <c r="H558" i="8"/>
  <c r="M558" i="8" s="1"/>
  <c r="N558" i="8"/>
  <c r="J226" i="8"/>
  <c r="O226" i="8"/>
  <c r="N72" i="69"/>
  <c r="H72" i="69"/>
  <c r="M72" i="69" s="1"/>
  <c r="N184" i="8"/>
  <c r="H184" i="8"/>
  <c r="M184" i="8" s="1"/>
  <c r="H737" i="8"/>
  <c r="M737" i="8" s="1"/>
  <c r="N737" i="8"/>
  <c r="H191" i="8"/>
  <c r="M191" i="8" s="1"/>
  <c r="N191" i="8"/>
  <c r="N617" i="8"/>
  <c r="H617" i="8"/>
  <c r="M617" i="8" s="1"/>
  <c r="H17" i="8"/>
  <c r="M17" i="8" s="1"/>
  <c r="N17" i="8"/>
  <c r="H102" i="69"/>
  <c r="M102" i="69" s="1"/>
  <c r="N102" i="69"/>
  <c r="L250" i="8"/>
  <c r="J250" i="8" s="1"/>
  <c r="I249" i="8"/>
  <c r="K249" i="8" s="1"/>
  <c r="L249" i="8" s="1"/>
  <c r="J249" i="8" s="1"/>
  <c r="O92" i="69"/>
  <c r="J92" i="69"/>
  <c r="H126" i="69"/>
  <c r="M126" i="69" s="1"/>
  <c r="N126" i="69"/>
  <c r="H385" i="8"/>
  <c r="M385" i="8" s="1"/>
  <c r="N385" i="8"/>
  <c r="H42" i="8"/>
  <c r="M42" i="8" s="1"/>
  <c r="N42" i="8"/>
  <c r="H357" i="8"/>
  <c r="M357" i="8" s="1"/>
  <c r="N357" i="8"/>
  <c r="H652" i="8"/>
  <c r="M652" i="8" s="1"/>
  <c r="N652" i="8"/>
  <c r="H81" i="8"/>
  <c r="M81" i="8" s="1"/>
  <c r="N81" i="8"/>
  <c r="H615" i="8"/>
  <c r="M615" i="8" s="1"/>
  <c r="N615" i="8"/>
  <c r="N183" i="69"/>
  <c r="H183" i="69"/>
  <c r="M183" i="69" s="1"/>
  <c r="H21" i="69"/>
  <c r="M21" i="69" s="1"/>
  <c r="N21" i="69"/>
  <c r="H54" i="8"/>
  <c r="M54" i="8" s="1"/>
  <c r="N54" i="8"/>
  <c r="H103" i="8"/>
  <c r="M103" i="8" s="1"/>
  <c r="N103" i="8"/>
  <c r="N497" i="8"/>
  <c r="H497" i="8"/>
  <c r="M497" i="8" s="1"/>
  <c r="H108" i="8"/>
  <c r="M108" i="8" s="1"/>
  <c r="N108" i="8"/>
  <c r="O38" i="70"/>
  <c r="J38" i="70"/>
  <c r="N748" i="8"/>
  <c r="H748" i="8"/>
  <c r="M748" i="8" s="1"/>
  <c r="N63" i="69"/>
  <c r="H63" i="69"/>
  <c r="M63" i="69" s="1"/>
  <c r="H503" i="8"/>
  <c r="M503" i="8" s="1"/>
  <c r="N503" i="8"/>
  <c r="N60" i="70"/>
  <c r="H60" i="70"/>
  <c r="M60" i="70" s="1"/>
  <c r="H18" i="8"/>
  <c r="M18" i="8" s="1"/>
  <c r="N18" i="8"/>
  <c r="H493" i="8"/>
  <c r="M493" i="8" s="1"/>
  <c r="N493" i="8"/>
  <c r="J266" i="8"/>
  <c r="O266" i="8"/>
  <c r="H61" i="70"/>
  <c r="M61" i="70" s="1"/>
  <c r="N61" i="70"/>
  <c r="J180" i="8"/>
  <c r="O180" i="8"/>
  <c r="N445" i="8"/>
  <c r="H445" i="8"/>
  <c r="M445" i="8" s="1"/>
  <c r="H102" i="8"/>
  <c r="M102" i="8" s="1"/>
  <c r="N102" i="8"/>
  <c r="H722" i="8"/>
  <c r="M722" i="8" s="1"/>
  <c r="N722" i="8"/>
  <c r="H534" i="8"/>
  <c r="M534" i="8" s="1"/>
  <c r="N534" i="8"/>
  <c r="H214" i="69"/>
  <c r="M214" i="69" s="1"/>
  <c r="N214" i="69"/>
  <c r="H168" i="8"/>
  <c r="M168" i="8" s="1"/>
  <c r="N168" i="8"/>
  <c r="N416" i="8"/>
  <c r="H416" i="8"/>
  <c r="M416" i="8" s="1"/>
  <c r="H648" i="8"/>
  <c r="M648" i="8" s="1"/>
  <c r="N648" i="8"/>
  <c r="H58" i="70"/>
  <c r="M58" i="70" s="1"/>
  <c r="N58" i="70"/>
  <c r="J67" i="8"/>
  <c r="O67" i="8"/>
  <c r="H476" i="8"/>
  <c r="M476" i="8" s="1"/>
  <c r="N476" i="8"/>
  <c r="H572" i="8"/>
  <c r="M572" i="8" s="1"/>
  <c r="N572" i="8"/>
  <c r="H51" i="70"/>
  <c r="M51" i="70" s="1"/>
  <c r="N51" i="70"/>
  <c r="N554" i="8"/>
  <c r="H554" i="8"/>
  <c r="M554" i="8" s="1"/>
  <c r="N182" i="69"/>
  <c r="H182" i="69"/>
  <c r="M182" i="69" s="1"/>
  <c r="H187" i="8"/>
  <c r="M187" i="8" s="1"/>
  <c r="N187" i="8"/>
  <c r="H79" i="69"/>
  <c r="M79" i="69" s="1"/>
  <c r="N79" i="69"/>
  <c r="J152" i="8"/>
  <c r="O152" i="8"/>
  <c r="N133" i="69"/>
  <c r="H133" i="69"/>
  <c r="M133" i="69" s="1"/>
  <c r="J68" i="69"/>
  <c r="O68" i="69"/>
  <c r="N302" i="8"/>
  <c r="H302" i="8"/>
  <c r="M302" i="8" s="1"/>
  <c r="N15" i="70"/>
  <c r="H15" i="70"/>
  <c r="M15" i="70" s="1"/>
  <c r="H585" i="8"/>
  <c r="M585" i="8" s="1"/>
  <c r="N585" i="8"/>
  <c r="J50" i="8"/>
  <c r="O50" i="8"/>
  <c r="N306" i="8"/>
  <c r="H306" i="8"/>
  <c r="M306" i="8" s="1"/>
  <c r="H134" i="8"/>
  <c r="M134" i="8" s="1"/>
  <c r="N134" i="8"/>
  <c r="H66" i="70"/>
  <c r="M66" i="70" s="1"/>
  <c r="N66" i="70"/>
  <c r="H67" i="70"/>
  <c r="M67" i="70" s="1"/>
  <c r="N67" i="70"/>
  <c r="H356" i="8"/>
  <c r="M356" i="8" s="1"/>
  <c r="N356" i="8"/>
  <c r="J90" i="8"/>
  <c r="O90" i="8"/>
  <c r="H15" i="8"/>
  <c r="M15" i="8" s="1"/>
  <c r="N15" i="8"/>
  <c r="H689" i="8"/>
  <c r="M689" i="8" s="1"/>
  <c r="N689" i="8"/>
  <c r="H335" i="8"/>
  <c r="M335" i="8" s="1"/>
  <c r="N335" i="8"/>
  <c r="N394" i="8"/>
  <c r="H394" i="8"/>
  <c r="M394" i="8" s="1"/>
  <c r="H211" i="69"/>
  <c r="M211" i="69" s="1"/>
  <c r="N211" i="69"/>
  <c r="H252" i="8"/>
  <c r="M252" i="8" s="1"/>
  <c r="N252" i="8"/>
  <c r="N105" i="69"/>
  <c r="H105" i="69"/>
  <c r="M105" i="69" s="1"/>
  <c r="H467" i="8"/>
  <c r="M467" i="8" s="1"/>
  <c r="N467" i="8"/>
  <c r="N515" i="8"/>
  <c r="H515" i="8"/>
  <c r="M515" i="8" s="1"/>
  <c r="H379" i="8"/>
  <c r="M379" i="8" s="1"/>
  <c r="N379" i="8"/>
  <c r="H494" i="8"/>
  <c r="M494" i="8" s="1"/>
  <c r="N494" i="8"/>
  <c r="J33" i="69"/>
  <c r="O33" i="69"/>
  <c r="H659" i="8"/>
  <c r="M659" i="8" s="1"/>
  <c r="N659" i="8"/>
  <c r="J553" i="8"/>
  <c r="O553" i="8"/>
  <c r="N129" i="69"/>
  <c r="H129" i="69"/>
  <c r="M129" i="69" s="1"/>
  <c r="H732" i="8"/>
  <c r="M732" i="8" s="1"/>
  <c r="N732" i="8"/>
  <c r="H287" i="8"/>
  <c r="M287" i="8" s="1"/>
  <c r="N287" i="8"/>
  <c r="H159" i="69"/>
  <c r="M159" i="69" s="1"/>
  <c r="N159" i="69"/>
  <c r="H101" i="8"/>
  <c r="M101" i="8" s="1"/>
  <c r="N101" i="8"/>
  <c r="H444" i="8"/>
  <c r="M444" i="8" s="1"/>
  <c r="N444" i="8"/>
  <c r="J121" i="8"/>
  <c r="O121" i="8"/>
  <c r="N200" i="8"/>
  <c r="H200" i="8"/>
  <c r="M200" i="8" s="1"/>
  <c r="H488" i="8"/>
  <c r="M488" i="8" s="1"/>
  <c r="N488" i="8"/>
  <c r="J106" i="8"/>
  <c r="O106" i="8"/>
  <c r="N708" i="8"/>
  <c r="H708" i="8"/>
  <c r="M708" i="8" s="1"/>
  <c r="H684" i="8"/>
  <c r="M684" i="8" s="1"/>
  <c r="N684" i="8"/>
  <c r="H44" i="69"/>
  <c r="M44" i="69" s="1"/>
  <c r="N44" i="69"/>
  <c r="H24" i="8"/>
  <c r="M24" i="8" s="1"/>
  <c r="N24" i="8"/>
  <c r="H543" i="8"/>
  <c r="M543" i="8" s="1"/>
  <c r="N543" i="8"/>
  <c r="J53" i="8"/>
  <c r="O53" i="8"/>
  <c r="H142" i="8"/>
  <c r="M142" i="8" s="1"/>
  <c r="N142" i="8"/>
  <c r="O214" i="8"/>
  <c r="J214" i="8"/>
  <c r="H611" i="8"/>
  <c r="M611" i="8" s="1"/>
  <c r="N611" i="8"/>
  <c r="H728" i="8"/>
  <c r="M728" i="8" s="1"/>
  <c r="N728" i="8"/>
  <c r="H308" i="8"/>
  <c r="M308" i="8" s="1"/>
  <c r="N308" i="8"/>
  <c r="H353" i="8"/>
  <c r="M353" i="8" s="1"/>
  <c r="N353" i="8"/>
  <c r="N192" i="8"/>
  <c r="H192" i="8"/>
  <c r="M192" i="8" s="1"/>
  <c r="H439" i="8"/>
  <c r="M439" i="8" s="1"/>
  <c r="N439" i="8"/>
  <c r="N62" i="70"/>
  <c r="H62" i="70"/>
  <c r="M62" i="70" s="1"/>
  <c r="H183" i="8"/>
  <c r="M183" i="8" s="1"/>
  <c r="N183" i="8"/>
  <c r="H376" i="8"/>
  <c r="M376" i="8" s="1"/>
  <c r="N376" i="8"/>
  <c r="H714" i="8"/>
  <c r="M714" i="8" s="1"/>
  <c r="N714" i="8"/>
  <c r="H428" i="8"/>
  <c r="M428" i="8" s="1"/>
  <c r="N428" i="8"/>
  <c r="H137" i="69"/>
  <c r="M137" i="69" s="1"/>
  <c r="N137" i="69"/>
  <c r="H505" i="8"/>
  <c r="M505" i="8" s="1"/>
  <c r="N505" i="8"/>
  <c r="N48" i="69"/>
  <c r="H48" i="69"/>
  <c r="M48" i="69" s="1"/>
  <c r="H606" i="8"/>
  <c r="M606" i="8" s="1"/>
  <c r="N606" i="8"/>
  <c r="H495" i="8"/>
  <c r="M495" i="8" s="1"/>
  <c r="N495" i="8"/>
  <c r="O174" i="69"/>
  <c r="J174" i="69"/>
  <c r="N160" i="69"/>
  <c r="H160" i="69"/>
  <c r="M160" i="69" s="1"/>
  <c r="N207" i="69"/>
  <c r="H207" i="69"/>
  <c r="M207" i="69" s="1"/>
  <c r="L696" i="8"/>
  <c r="J696" i="8" s="1"/>
  <c r="I695" i="8"/>
  <c r="K695" i="8" s="1"/>
  <c r="L695" i="8" s="1"/>
  <c r="J108" i="69"/>
  <c r="O108" i="69"/>
  <c r="N638" i="8"/>
  <c r="H638" i="8"/>
  <c r="M638" i="8" s="1"/>
  <c r="H171" i="69"/>
  <c r="M171" i="69" s="1"/>
  <c r="N171" i="69"/>
  <c r="N100" i="8"/>
  <c r="H100" i="8"/>
  <c r="M100" i="8" s="1"/>
  <c r="H704" i="8"/>
  <c r="M704" i="8" s="1"/>
  <c r="N704" i="8"/>
  <c r="L260" i="8"/>
  <c r="J260" i="8" s="1"/>
  <c r="I259" i="8"/>
  <c r="K259" i="8" s="1"/>
  <c r="L259" i="8" s="1"/>
  <c r="J259" i="8" s="1"/>
  <c r="H238" i="8"/>
  <c r="M238" i="8" s="1"/>
  <c r="N238" i="8"/>
  <c r="H97" i="69"/>
  <c r="M97" i="69" s="1"/>
  <c r="N97" i="69"/>
  <c r="N191" i="69"/>
  <c r="H191" i="69"/>
  <c r="M191" i="69" s="1"/>
  <c r="H502" i="8"/>
  <c r="M502" i="8" s="1"/>
  <c r="N502" i="8"/>
  <c r="H457" i="8"/>
  <c r="M457" i="8" s="1"/>
  <c r="N457" i="8"/>
  <c r="H26" i="68"/>
  <c r="M26" i="68" s="1"/>
  <c r="N26" i="68"/>
  <c r="N264" i="8"/>
  <c r="H264" i="8"/>
  <c r="M264" i="8" s="1"/>
  <c r="N749" i="8"/>
  <c r="H749" i="8"/>
  <c r="M749" i="8" s="1"/>
  <c r="N158" i="69"/>
  <c r="H158" i="69"/>
  <c r="M158" i="69" s="1"/>
  <c r="E18" i="2"/>
  <c r="J746" i="8"/>
  <c r="O30" i="68"/>
  <c r="J30" i="68"/>
  <c r="N16" i="70"/>
  <c r="H16" i="70"/>
  <c r="M16" i="70" s="1"/>
  <c r="L20" i="70"/>
  <c r="J20" i="70" s="1"/>
  <c r="H516" i="8"/>
  <c r="M516" i="8" s="1"/>
  <c r="N516" i="8"/>
  <c r="N146" i="69"/>
  <c r="H146" i="69"/>
  <c r="M146" i="69" s="1"/>
  <c r="H465" i="8"/>
  <c r="M465" i="8" s="1"/>
  <c r="N465" i="8"/>
  <c r="H383" i="8"/>
  <c r="M383" i="8" s="1"/>
  <c r="N383" i="8"/>
  <c r="N219" i="69"/>
  <c r="H219" i="69"/>
  <c r="M219" i="69" s="1"/>
  <c r="L168" i="69"/>
  <c r="J168" i="69" s="1"/>
  <c r="I167" i="69"/>
  <c r="K167" i="69" s="1"/>
  <c r="L167" i="69" s="1"/>
  <c r="J167" i="69" s="1"/>
  <c r="N511" i="8"/>
  <c r="H511" i="8"/>
  <c r="M511" i="8" s="1"/>
  <c r="H613" i="8"/>
  <c r="M613" i="8" s="1"/>
  <c r="N613" i="8"/>
  <c r="N138" i="69"/>
  <c r="H138" i="69"/>
  <c r="M138" i="69" s="1"/>
  <c r="H201" i="8"/>
  <c r="M201" i="8" s="1"/>
  <c r="N201" i="8"/>
  <c r="N424" i="8"/>
  <c r="H424" i="8"/>
  <c r="M424" i="8" s="1"/>
  <c r="H288" i="8"/>
  <c r="M288" i="8" s="1"/>
  <c r="N288" i="8"/>
  <c r="H562" i="8"/>
  <c r="M562" i="8" s="1"/>
  <c r="N562" i="8"/>
  <c r="H566" i="8"/>
  <c r="M566" i="8" s="1"/>
  <c r="N566" i="8"/>
  <c r="H474" i="8"/>
  <c r="M474" i="8" s="1"/>
  <c r="N474" i="8"/>
  <c r="J697" i="8"/>
  <c r="O697" i="8"/>
  <c r="N140" i="69"/>
  <c r="H140" i="69"/>
  <c r="M140" i="69" s="1"/>
  <c r="N200" i="69"/>
  <c r="H200" i="69"/>
  <c r="M200" i="69" s="1"/>
  <c r="N84" i="69"/>
  <c r="H84" i="69"/>
  <c r="M84" i="69" s="1"/>
  <c r="H427" i="8"/>
  <c r="M427" i="8" s="1"/>
  <c r="N427" i="8"/>
  <c r="H64" i="70"/>
  <c r="M64" i="70" s="1"/>
  <c r="N64" i="70"/>
  <c r="H360" i="8"/>
  <c r="M360" i="8" s="1"/>
  <c r="N360" i="8"/>
  <c r="N13" i="68"/>
  <c r="H13" i="68"/>
  <c r="M13" i="68" s="1"/>
  <c r="N143" i="69"/>
  <c r="H143" i="69"/>
  <c r="M143" i="69" s="1"/>
  <c r="H734" i="8"/>
  <c r="M734" i="8" s="1"/>
  <c r="N734" i="8"/>
  <c r="H605" i="8"/>
  <c r="M605" i="8" s="1"/>
  <c r="N605" i="8"/>
  <c r="H632" i="8"/>
  <c r="M632" i="8" s="1"/>
  <c r="N632" i="8"/>
  <c r="H670" i="8"/>
  <c r="M670" i="8" s="1"/>
  <c r="N670" i="8"/>
  <c r="H69" i="70"/>
  <c r="M69" i="70" s="1"/>
  <c r="N69" i="70"/>
  <c r="H215" i="8"/>
  <c r="M215" i="8" s="1"/>
  <c r="N215" i="8"/>
  <c r="N561" i="8"/>
  <c r="H561" i="8"/>
  <c r="M561" i="8" s="1"/>
  <c r="H352" i="8"/>
  <c r="M352" i="8" s="1"/>
  <c r="N352" i="8"/>
  <c r="H170" i="69"/>
  <c r="M170" i="69" s="1"/>
  <c r="N170" i="69"/>
  <c r="J145" i="8"/>
  <c r="O145" i="8"/>
  <c r="H446" i="8"/>
  <c r="M446" i="8" s="1"/>
  <c r="N446" i="8"/>
  <c r="N649" i="8"/>
  <c r="H649" i="8"/>
  <c r="M649" i="8" s="1"/>
  <c r="N479" i="8"/>
  <c r="H479" i="8"/>
  <c r="M479" i="8" s="1"/>
  <c r="H668" i="8"/>
  <c r="M668" i="8" s="1"/>
  <c r="N668" i="8"/>
  <c r="H257" i="8"/>
  <c r="M257" i="8" s="1"/>
  <c r="N257" i="8"/>
  <c r="J199" i="8"/>
  <c r="O199" i="8"/>
  <c r="H17" i="70"/>
  <c r="M17" i="70" s="1"/>
  <c r="N17" i="70"/>
  <c r="H635" i="8"/>
  <c r="M635" i="8" s="1"/>
  <c r="N635" i="8"/>
  <c r="N199" i="69"/>
  <c r="H199" i="69"/>
  <c r="M199" i="69" s="1"/>
  <c r="H660" i="8"/>
  <c r="M660" i="8" s="1"/>
  <c r="N660" i="8"/>
  <c r="H653" i="8"/>
  <c r="M653" i="8" s="1"/>
  <c r="N653" i="8"/>
  <c r="J747" i="8"/>
  <c r="O747" i="8"/>
  <c r="H536" i="8"/>
  <c r="M536" i="8" s="1"/>
  <c r="N536" i="8"/>
  <c r="O285" i="8"/>
  <c r="J285" i="8"/>
  <c r="H386" i="8"/>
  <c r="M386" i="8" s="1"/>
  <c r="N386" i="8"/>
  <c r="H11" i="70"/>
  <c r="M11" i="70" s="1"/>
  <c r="N11" i="70"/>
  <c r="H365" i="8"/>
  <c r="M365" i="8" s="1"/>
  <c r="N365" i="8"/>
  <c r="J101" i="69"/>
  <c r="O101" i="69"/>
  <c r="J204" i="8"/>
  <c r="O204" i="8"/>
  <c r="J22" i="68"/>
  <c r="O22" i="68"/>
  <c r="N683" i="8"/>
  <c r="H683" i="8"/>
  <c r="M683" i="8" s="1"/>
  <c r="O62" i="69"/>
  <c r="J62" i="69"/>
  <c r="N339" i="8"/>
  <c r="H339" i="8"/>
  <c r="M339" i="8" s="1"/>
  <c r="N655" i="8"/>
  <c r="H655" i="8"/>
  <c r="M655" i="8" s="1"/>
  <c r="L29" i="68"/>
  <c r="J29" i="68" s="1"/>
  <c r="I28" i="68"/>
  <c r="K28" i="68" s="1"/>
  <c r="L28" i="68" s="1"/>
  <c r="J28" i="68" s="1"/>
  <c r="H178" i="8"/>
  <c r="M178" i="8" s="1"/>
  <c r="N178" i="8"/>
  <c r="N646" i="8"/>
  <c r="H646" i="8"/>
  <c r="M646" i="8" s="1"/>
  <c r="H618" i="8"/>
  <c r="M618" i="8" s="1"/>
  <c r="N618" i="8"/>
  <c r="J31" i="8"/>
  <c r="O31" i="8"/>
  <c r="H130" i="8"/>
  <c r="M130" i="8" s="1"/>
  <c r="N130" i="8"/>
  <c r="N636" i="8"/>
  <c r="H636" i="8"/>
  <c r="M636" i="8" s="1"/>
  <c r="H369" i="8"/>
  <c r="M369" i="8" s="1"/>
  <c r="N369" i="8"/>
  <c r="H533" i="8"/>
  <c r="M533" i="8" s="1"/>
  <c r="N533" i="8"/>
  <c r="H682" i="8"/>
  <c r="M682" i="8" s="1"/>
  <c r="N682" i="8"/>
  <c r="H34" i="69"/>
  <c r="M34" i="69" s="1"/>
  <c r="N34" i="69"/>
  <c r="N460" i="8"/>
  <c r="H460" i="8"/>
  <c r="M460" i="8" s="1"/>
  <c r="H692" i="8"/>
  <c r="M692" i="8" s="1"/>
  <c r="N692" i="8"/>
  <c r="J717" i="8"/>
  <c r="O717" i="8"/>
  <c r="H393" i="8"/>
  <c r="M393" i="8" s="1"/>
  <c r="N393" i="8"/>
  <c r="O21" i="70"/>
  <c r="J21" i="70"/>
  <c r="N141" i="69"/>
  <c r="H141" i="69"/>
  <c r="M141" i="69" s="1"/>
  <c r="H530" i="8"/>
  <c r="M530" i="8" s="1"/>
  <c r="N530" i="8"/>
  <c r="H169" i="8"/>
  <c r="M169" i="8" s="1"/>
  <c r="N169" i="8"/>
  <c r="N150" i="69"/>
  <c r="H150" i="69"/>
  <c r="M150" i="69" s="1"/>
  <c r="N26" i="69"/>
  <c r="H26" i="69"/>
  <c r="M26" i="69" s="1"/>
  <c r="N305" i="8"/>
  <c r="H305" i="8"/>
  <c r="M305" i="8" s="1"/>
  <c r="O16" i="67"/>
  <c r="J16" i="67"/>
  <c r="L12" i="8"/>
  <c r="J12" i="8" s="1"/>
  <c r="I11" i="8"/>
  <c r="K11" i="8" s="1"/>
  <c r="O272" i="8"/>
  <c r="J272" i="8"/>
  <c r="H703" i="8"/>
  <c r="M703" i="8" s="1"/>
  <c r="N703" i="8"/>
  <c r="H336" i="8"/>
  <c r="M336" i="8" s="1"/>
  <c r="N336" i="8"/>
  <c r="H16" i="68"/>
  <c r="M16" i="68" s="1"/>
  <c r="N16" i="68"/>
  <c r="H57" i="69"/>
  <c r="M57" i="69" s="1"/>
  <c r="N57" i="69"/>
  <c r="H73" i="69"/>
  <c r="M73" i="69" s="1"/>
  <c r="N73" i="69"/>
  <c r="N64" i="69"/>
  <c r="H64" i="69"/>
  <c r="M64" i="69" s="1"/>
  <c r="H372" i="8"/>
  <c r="M372" i="8" s="1"/>
  <c r="N372" i="8"/>
  <c r="H20" i="68"/>
  <c r="M20" i="68" s="1"/>
  <c r="N20" i="68"/>
  <c r="N145" i="69"/>
  <c r="H145" i="69"/>
  <c r="M145" i="69" s="1"/>
  <c r="H196" i="69"/>
  <c r="M196" i="69" s="1"/>
  <c r="N196" i="69"/>
  <c r="H348" i="8"/>
  <c r="M348" i="8" s="1"/>
  <c r="N348" i="8"/>
  <c r="H43" i="69"/>
  <c r="M43" i="69" s="1"/>
  <c r="N43" i="69"/>
  <c r="N60" i="69"/>
  <c r="H60" i="69"/>
  <c r="M60" i="69" s="1"/>
  <c r="N164" i="69"/>
  <c r="H164" i="69"/>
  <c r="M164" i="69" s="1"/>
  <c r="N13" i="67"/>
  <c r="H13" i="67"/>
  <c r="M13" i="67" s="1"/>
  <c r="N54" i="69"/>
  <c r="H54" i="69"/>
  <c r="M54" i="69" s="1"/>
  <c r="H359" i="8"/>
  <c r="M359" i="8" s="1"/>
  <c r="N359" i="8"/>
  <c r="H52" i="70"/>
  <c r="M52" i="70" s="1"/>
  <c r="N52" i="70"/>
  <c r="H602" i="8"/>
  <c r="M602" i="8" s="1"/>
  <c r="N602" i="8"/>
  <c r="N203" i="69"/>
  <c r="H203" i="69"/>
  <c r="M203" i="69" s="1"/>
  <c r="H22" i="8"/>
  <c r="M22" i="8" s="1"/>
  <c r="N22" i="8"/>
  <c r="H188" i="8"/>
  <c r="M188" i="8" s="1"/>
  <c r="N188" i="8"/>
  <c r="N146" i="8"/>
  <c r="H146" i="8"/>
  <c r="M146" i="8" s="1"/>
  <c r="H333" i="8"/>
  <c r="M333" i="8" s="1"/>
  <c r="N333" i="8"/>
  <c r="H47" i="69"/>
  <c r="M47" i="69" s="1"/>
  <c r="N47" i="69"/>
  <c r="J13" i="8"/>
  <c r="O13" i="8"/>
  <c r="H604" i="8"/>
  <c r="M604" i="8" s="1"/>
  <c r="N604" i="8"/>
  <c r="L271" i="8"/>
  <c r="J271" i="8" s="1"/>
  <c r="I270" i="8"/>
  <c r="K270" i="8" s="1"/>
  <c r="L270" i="8" s="1"/>
  <c r="J270" i="8" s="1"/>
  <c r="O609" i="8"/>
  <c r="J609" i="8"/>
  <c r="N329" i="8"/>
  <c r="H329" i="8"/>
  <c r="M329" i="8" s="1"/>
  <c r="H517" i="8"/>
  <c r="M517" i="8" s="1"/>
  <c r="N517" i="8"/>
  <c r="N32" i="70"/>
  <c r="H32" i="70"/>
  <c r="M32" i="70" s="1"/>
  <c r="N151" i="69"/>
  <c r="H151" i="69"/>
  <c r="M151" i="69" s="1"/>
  <c r="N443" i="8"/>
  <c r="H443" i="8"/>
  <c r="M443" i="8" s="1"/>
  <c r="J30" i="70"/>
  <c r="O30" i="70"/>
  <c r="H723" i="8"/>
  <c r="M723" i="8" s="1"/>
  <c r="N723" i="8"/>
  <c r="H70" i="8"/>
  <c r="M70" i="8" s="1"/>
  <c r="N70" i="8"/>
  <c r="N15" i="68"/>
  <c r="H15" i="68"/>
  <c r="M15" i="68" s="1"/>
  <c r="H694" i="8"/>
  <c r="M694" i="8" s="1"/>
  <c r="N694" i="8"/>
  <c r="H185" i="8"/>
  <c r="M185" i="8" s="1"/>
  <c r="N185" i="8"/>
  <c r="J304" i="8"/>
  <c r="O304" i="8"/>
  <c r="H153" i="8"/>
  <c r="M153" i="8" s="1"/>
  <c r="N153" i="8"/>
  <c r="J627" i="8"/>
  <c r="O627" i="8"/>
  <c r="N307" i="8"/>
  <c r="H307" i="8"/>
  <c r="M307" i="8" s="1"/>
  <c r="H125" i="8"/>
  <c r="M125" i="8" s="1"/>
  <c r="N125" i="8"/>
  <c r="H338" i="8"/>
  <c r="M338" i="8" s="1"/>
  <c r="N338" i="8"/>
  <c r="O171" i="8"/>
  <c r="J171" i="8"/>
  <c r="H524" i="8"/>
  <c r="M524" i="8" s="1"/>
  <c r="N524" i="8"/>
  <c r="H26" i="8"/>
  <c r="M26" i="8" s="1"/>
  <c r="N26" i="8"/>
  <c r="H455" i="8"/>
  <c r="M455" i="8" s="1"/>
  <c r="N455" i="8"/>
  <c r="N127" i="69"/>
  <c r="H127" i="69"/>
  <c r="M127" i="69" s="1"/>
  <c r="H69" i="8"/>
  <c r="M69" i="8" s="1"/>
  <c r="N69" i="8"/>
  <c r="H366" i="8"/>
  <c r="M366" i="8" s="1"/>
  <c r="N366" i="8"/>
  <c r="H429" i="8"/>
  <c r="M429" i="8" s="1"/>
  <c r="N429" i="8"/>
  <c r="N551" i="8"/>
  <c r="H551" i="8"/>
  <c r="M551" i="8" s="1"/>
  <c r="N21" i="67"/>
  <c r="H21" i="67"/>
  <c r="M21" i="67" s="1"/>
  <c r="H25" i="68"/>
  <c r="M25" i="68" s="1"/>
  <c r="N25" i="68"/>
  <c r="H430" i="8"/>
  <c r="M430" i="8" s="1"/>
  <c r="N430" i="8"/>
  <c r="N610" i="8"/>
  <c r="H610" i="8"/>
  <c r="M610" i="8" s="1"/>
  <c r="N14" i="68"/>
  <c r="H14" i="68"/>
  <c r="M14" i="68" s="1"/>
  <c r="H18" i="68"/>
  <c r="M18" i="68" s="1"/>
  <c r="N18" i="68"/>
  <c r="N185" i="69"/>
  <c r="H185" i="69"/>
  <c r="M185" i="69" s="1"/>
  <c r="N135" i="69"/>
  <c r="H135" i="69"/>
  <c r="M135" i="69" s="1"/>
  <c r="M58" i="67" l="1"/>
  <c r="H770" i="8"/>
  <c r="M770" i="8" s="1"/>
  <c r="N770" i="8"/>
  <c r="H774" i="8"/>
  <c r="M774" i="8" s="1"/>
  <c r="N774" i="8"/>
  <c r="L760" i="8"/>
  <c r="J760" i="8" s="1"/>
  <c r="I756" i="8"/>
  <c r="K756" i="8" s="1"/>
  <c r="L756" i="8" s="1"/>
  <c r="H772" i="8"/>
  <c r="M772" i="8" s="1"/>
  <c r="N772" i="8"/>
  <c r="I39" i="69"/>
  <c r="K39" i="69" s="1"/>
  <c r="L39" i="69" s="1"/>
  <c r="J39" i="69" s="1"/>
  <c r="I218" i="8"/>
  <c r="K218" i="8" s="1"/>
  <c r="L218" i="8" s="1"/>
  <c r="J218" i="8" s="1"/>
  <c r="H266" i="8"/>
  <c r="M266" i="8" s="1"/>
  <c r="N266" i="8"/>
  <c r="N55" i="70"/>
  <c r="H55" i="70"/>
  <c r="M55" i="70" s="1"/>
  <c r="N138" i="8"/>
  <c r="H138" i="8"/>
  <c r="M138" i="8" s="1"/>
  <c r="H519" i="8"/>
  <c r="M519" i="8" s="1"/>
  <c r="N519" i="8"/>
  <c r="N35" i="70"/>
  <c r="H35" i="70"/>
  <c r="M35" i="70" s="1"/>
  <c r="H752" i="8"/>
  <c r="M752" i="8" s="1"/>
  <c r="N752" i="8"/>
  <c r="N129" i="8"/>
  <c r="H129" i="8"/>
  <c r="M129" i="8" s="1"/>
  <c r="H240" i="8"/>
  <c r="M240" i="8" s="1"/>
  <c r="N240" i="8"/>
  <c r="H12" i="69"/>
  <c r="M12" i="69" s="1"/>
  <c r="N12" i="69"/>
  <c r="H41" i="69"/>
  <c r="M41" i="69" s="1"/>
  <c r="N41" i="69"/>
  <c r="H125" i="69"/>
  <c r="M125" i="69" s="1"/>
  <c r="N125" i="69"/>
  <c r="H282" i="8"/>
  <c r="M282" i="8" s="1"/>
  <c r="N282" i="8"/>
  <c r="H28" i="70"/>
  <c r="M28" i="70" s="1"/>
  <c r="N28" i="70"/>
  <c r="H408" i="8"/>
  <c r="M408" i="8" s="1"/>
  <c r="N408" i="8"/>
  <c r="N112" i="69"/>
  <c r="H112" i="69"/>
  <c r="M112" i="69" s="1"/>
  <c r="N226" i="8"/>
  <c r="H226" i="8"/>
  <c r="M226" i="8" s="1"/>
  <c r="H658" i="8"/>
  <c r="M658" i="8" s="1"/>
  <c r="N658" i="8"/>
  <c r="H220" i="8"/>
  <c r="M220" i="8" s="1"/>
  <c r="N220" i="8"/>
  <c r="L77" i="8"/>
  <c r="J77" i="8" s="1"/>
  <c r="I76" i="8"/>
  <c r="K76" i="8" s="1"/>
  <c r="L76" i="8" s="1"/>
  <c r="J76" i="8" s="1"/>
  <c r="H268" i="8"/>
  <c r="M268" i="8" s="1"/>
  <c r="N268" i="8"/>
  <c r="H99" i="8"/>
  <c r="M99" i="8" s="1"/>
  <c r="N99" i="8"/>
  <c r="N285" i="8"/>
  <c r="H285" i="8"/>
  <c r="M285" i="8" s="1"/>
  <c r="N174" i="69"/>
  <c r="H174" i="69"/>
  <c r="M174" i="69" s="1"/>
  <c r="H50" i="8"/>
  <c r="M50" i="8" s="1"/>
  <c r="N50" i="8"/>
  <c r="N67" i="8"/>
  <c r="H67" i="8"/>
  <c r="M67" i="8" s="1"/>
  <c r="H30" i="70"/>
  <c r="M30" i="70" s="1"/>
  <c r="N30" i="70"/>
  <c r="N145" i="8"/>
  <c r="H145" i="8"/>
  <c r="M145" i="8" s="1"/>
  <c r="H121" i="8"/>
  <c r="M121" i="8" s="1"/>
  <c r="N121" i="8"/>
  <c r="H167" i="8"/>
  <c r="M167" i="8" s="1"/>
  <c r="N167" i="8"/>
  <c r="H83" i="69"/>
  <c r="M83" i="69" s="1"/>
  <c r="N83" i="69"/>
  <c r="J9" i="70"/>
  <c r="L58" i="67"/>
  <c r="J9" i="67"/>
  <c r="N104" i="69"/>
  <c r="H104" i="69"/>
  <c r="M104" i="69" s="1"/>
  <c r="N46" i="70"/>
  <c r="H46" i="70"/>
  <c r="M46" i="70" s="1"/>
  <c r="N12" i="68"/>
  <c r="H12" i="68"/>
  <c r="M12" i="68" s="1"/>
  <c r="H116" i="69"/>
  <c r="M116" i="69" s="1"/>
  <c r="N116" i="69"/>
  <c r="H510" i="8"/>
  <c r="M510" i="8" s="1"/>
  <c r="N510" i="8"/>
  <c r="H110" i="69"/>
  <c r="M110" i="69" s="1"/>
  <c r="N110" i="69"/>
  <c r="H688" i="8"/>
  <c r="M688" i="8" s="1"/>
  <c r="N688" i="8"/>
  <c r="N594" i="8"/>
  <c r="H594" i="8"/>
  <c r="M594" i="8" s="1"/>
  <c r="H25" i="70"/>
  <c r="M25" i="70" s="1"/>
  <c r="N25" i="70"/>
  <c r="N234" i="8"/>
  <c r="H234" i="8"/>
  <c r="M234" i="8" s="1"/>
  <c r="H433" i="8"/>
  <c r="M433" i="8" s="1"/>
  <c r="N433" i="8"/>
  <c r="H95" i="8"/>
  <c r="M95" i="8" s="1"/>
  <c r="N95" i="8"/>
  <c r="H528" i="8"/>
  <c r="M528" i="8" s="1"/>
  <c r="N528" i="8"/>
  <c r="H706" i="8"/>
  <c r="M706" i="8" s="1"/>
  <c r="N706" i="8"/>
  <c r="H141" i="8"/>
  <c r="M141" i="8" s="1"/>
  <c r="N141" i="8"/>
  <c r="N177" i="8"/>
  <c r="H177" i="8"/>
  <c r="M177" i="8" s="1"/>
  <c r="H237" i="8"/>
  <c r="M237" i="8" s="1"/>
  <c r="N237" i="8"/>
  <c r="H21" i="70"/>
  <c r="M21" i="70" s="1"/>
  <c r="N21" i="70"/>
  <c r="N87" i="69"/>
  <c r="H87" i="69"/>
  <c r="M87" i="69" s="1"/>
  <c r="H71" i="70"/>
  <c r="M71" i="70" s="1"/>
  <c r="N71" i="70"/>
  <c r="H18" i="70"/>
  <c r="M18" i="70" s="1"/>
  <c r="N18" i="70"/>
  <c r="H755" i="8"/>
  <c r="M755" i="8" s="1"/>
  <c r="N755" i="8"/>
  <c r="N680" i="8"/>
  <c r="H680" i="8"/>
  <c r="M680" i="8" s="1"/>
  <c r="L10" i="68"/>
  <c r="J10" i="68" s="1"/>
  <c r="I9" i="68"/>
  <c r="K9" i="68" s="1"/>
  <c r="H211" i="8"/>
  <c r="M211" i="8" s="1"/>
  <c r="N211" i="8"/>
  <c r="H171" i="8"/>
  <c r="M171" i="8" s="1"/>
  <c r="N171" i="8"/>
  <c r="N45" i="8"/>
  <c r="H45" i="8"/>
  <c r="M45" i="8" s="1"/>
  <c r="N73" i="8"/>
  <c r="H73" i="8"/>
  <c r="M73" i="8" s="1"/>
  <c r="H622" i="8"/>
  <c r="M622" i="8" s="1"/>
  <c r="N622" i="8"/>
  <c r="N68" i="69"/>
  <c r="H68" i="69"/>
  <c r="M68" i="69" s="1"/>
  <c r="H717" i="8"/>
  <c r="M717" i="8" s="1"/>
  <c r="N717" i="8"/>
  <c r="H697" i="8"/>
  <c r="M697" i="8" s="1"/>
  <c r="N697" i="8"/>
  <c r="H38" i="70"/>
  <c r="M38" i="70" s="1"/>
  <c r="N38" i="70"/>
  <c r="N92" i="69"/>
  <c r="H92" i="69"/>
  <c r="M92" i="69" s="1"/>
  <c r="H464" i="8"/>
  <c r="M464" i="8" s="1"/>
  <c r="N464" i="8"/>
  <c r="H120" i="69"/>
  <c r="M120" i="69" s="1"/>
  <c r="N120" i="69"/>
  <c r="J750" i="8"/>
  <c r="E19" i="2"/>
  <c r="H27" i="68"/>
  <c r="M27" i="68" s="1"/>
  <c r="N27" i="68"/>
  <c r="N180" i="69"/>
  <c r="H180" i="69"/>
  <c r="M180" i="69" s="1"/>
  <c r="H25" i="69"/>
  <c r="M25" i="69" s="1"/>
  <c r="N25" i="69"/>
  <c r="H378" i="8"/>
  <c r="M378" i="8" s="1"/>
  <c r="N378" i="8"/>
  <c r="N21" i="8"/>
  <c r="H21" i="8"/>
  <c r="M21" i="8" s="1"/>
  <c r="H280" i="8"/>
  <c r="M280" i="8" s="1"/>
  <c r="N280" i="8"/>
  <c r="H609" i="8"/>
  <c r="M609" i="8" s="1"/>
  <c r="N609" i="8"/>
  <c r="N62" i="69"/>
  <c r="H62" i="69"/>
  <c r="M62" i="69" s="1"/>
  <c r="H152" i="8"/>
  <c r="M152" i="8" s="1"/>
  <c r="N152" i="8"/>
  <c r="H391" i="8"/>
  <c r="M391" i="8" s="1"/>
  <c r="N391" i="8"/>
  <c r="H13" i="70"/>
  <c r="M13" i="70" s="1"/>
  <c r="N13" i="70"/>
  <c r="N301" i="8"/>
  <c r="H301" i="8"/>
  <c r="M301" i="8" s="1"/>
  <c r="H627" i="8"/>
  <c r="M627" i="8" s="1"/>
  <c r="N627" i="8"/>
  <c r="I19" i="70"/>
  <c r="K19" i="70" s="1"/>
  <c r="H62" i="8"/>
  <c r="M62" i="8" s="1"/>
  <c r="N62" i="8"/>
  <c r="H277" i="8"/>
  <c r="M277" i="8" s="1"/>
  <c r="N277" i="8"/>
  <c r="N43" i="70"/>
  <c r="H43" i="70"/>
  <c r="M43" i="70" s="1"/>
  <c r="N32" i="68"/>
  <c r="H32" i="68"/>
  <c r="M32" i="68" s="1"/>
  <c r="H106" i="8"/>
  <c r="M106" i="8" s="1"/>
  <c r="N106" i="8"/>
  <c r="N31" i="8"/>
  <c r="H31" i="8"/>
  <c r="M31" i="8" s="1"/>
  <c r="N148" i="8"/>
  <c r="H148" i="8"/>
  <c r="M148" i="8" s="1"/>
  <c r="N255" i="8"/>
  <c r="H255" i="8"/>
  <c r="M255" i="8" s="1"/>
  <c r="H436" i="8"/>
  <c r="M436" i="8" s="1"/>
  <c r="N436" i="8"/>
  <c r="H229" i="8"/>
  <c r="M229" i="8" s="1"/>
  <c r="N229" i="8"/>
  <c r="L678" i="8"/>
  <c r="J678" i="8" s="1"/>
  <c r="I677" i="8"/>
  <c r="K677" i="8" s="1"/>
  <c r="L677" i="8" s="1"/>
  <c r="N17" i="69"/>
  <c r="H17" i="69"/>
  <c r="M17" i="69" s="1"/>
  <c r="H578" i="8"/>
  <c r="M578" i="8" s="1"/>
  <c r="N578" i="8"/>
  <c r="H272" i="8"/>
  <c r="M272" i="8" s="1"/>
  <c r="N272" i="8"/>
  <c r="H553" i="8"/>
  <c r="M553" i="8" s="1"/>
  <c r="N553" i="8"/>
  <c r="H77" i="69"/>
  <c r="M77" i="69" s="1"/>
  <c r="N77" i="69"/>
  <c r="L118" i="69"/>
  <c r="J118" i="69" s="1"/>
  <c r="I117" i="69"/>
  <c r="K117" i="69" s="1"/>
  <c r="L117" i="69" s="1"/>
  <c r="J117" i="69" s="1"/>
  <c r="H209" i="69"/>
  <c r="M209" i="69" s="1"/>
  <c r="N209" i="69"/>
  <c r="I136" i="8"/>
  <c r="K136" i="8" s="1"/>
  <c r="L136" i="8" s="1"/>
  <c r="J136" i="8" s="1"/>
  <c r="H124" i="8"/>
  <c r="M124" i="8" s="1"/>
  <c r="N124" i="8"/>
  <c r="N30" i="68"/>
  <c r="H30" i="68"/>
  <c r="M30" i="68" s="1"/>
  <c r="H90" i="8"/>
  <c r="M90" i="8" s="1"/>
  <c r="N90" i="8"/>
  <c r="N251" i="8"/>
  <c r="H251" i="8"/>
  <c r="M251" i="8" s="1"/>
  <c r="H39" i="8"/>
  <c r="M39" i="8" s="1"/>
  <c r="N39" i="8"/>
  <c r="N470" i="8"/>
  <c r="H470" i="8"/>
  <c r="M470" i="8" s="1"/>
  <c r="H214" i="8"/>
  <c r="M214" i="8" s="1"/>
  <c r="N214" i="8"/>
  <c r="H194" i="8"/>
  <c r="M194" i="8" s="1"/>
  <c r="N194" i="8"/>
  <c r="N158" i="8"/>
  <c r="H158" i="8"/>
  <c r="M158" i="8" s="1"/>
  <c r="H53" i="8"/>
  <c r="M53" i="8" s="1"/>
  <c r="N53" i="8"/>
  <c r="L11" i="8"/>
  <c r="J11" i="8" s="1"/>
  <c r="I10" i="8"/>
  <c r="K10" i="8" s="1"/>
  <c r="N304" i="8"/>
  <c r="H304" i="8"/>
  <c r="M304" i="8" s="1"/>
  <c r="H22" i="68"/>
  <c r="M22" i="68" s="1"/>
  <c r="N22" i="68"/>
  <c r="N199" i="8"/>
  <c r="H199" i="8"/>
  <c r="M199" i="8" s="1"/>
  <c r="L314" i="8"/>
  <c r="J314" i="8" s="1"/>
  <c r="I313" i="8"/>
  <c r="K313" i="8" s="1"/>
  <c r="L313" i="8" s="1"/>
  <c r="H112" i="8"/>
  <c r="M112" i="8" s="1"/>
  <c r="N112" i="8"/>
  <c r="H155" i="8"/>
  <c r="M155" i="8" s="1"/>
  <c r="N155" i="8"/>
  <c r="H719" i="8"/>
  <c r="M719" i="8" s="1"/>
  <c r="N719" i="8"/>
  <c r="N164" i="8"/>
  <c r="H164" i="8"/>
  <c r="M164" i="8" s="1"/>
  <c r="N79" i="8"/>
  <c r="H79" i="8"/>
  <c r="M79" i="8" s="1"/>
  <c r="H16" i="67"/>
  <c r="M16" i="67" s="1"/>
  <c r="N16" i="67"/>
  <c r="H316" i="8"/>
  <c r="M316" i="8" s="1"/>
  <c r="N316" i="8"/>
  <c r="H133" i="8"/>
  <c r="M133" i="8" s="1"/>
  <c r="N133" i="8"/>
  <c r="H263" i="8"/>
  <c r="M263" i="8" s="1"/>
  <c r="N263" i="8"/>
  <c r="N747" i="8"/>
  <c r="H747" i="8"/>
  <c r="M747" i="8" s="1"/>
  <c r="N206" i="8"/>
  <c r="H206" i="8"/>
  <c r="M206" i="8" s="1"/>
  <c r="L526" i="8"/>
  <c r="J526" i="8" s="1"/>
  <c r="I525" i="8"/>
  <c r="K525" i="8" s="1"/>
  <c r="L525" i="8" s="1"/>
  <c r="H58" i="8"/>
  <c r="M58" i="8" s="1"/>
  <c r="N58" i="8"/>
  <c r="N10" i="67"/>
  <c r="H10" i="67"/>
  <c r="M10" i="67" s="1"/>
  <c r="H248" i="8"/>
  <c r="M248" i="8" s="1"/>
  <c r="N248" i="8"/>
  <c r="H13" i="8"/>
  <c r="M13" i="8" s="1"/>
  <c r="N13" i="8"/>
  <c r="H204" i="8"/>
  <c r="M204" i="8" s="1"/>
  <c r="N204" i="8"/>
  <c r="H180" i="8"/>
  <c r="M180" i="8" s="1"/>
  <c r="N180" i="8"/>
  <c r="H298" i="8"/>
  <c r="M298" i="8" s="1"/>
  <c r="N298" i="8"/>
  <c r="H261" i="8"/>
  <c r="M261" i="8" s="1"/>
  <c r="N261" i="8"/>
  <c r="H745" i="8"/>
  <c r="M745" i="8" s="1"/>
  <c r="N745" i="8"/>
  <c r="H51" i="69"/>
  <c r="M51" i="69" s="1"/>
  <c r="N51" i="69"/>
  <c r="L182" i="8"/>
  <c r="J182" i="8" s="1"/>
  <c r="I181" i="8"/>
  <c r="K181" i="8" s="1"/>
  <c r="N95" i="69"/>
  <c r="H95" i="69"/>
  <c r="M95" i="69" s="1"/>
  <c r="H33" i="69"/>
  <c r="M33" i="69" s="1"/>
  <c r="N33" i="69"/>
  <c r="L10" i="69"/>
  <c r="J10" i="69" s="1"/>
  <c r="I9" i="69"/>
  <c r="K9" i="69" s="1"/>
  <c r="H246" i="8"/>
  <c r="M246" i="8" s="1"/>
  <c r="N246" i="8"/>
  <c r="N101" i="69"/>
  <c r="H101" i="69"/>
  <c r="M101" i="69" s="1"/>
  <c r="N108" i="69"/>
  <c r="H108" i="69"/>
  <c r="M108" i="69" s="1"/>
  <c r="H198" i="69"/>
  <c r="M198" i="69" s="1"/>
  <c r="N198" i="69"/>
  <c r="H40" i="70"/>
  <c r="M40" i="70" s="1"/>
  <c r="N40" i="70"/>
  <c r="J753" i="8"/>
  <c r="E20" i="2"/>
  <c r="H84" i="8"/>
  <c r="M84" i="8" s="1"/>
  <c r="N84" i="8"/>
  <c r="H666" i="8"/>
  <c r="M666" i="8" s="1"/>
  <c r="N666" i="8"/>
  <c r="N672" i="8"/>
  <c r="H672" i="8"/>
  <c r="M672" i="8" s="1"/>
  <c r="H59" i="69"/>
  <c r="M59" i="69" s="1"/>
  <c r="N59" i="69"/>
  <c r="H459" i="8"/>
  <c r="M459" i="8" s="1"/>
  <c r="N459" i="8"/>
  <c r="H274" i="8"/>
  <c r="M274" i="8" s="1"/>
  <c r="N274" i="8"/>
  <c r="E17" i="2"/>
  <c r="J695" i="8"/>
  <c r="H322" i="8"/>
  <c r="M322" i="8" s="1"/>
  <c r="N322" i="8"/>
  <c r="J756" i="8" l="1"/>
  <c r="E21" i="2"/>
  <c r="M34" i="68"/>
  <c r="L9" i="68"/>
  <c r="L181" i="8"/>
  <c r="J181" i="8" s="1"/>
  <c r="I161" i="8"/>
  <c r="K161" i="8" s="1"/>
  <c r="M75" i="70"/>
  <c r="L19" i="70"/>
  <c r="L10" i="8"/>
  <c r="J10" i="8" s="1"/>
  <c r="I9" i="8"/>
  <c r="K9" i="8" s="1"/>
  <c r="N58" i="67"/>
  <c r="E26" i="2"/>
  <c r="E16" i="2"/>
  <c r="J677" i="8"/>
  <c r="L9" i="69"/>
  <c r="M223" i="69"/>
  <c r="J525" i="8"/>
  <c r="E15" i="2"/>
  <c r="E14" i="2"/>
  <c r="J313" i="8"/>
  <c r="I118" i="8"/>
  <c r="K118" i="8" s="1"/>
  <c r="J9" i="69" l="1"/>
  <c r="L223" i="69"/>
  <c r="J19" i="70"/>
  <c r="L75" i="70"/>
  <c r="L118" i="8"/>
  <c r="J118" i="8" s="1"/>
  <c r="I75" i="8"/>
  <c r="K75" i="8" s="1"/>
  <c r="L75" i="8" s="1"/>
  <c r="H26" i="2"/>
  <c r="L9" i="8"/>
  <c r="J9" i="68"/>
  <c r="L34" i="68"/>
  <c r="L161" i="8"/>
  <c r="J161" i="8" s="1"/>
  <c r="I160" i="8"/>
  <c r="K160" i="8" s="1"/>
  <c r="L160" i="8" s="1"/>
  <c r="M776" i="8" l="1"/>
  <c r="E13" i="2"/>
  <c r="J160" i="8"/>
  <c r="E27" i="2"/>
  <c r="N34" i="68"/>
  <c r="J9" i="8"/>
  <c r="E11" i="2"/>
  <c r="L776" i="8"/>
  <c r="J75" i="8"/>
  <c r="E12" i="2"/>
  <c r="N75" i="70"/>
  <c r="E29" i="2"/>
  <c r="H29" i="2" s="1"/>
  <c r="E28" i="2"/>
  <c r="H28" i="2" s="1"/>
  <c r="N223" i="69"/>
  <c r="N776" i="8" l="1"/>
  <c r="H27" i="2"/>
  <c r="E30" i="2"/>
  <c r="C18" i="20" s="1"/>
  <c r="E22" i="2"/>
  <c r="E32" i="2" l="1"/>
  <c r="H32" i="2" s="1"/>
  <c r="C17" i="20"/>
  <c r="C19" i="20" s="1"/>
  <c r="H22" i="2"/>
</calcChain>
</file>

<file path=xl/sharedStrings.xml><?xml version="1.0" encoding="utf-8"?>
<sst xmlns="http://schemas.openxmlformats.org/spreadsheetml/2006/main" count="5724" uniqueCount="2654">
  <si>
    <t>____________________________________</t>
  </si>
  <si>
    <t>Responsável Técnico pela Elaboração da planilha e preços</t>
  </si>
  <si>
    <t>CÓDIGO</t>
  </si>
  <si>
    <t>ITEM</t>
  </si>
  <si>
    <t xml:space="preserve"> 1 </t>
  </si>
  <si>
    <t>SERVIÇOS PRELIMINARES</t>
  </si>
  <si>
    <t xml:space="preserve"> 2 </t>
  </si>
  <si>
    <t xml:space="preserve"> 3 </t>
  </si>
  <si>
    <t>DRENAGEM</t>
  </si>
  <si>
    <t xml:space="preserve"> 4 </t>
  </si>
  <si>
    <t>FUNDAÇÕES E ESTRUTURAS</t>
  </si>
  <si>
    <t xml:space="preserve"> 5 </t>
  </si>
  <si>
    <t>ARQUITETURA E ELEMENTOS DE URBANISMO</t>
  </si>
  <si>
    <t xml:space="preserve"> 6 </t>
  </si>
  <si>
    <t>INSTALAÇÕES HIDRÁULICAS E SANITÁRIAS</t>
  </si>
  <si>
    <t xml:space="preserve"> 7 </t>
  </si>
  <si>
    <t>INSTALAÇÕES ELÉTRICAS E ELETRÔNICAS</t>
  </si>
  <si>
    <t xml:space="preserve"> 8 </t>
  </si>
  <si>
    <t>INSTALAÇÕES MECÂNICAS E DE UTILIDADES</t>
  </si>
  <si>
    <t xml:space="preserve"> 9 </t>
  </si>
  <si>
    <t xml:space="preserve"> 10 </t>
  </si>
  <si>
    <t>IMPERMEABILIZAÇÕES</t>
  </si>
  <si>
    <t xml:space="preserve"> 11 </t>
  </si>
  <si>
    <t>SERVIÇOS COMPLEMENTARES</t>
  </si>
  <si>
    <t>SERVIÇOS AUXILIARES E ADMINISTRATIVOS</t>
  </si>
  <si>
    <t>ENCARGOS SOCIAIS</t>
  </si>
  <si>
    <t>Item</t>
  </si>
  <si>
    <t>Código</t>
  </si>
  <si>
    <t>Banco</t>
  </si>
  <si>
    <t>Descrição</t>
  </si>
  <si>
    <t>Und</t>
  </si>
  <si>
    <t>Quant.</t>
  </si>
  <si>
    <t>Valor Unit com BDI</t>
  </si>
  <si>
    <t xml:space="preserve">  </t>
  </si>
  <si>
    <t/>
  </si>
  <si>
    <t xml:space="preserve"> 1.1 </t>
  </si>
  <si>
    <t xml:space="preserve"> 1.1.1 </t>
  </si>
  <si>
    <t xml:space="preserve"> 1.1.1.1 </t>
  </si>
  <si>
    <t>Próprio</t>
  </si>
  <si>
    <t>UN</t>
  </si>
  <si>
    <t xml:space="preserve"> 1.1.2 </t>
  </si>
  <si>
    <t xml:space="preserve"> 1.1.2.1 </t>
  </si>
  <si>
    <t xml:space="preserve"> 1.1.2.2 </t>
  </si>
  <si>
    <t xml:space="preserve"> 1.1.2.3 </t>
  </si>
  <si>
    <t xml:space="preserve"> 1.1.2.4 </t>
  </si>
  <si>
    <t xml:space="preserve"> 1.1.2.5 </t>
  </si>
  <si>
    <t>SINAPI</t>
  </si>
  <si>
    <t>m²</t>
  </si>
  <si>
    <t xml:space="preserve"> 1.1.2.6 </t>
  </si>
  <si>
    <t xml:space="preserve"> 1.1.3 </t>
  </si>
  <si>
    <t xml:space="preserve"> 1.1.3.1 </t>
  </si>
  <si>
    <t xml:space="preserve"> 1.1.3.2 </t>
  </si>
  <si>
    <t xml:space="preserve"> 1.1.4 </t>
  </si>
  <si>
    <t xml:space="preserve"> 1.1.4.1 </t>
  </si>
  <si>
    <t xml:space="preserve"> 1.1.4.2 </t>
  </si>
  <si>
    <t xml:space="preserve"> 1.2 </t>
  </si>
  <si>
    <t xml:space="preserve"> 1.2.1 </t>
  </si>
  <si>
    <t>M</t>
  </si>
  <si>
    <t xml:space="preserve"> 2.1 </t>
  </si>
  <si>
    <t xml:space="preserve"> 2.1.1 </t>
  </si>
  <si>
    <t>m³</t>
  </si>
  <si>
    <t xml:space="preserve"> 2.2 </t>
  </si>
  <si>
    <t xml:space="preserve"> 2.2.1 </t>
  </si>
  <si>
    <t xml:space="preserve"> 100576 </t>
  </si>
  <si>
    <t xml:space="preserve"> 2.2.2 </t>
  </si>
  <si>
    <t>SUB-BASE</t>
  </si>
  <si>
    <t>M3XKM</t>
  </si>
  <si>
    <t xml:space="preserve"> 95877 </t>
  </si>
  <si>
    <t>TRANSPORTE COM CAMINHÃO BASCULANTE DE 18 M³, EM VIA URBANA PAVIMENTADA, DMT ATÉ 30 KM (UNIDADE: M3XKM). AF_07/2020</t>
  </si>
  <si>
    <t>BASE</t>
  </si>
  <si>
    <t xml:space="preserve"> 96396 </t>
  </si>
  <si>
    <t>REVESTIMENTO</t>
  </si>
  <si>
    <t xml:space="preserve"> 95995 </t>
  </si>
  <si>
    <t>EXECUÇÃO DE PAVIMENTO COM APLICAÇÃO DE CONCRETO ASFÁLTICO, CAMADA DE ROLAMENTO - EXCLUSIVE CARGA E TRANSPORTE. AF_11/2019</t>
  </si>
  <si>
    <t>TXKM</t>
  </si>
  <si>
    <t xml:space="preserve"> 3.1 </t>
  </si>
  <si>
    <t xml:space="preserve"> 3.1.1 </t>
  </si>
  <si>
    <t xml:space="preserve"> 3.1.2 </t>
  </si>
  <si>
    <t xml:space="preserve"> 92210 </t>
  </si>
  <si>
    <t>TUBO DE CONCRETO PARA REDES COLETORAS DE ÁGUAS PLUVIAIS, DIÂMETRO DE 400 MM, JUNTA RÍGIDA, INSTALADO EM LOCAL COM BAIXO NÍVEL DE INTERFERÊNCIAS - FORNECIMENTO E ASSENTAMENTO. AF_03/2024</t>
  </si>
  <si>
    <t xml:space="preserve"> 3.1.3 </t>
  </si>
  <si>
    <t xml:space="preserve"> 3.1.4 </t>
  </si>
  <si>
    <t xml:space="preserve"> 102279 </t>
  </si>
  <si>
    <t>ESCAVAÇÃO MECANIZADA DE VALA COM PROF. ATÉ 1,5 M (MÉDIA MONTANTE E JUSANTE/UMA COMPOSIÇÃO POR TRECHO), ESCAVADEIRA (0,8 M3),LARG. MENOR QUE 1,5 M, EM SOLO DE 1A CATEGORIA, LOCAIS COM BAIXO NÍVEL DE INTERFERÊNCIA. AF_09/2024</t>
  </si>
  <si>
    <t xml:space="preserve"> 3.1.5 </t>
  </si>
  <si>
    <t xml:space="preserve"> 3.1.6 </t>
  </si>
  <si>
    <t xml:space="preserve"> 3.1.7 </t>
  </si>
  <si>
    <t xml:space="preserve"> 3.2 </t>
  </si>
  <si>
    <t>POÇOS DE VISITA E BOCAS DE LOBO</t>
  </si>
  <si>
    <t xml:space="preserve"> 3.2.1 </t>
  </si>
  <si>
    <t xml:space="preserve"> 3.2.2 </t>
  </si>
  <si>
    <t xml:space="preserve"> 3.3 </t>
  </si>
  <si>
    <t>DRENAGEM SUPERFICIAL</t>
  </si>
  <si>
    <t xml:space="preserve"> 3.3.1 </t>
  </si>
  <si>
    <t xml:space="preserve"> 102498 </t>
  </si>
  <si>
    <t>PINTURA DE MEIO-FIO COM TINTA BRANCA A BASE DE CAL (CAIAÇÃO). AF_05/2021</t>
  </si>
  <si>
    <t xml:space="preserve"> 3.3.2 </t>
  </si>
  <si>
    <t xml:space="preserve"> 4.1 </t>
  </si>
  <si>
    <t xml:space="preserve"> 4.1.1 </t>
  </si>
  <si>
    <t xml:space="preserve"> 4.1.1.1 </t>
  </si>
  <si>
    <t xml:space="preserve"> 4.1.1.2 </t>
  </si>
  <si>
    <t xml:space="preserve"> 4.1.1.3 </t>
  </si>
  <si>
    <t>KG</t>
  </si>
  <si>
    <t xml:space="preserve"> 4.1.1.4 </t>
  </si>
  <si>
    <t xml:space="preserve"> 4.1.1.5 </t>
  </si>
  <si>
    <t xml:space="preserve"> 4.1.2 </t>
  </si>
  <si>
    <t xml:space="preserve"> 4.1.2.1 </t>
  </si>
  <si>
    <t xml:space="preserve"> 4.1.2.2 </t>
  </si>
  <si>
    <t xml:space="preserve"> 4.1.2.3 </t>
  </si>
  <si>
    <t xml:space="preserve"> 96534 </t>
  </si>
  <si>
    <t>FABRICAÇÃO, MONTAGEM E DESMONTAGEM DE FÔRMA PARA BLOCO DE COROAMENTO, EM MADEIRA SERRADA, E=25 MM, 4 UTILIZAÇÕES. AF_01/2024</t>
  </si>
  <si>
    <t xml:space="preserve"> 4.1.2.4 </t>
  </si>
  <si>
    <t xml:space="preserve"> 4.1.2.5 </t>
  </si>
  <si>
    <t xml:space="preserve"> 4.1.2.6 </t>
  </si>
  <si>
    <t xml:space="preserve"> 4.1.2.7 </t>
  </si>
  <si>
    <t xml:space="preserve"> 4.1.2.8 </t>
  </si>
  <si>
    <t xml:space="preserve"> 4.1.2.9 </t>
  </si>
  <si>
    <t xml:space="preserve"> 4.2 </t>
  </si>
  <si>
    <t xml:space="preserve"> 4.2.1 </t>
  </si>
  <si>
    <t xml:space="preserve"> 4.2.1.1 </t>
  </si>
  <si>
    <t xml:space="preserve"> 4.2.1.2 </t>
  </si>
  <si>
    <t xml:space="preserve"> 4.2.1.3 </t>
  </si>
  <si>
    <t xml:space="preserve"> 92759 </t>
  </si>
  <si>
    <t>ARMAÇÃO DE PILAR OU VIGA DE ESTRUTURA CONVENCIONAL DE CONCRETO ARMADO UTILIZANDO AÇO CA-60 DE 5,0 MM - MONTAGEM. AF_06/2022</t>
  </si>
  <si>
    <t xml:space="preserve"> 4.2.1.4 </t>
  </si>
  <si>
    <t xml:space="preserve"> 92760 </t>
  </si>
  <si>
    <t>ARMAÇÃO DE PILAR OU VIGA DE ESTRUTURA CONVENCIONAL DE CONCRETO ARMADO UTILIZANDO AÇO CA-50 DE 6,3 MM - MONTAGEM. AF_06/2022</t>
  </si>
  <si>
    <t xml:space="preserve"> 4.2.1.5 </t>
  </si>
  <si>
    <t xml:space="preserve"> 92762 </t>
  </si>
  <si>
    <t>ARMAÇÃO DE PILAR OU VIGA DE ESTRUTURA CONVENCIONAL DE CONCRETO ARMADO UTILIZANDO AÇO CA-50 DE 10,0 MM - MONTAGEM. AF_06/2022</t>
  </si>
  <si>
    <t xml:space="preserve"> 4.2.1.6 </t>
  </si>
  <si>
    <t xml:space="preserve"> 4.2.2 </t>
  </si>
  <si>
    <t xml:space="preserve"> 4.2.2.1 </t>
  </si>
  <si>
    <t xml:space="preserve"> 96536 </t>
  </si>
  <si>
    <t>FABRICAÇÃO, MONTAGEM E DESMONTAGEM DE FÔRMA PARA VIGA BALDRAME, EM MADEIRA SERRADA, E=25 MM, 4 UTILIZAÇÕES. AF_01/2024</t>
  </si>
  <si>
    <t xml:space="preserve"> 4.2.2.2 </t>
  </si>
  <si>
    <t xml:space="preserve"> 4.2.2.3 </t>
  </si>
  <si>
    <t xml:space="preserve"> 4.2.2.4 </t>
  </si>
  <si>
    <t>COBERTURA</t>
  </si>
  <si>
    <t xml:space="preserve"> 4.2.3 </t>
  </si>
  <si>
    <t xml:space="preserve"> 4.2.3.1 </t>
  </si>
  <si>
    <t xml:space="preserve"> 92769 </t>
  </si>
  <si>
    <t>ARMAÇÃO DE LAJE DE ESTRUTURA CONVENCIONAL DE CONCRETO ARMADO UTILIZANDO AÇO CA-50 DE 6,3 MM - MONTAGEM. AF_06/2022</t>
  </si>
  <si>
    <t xml:space="preserve"> 92771 </t>
  </si>
  <si>
    <t>ARMAÇÃO DE LAJE DE ESTRUTURA CONVENCIONAL DE CONCRETO ARMADO UTILIZANDO AÇO CA-50 DE 10,0 MM - MONTAGEM. AF_06/2022</t>
  </si>
  <si>
    <t xml:space="preserve"> 4.3 </t>
  </si>
  <si>
    <t xml:space="preserve"> 4.3.1 </t>
  </si>
  <si>
    <t xml:space="preserve"> 4.3.2 </t>
  </si>
  <si>
    <t xml:space="preserve"> 4.3.3 </t>
  </si>
  <si>
    <t xml:space="preserve"> 100719 </t>
  </si>
  <si>
    <t>PINTURA COM TINTA ALQUÍDICA DE FUNDO (TIPO ZARCÃO) PULVERIZADA SOBRE PERFIL METÁLICO EXECUTADO EM FÁBRICA (POR DEMÃO). AF_01/2020_PE</t>
  </si>
  <si>
    <t xml:space="preserve"> 100739 </t>
  </si>
  <si>
    <t xml:space="preserve"> 5.1 </t>
  </si>
  <si>
    <t>PAREDES</t>
  </si>
  <si>
    <t xml:space="preserve"> 5.1.1 </t>
  </si>
  <si>
    <t>ALVENARIA DE VEDAÇÃO E COBOGÓ</t>
  </si>
  <si>
    <t xml:space="preserve"> 5.1.1.1 </t>
  </si>
  <si>
    <t xml:space="preserve"> 5.1.1.2 </t>
  </si>
  <si>
    <t xml:space="preserve"> 5.1.2 </t>
  </si>
  <si>
    <t>VERGAS/CONTRAVERGAS</t>
  </si>
  <si>
    <t xml:space="preserve"> 5.1.2.1 </t>
  </si>
  <si>
    <t xml:space="preserve"> 105022 </t>
  </si>
  <si>
    <t>VERGA PRÉ-MOLDADA COM ATÉ 1,5 M DE VÃO, ESPESSURA DE *10* CM. AF_03/2024</t>
  </si>
  <si>
    <t xml:space="preserve"> 5.1.2.2 </t>
  </si>
  <si>
    <t xml:space="preserve"> 105024 </t>
  </si>
  <si>
    <t>VERGA MOLDADA IN LOCO EM CONCRETO, ESPESSURA DE *10* CM. AF_03/2024</t>
  </si>
  <si>
    <t xml:space="preserve"> 5.1.2.3 </t>
  </si>
  <si>
    <t xml:space="preserve"> 105028 </t>
  </si>
  <si>
    <t>CONTRAVERGA PRÉ-MOLDADA, ESPESSURA DE *10* CM. AF_03/2024</t>
  </si>
  <si>
    <t xml:space="preserve"> 5.1.3 </t>
  </si>
  <si>
    <t>PAINÉIS E DIVISÓRIAS</t>
  </si>
  <si>
    <t xml:space="preserve"> 5.1.3.1 </t>
  </si>
  <si>
    <t xml:space="preserve"> 102253 </t>
  </si>
  <si>
    <t>DIVISORIA SANITÁRIA, TIPO CABINE, EM GRANITO CINZA POLIDO, ESP = 3CM, ASSENTADO COM ARGAMASSA COLANTE AC III-E, EXCLUSIVE FERRAGENS. AF_01/2021</t>
  </si>
  <si>
    <t xml:space="preserve"> 5.1.4 </t>
  </si>
  <si>
    <t>DRY-WALL</t>
  </si>
  <si>
    <t xml:space="preserve"> 5.1.4.1 </t>
  </si>
  <si>
    <t xml:space="preserve"> 96358 </t>
  </si>
  <si>
    <t>PAREDE COM SISTEMA EM CHAPAS DE GESSO PARA DRYWALL, USO INTERNO, COM DUAS FACES SIMPLES E ESTRUTURA METÁLICA COM GUIAS SIMPLES, SEM VÃOS. AF_07/2023_PS</t>
  </si>
  <si>
    <t xml:space="preserve"> 5.1.4.2 </t>
  </si>
  <si>
    <t xml:space="preserve"> 96370 </t>
  </si>
  <si>
    <t>PAREDE COM SISTEMA EM CHAPAS DE GESSO PARA DRYWALL, USO INTERNO, COM UMA FACE SIMPLES E ESTRUTURA METÁLICA COM GUIAS SIMPLES, SEM VÃOS. AF_07/2023_PS</t>
  </si>
  <si>
    <t xml:space="preserve"> 5.2 </t>
  </si>
  <si>
    <t>CONTRAPISOS E REGULARIZAÇÕES</t>
  </si>
  <si>
    <t xml:space="preserve"> 5.2.1 </t>
  </si>
  <si>
    <t xml:space="preserve"> 5.2.2 </t>
  </si>
  <si>
    <t xml:space="preserve"> 87630 </t>
  </si>
  <si>
    <t>CONTRAPISO EM ARGAMASSA TRAÇO 1:4 (CIMENTO E AREIA), PREPARO MECÂNICO COM BETONEIRA 400 L, APLICADO EM ÁREAS SECAS SOBRE LAJE, ADERIDO, ACABAMENTO NÃO REFORÇADO, ESPESSURA 3CM. AF_07/2021</t>
  </si>
  <si>
    <t>ESQUADRIAS</t>
  </si>
  <si>
    <t>PORTAS</t>
  </si>
  <si>
    <t xml:space="preserve"> 90796 </t>
  </si>
  <si>
    <t>KIT DE PORTA-PRONTA DE MADEIRA EM ACABAMENTO MELAMÍNICO BRANCO, FOLHA LEVE OU MÉDIA, E BATENTE METÁLICO, 80X210CM, FIXAÇÃO COM ARGAMASSA - FORNECIMENTO E INSTALAÇÃO. AF_12/2019</t>
  </si>
  <si>
    <t xml:space="preserve"> 90797 </t>
  </si>
  <si>
    <t>KIT DE PORTA-PRONTA DE MADEIRA EM ACABAMENTO MELAMÍNICO BRANCO, FOLHA LEVE OU MÉDIA, E BATENTE METÁLICO, 90X210CM, FIXAÇÃO COM ARGAMASSA - FORNECIMENTO E INSTALAÇÃO. AF_12/2019</t>
  </si>
  <si>
    <t xml:space="preserve"> 91341 </t>
  </si>
  <si>
    <t>PORTA EM ALUMÍNIO DE ABRIR TIPO VENEZIANA COM GUARNIÇÃO, FIXAÇÃO COM PARAFUSOS - FORNECIMENTO E INSTALAÇÃO. AF_12/2019</t>
  </si>
  <si>
    <t xml:space="preserve"> ITEM A.4 </t>
  </si>
  <si>
    <t>ALAMBRADO ESTRUTURADO POR TUBOS DE ACO INDUSTRIAL, COM DIAMETRO 2", COM TELA DE ARAME GALVANIZADO, FIO 12 BWG E MALHA QUADRADA 5X5CM, DIMENSÕES 2m x 2m, COM PORTA DE 1m, COM PROTEÇÃO EXTRA EM ARAME FARPADO, INCLUSIVE COM PINTURA (1 DEMÃO ZARCÃO E 2 DEMÃOS DE ESMALTE SINTÉTICO). AF_03/2021</t>
  </si>
  <si>
    <t>VIDROS</t>
  </si>
  <si>
    <t>Copia da SINAPI (85005) - ESPELHO CRISTAL, ESPESSURA 4MM, COM PARAFUSOS DE FIXACAO, SEM MOLDURA</t>
  </si>
  <si>
    <t>COBERTURA E FECHAMENTO LATERAL</t>
  </si>
  <si>
    <t xml:space="preserve"> 94231 </t>
  </si>
  <si>
    <t>RUFO EM CHAPA DE AÇO GALVANIZADO NÚMERO 24, CORTE DE 25 CM, INCLUSO TRANSPORTE VERTICAL. AF_07/2019</t>
  </si>
  <si>
    <t>REVESTIMENTOS</t>
  </si>
  <si>
    <t>REVESTIMENTOS DE PISOS</t>
  </si>
  <si>
    <t xml:space="preserve"> 104162 </t>
  </si>
  <si>
    <t>PISO EM GRANILITE, MARMORITE OU GRANITINA EM AMBIENTES INTERNOS, COM ESPESSURA DE 8 MM, INCLUSO MISTURA EM BETONEIRA, COLOCAÇÃO DAS JUNTAS, APLICAÇÃO DO PISO, 4 POLIMENTOS COM POLITRIZ, ESTUCAMENTO, SELADOR E CERA. AF_06/2022</t>
  </si>
  <si>
    <t xml:space="preserve"> 87263 </t>
  </si>
  <si>
    <t>Copia da SINAPI (72136) - PISO INDUSTRIAL DE ALTA RESISTENCIA, ESPESSURA 8MM, INCLUSO JUNTAS DE DILATACAO PLASTICAS E POLIMENTO MECANIZADO</t>
  </si>
  <si>
    <t>REVESTIMENTOS DE PAREDES</t>
  </si>
  <si>
    <t>REVESTIMENTOS DE FORROS</t>
  </si>
  <si>
    <t xml:space="preserve"> 96114 </t>
  </si>
  <si>
    <t>FORRO EM DRYWALL, PARA AMBIENTES COMERCIAIS, INCLUSIVE ESTRUTURA BIRECIONAL DE FIXAÇÃO. AF_08/2023_PS</t>
  </si>
  <si>
    <t xml:space="preserve"> CEFAP.CC.0309 </t>
  </si>
  <si>
    <t>Copia da SINAPI (104757) - FORRO EM FIBRA MINERAL, PARA AMBIENTES COMERCIAIS, INCLUSIVE ESTRUTURA DE FIXAÇÃO. AF_08/2023</t>
  </si>
  <si>
    <t>PINTURAS</t>
  </si>
  <si>
    <t xml:space="preserve"> 88497 </t>
  </si>
  <si>
    <t>EMASSAMENTO COM MASSA LÁTEX, APLICAÇÃO EM PAREDE, DUAS DEMÃOS, LIXAMENTO MANUAL. AF_04/2023</t>
  </si>
  <si>
    <t xml:space="preserve"> 104642 </t>
  </si>
  <si>
    <t>PINTURA LÁTEX ACRÍLICA STANDARD, APLICAÇÃO MANUAL EM PAREDES, DUAS DEMÃOS. AF_04/2023</t>
  </si>
  <si>
    <t xml:space="preserve"> CEFAP.CC.0311 </t>
  </si>
  <si>
    <t>Copia da SINAPI (95626) - APLICAÇÃO MANUAL DE TINTA LÁTEX ACRÍLICA EM PAREDE EXTERNAS DE CASAS, DUAS DEMÃOS. AF_03/2024</t>
  </si>
  <si>
    <t xml:space="preserve"> 96135 </t>
  </si>
  <si>
    <t>APLICAÇÃO MANUAL DE MASSA ACRÍLICA EM PAREDES EXTERNAS DE CASAS, DUAS DEMÃOS. AF_03/2024</t>
  </si>
  <si>
    <t xml:space="preserve"> 88494 </t>
  </si>
  <si>
    <t>EMASSAMENTO COM MASSA LÁTEX, APLICAÇÃO EM TETO, UMA DEMÃO, LIXAMENTO MANUAL. AF_04/2023</t>
  </si>
  <si>
    <t xml:space="preserve"> 104640 </t>
  </si>
  <si>
    <t>PINTURA LÁTEX ACRÍLICA STANDARD, APLICAÇÃO MANUAL EM TETO, DUAS DEMÃOS. AF_04/2023</t>
  </si>
  <si>
    <t xml:space="preserve"> 102494 </t>
  </si>
  <si>
    <t>PINTURA DE PISO COM TINTA EPÓXI, APLICAÇÃO MANUAL, 2 DEMÃOS, INCLUSO PRIMER EPÓXI. AF_05/2021</t>
  </si>
  <si>
    <t>REVESTIMENTOS ARGAMASSADOS</t>
  </si>
  <si>
    <t xml:space="preserve"> 87879 </t>
  </si>
  <si>
    <t>CHAPISCO APLICADO EM ALVENARIAS E ESTRUTURAS DE CONCRETO INTERNAS, COM COLHER DE PEDREIRO.  ARGAMASSA TRAÇO 1:3 COM PREPARO EM BETONEIRA 400L. AF_10/2022</t>
  </si>
  <si>
    <t xml:space="preserve"> 87535 </t>
  </si>
  <si>
    <t>EMBOÇO, EM ARGAMASSA TRAÇO 1:2:8, PREPARO MECÂNICO, APLICADO MANUALMENTE EM PAREDES INTERNAS DE AMBIENTES COM ÁREA MAIOR QUE 10M², E = 17,5MM, COM TALISCAS. AF_03/2024</t>
  </si>
  <si>
    <t xml:space="preserve"> 104951 </t>
  </si>
  <si>
    <t>MASSA ÚNICA, EM ARGAMASSA TRAÇO 1:2:8, PREPARO MECÂNICO, APLICADA MANUALMENTE EM PAREDES INTERNAS DE AMBIENTES COM ÁREA MAIOR QUE 10M², E = 17,5MM, COM TALISCAS. AF_03/2024</t>
  </si>
  <si>
    <t xml:space="preserve"> 87905 </t>
  </si>
  <si>
    <t>CHAPISCO APLICADO EM ALVENARIA (COM PRESENÇA DE VÃOS) E ESTRUTURAS DE CONCRETO DE FACHADA, COM COLHER DE PEDREIRO.  ARGAMASSA TRAÇO 1:3 COM PREPARO EM BETONEIRA 400L. AF_10/2022</t>
  </si>
  <si>
    <t xml:space="preserve"> 87775 </t>
  </si>
  <si>
    <t>EMBOÇO OU MASSA ÚNICA EM ARGAMASSA TRAÇO 1:2:8, PREPARO MECÂNICO COM BETONEIRA 400 L, APLICADA MANUALMENTE EM PANOS DE FACHADA COM PRESENÇA DE VÃOS, ESPESSURA DE 25 MM. AF_08/2022</t>
  </si>
  <si>
    <t>ACABAMENTOS E ARREMATES</t>
  </si>
  <si>
    <t>RODAPÉS</t>
  </si>
  <si>
    <t xml:space="preserve"> CEFAP.CC.0312 </t>
  </si>
  <si>
    <t>Copia da SINAPI (101741) - RODAPÉ EM GRANITINA, ALTURA 15CM. AF_09/2020</t>
  </si>
  <si>
    <t>SOLEIRAS</t>
  </si>
  <si>
    <t xml:space="preserve"> 98689 </t>
  </si>
  <si>
    <t>SOLEIRA EM GRANITO, LARGURA 15 CM, ESPESSURA 2,0 CM. AF_09/2020</t>
  </si>
  <si>
    <t xml:space="preserve"> CEFAP.CC.0313 </t>
  </si>
  <si>
    <t>Copia da SINAPI (104162) - SOLEIRA EM GRANILITE, MARMORITE OU GRANITINA ESPESSURA 8 MM.</t>
  </si>
  <si>
    <t>PEITORIS</t>
  </si>
  <si>
    <t xml:space="preserve"> 101965 </t>
  </si>
  <si>
    <t>CORRIMÃO</t>
  </si>
  <si>
    <t xml:space="preserve"> CEFAP.CC.0143 </t>
  </si>
  <si>
    <t>CORRIMÃO EM AÇO INOX AISI304 #18 ESCOVADO, FABRICADO COM TUBO DUPLO DE 1.1/2" (38,10MM) DE DIÂMETRO E ALTURAS DE 92CM E 70CM. FIXAÇÃO NA PAREDE POR MEIO DE SUPORTES 3/8"E ADESIVO ESTRUTURAL,COM FLANGES PARA ACABAMENTO – FORNECIMENTO E INSTALAÇÃO</t>
  </si>
  <si>
    <t>DIVERSOS</t>
  </si>
  <si>
    <t xml:space="preserve"> COMP-1512 </t>
  </si>
  <si>
    <t>CONJUNTO DE MASTRO PARA TRÊS BANDEIRAS COM TUBO DE AÇO GALVANIZADO 3" E PEDESTAL</t>
  </si>
  <si>
    <t>UND</t>
  </si>
  <si>
    <t xml:space="preserve"> 95544 </t>
  </si>
  <si>
    <t>PAPELEIRA DE PAREDE EM METAL CROMADO SEM TAMPA, INCLUSO FIXAÇÃO. AF_01/2020</t>
  </si>
  <si>
    <t xml:space="preserve"> 95547 </t>
  </si>
  <si>
    <t>SABONETEIRA PLASTICA TIPO DISPENSER PARA SABONETE LIQUIDO COM RESERVATORIO 800 A 1500 ML, INCLUSO FIXAÇÃO. AF_01/2020</t>
  </si>
  <si>
    <t>COMUNICAÇÃO VISUAL</t>
  </si>
  <si>
    <t>LETREIRO E BRASÃO</t>
  </si>
  <si>
    <t xml:space="preserve"> CEFAP.CC.0064 </t>
  </si>
  <si>
    <t>LETREIRO E BRASÃO EM CHAPA METÁLICA MSG 26 - 46MM COM ACABAMENTO EM AÇO ESCOVADO - FORNECIMENTO E INSTALAÇÃO</t>
  </si>
  <si>
    <t>PLACAS DE COMUNICAÇÃO VISUAL</t>
  </si>
  <si>
    <t>PLACA DE IDENTIFICAÇÃO DE AMBIENTES DIM. 20X30CM EM CHAPA METÁLICA GALVANIZADA ESPESSURA 1MM, COM PINTURA AUTOMOTIVA VERMELHA E APLICAÇÃO DE ADESIVOS EM FORMAS GEOMÉTRICAS E TEXTOS NA FONTE ARIAL NA COR BRANCA. FIXAÇÃO EM PAREDES DE ALVENARIA OU EM PORTAS COM FITA DUPLA FACE.</t>
  </si>
  <si>
    <t>PAISAGISMO</t>
  </si>
  <si>
    <t xml:space="preserve"> 98504 </t>
  </si>
  <si>
    <t>PLANTIO DE GRAMA BATATAIS EM PLACAS. AF_07/2024</t>
  </si>
  <si>
    <t xml:space="preserve"> 6.1 </t>
  </si>
  <si>
    <t>ÁGUA FRIA</t>
  </si>
  <si>
    <t xml:space="preserve"> 6.1.1 </t>
  </si>
  <si>
    <t>ALIMENTAÇÃO</t>
  </si>
  <si>
    <t xml:space="preserve"> 6.1.1.1 </t>
  </si>
  <si>
    <t xml:space="preserve"> 95675 </t>
  </si>
  <si>
    <t xml:space="preserve"> 6.1.1.2 </t>
  </si>
  <si>
    <t xml:space="preserve"> 89353 </t>
  </si>
  <si>
    <t xml:space="preserve"> 6.1.1.3 </t>
  </si>
  <si>
    <t xml:space="preserve"> 89446 </t>
  </si>
  <si>
    <t xml:space="preserve"> 91173 </t>
  </si>
  <si>
    <t xml:space="preserve"> 93382 </t>
  </si>
  <si>
    <t>REATERRO MANUAL DE VALAS, COM COMPACTADOR DE SOLOS DE PERCUSSÃO. AF_08/2023</t>
  </si>
  <si>
    <t xml:space="preserve"> 6.1.1.4 </t>
  </si>
  <si>
    <t xml:space="preserve"> 6.1.2 </t>
  </si>
  <si>
    <t>DISTRIBUIÇÃO</t>
  </si>
  <si>
    <t xml:space="preserve"> 6.1.2.1 </t>
  </si>
  <si>
    <t xml:space="preserve"> 94495 </t>
  </si>
  <si>
    <t xml:space="preserve"> 94497 </t>
  </si>
  <si>
    <t xml:space="preserve"> 94792 </t>
  </si>
  <si>
    <t xml:space="preserve"> 89987 </t>
  </si>
  <si>
    <t xml:space="preserve"> 89985 </t>
  </si>
  <si>
    <t xml:space="preserve"> 86886 </t>
  </si>
  <si>
    <t>ENGATE FLEXÍVEL EM INOX, 1/2  X 30CM - FORNECIMENTO E INSTALAÇÃO. AF_01/2020</t>
  </si>
  <si>
    <t xml:space="preserve"> 6.1.2.2 </t>
  </si>
  <si>
    <t xml:space="preserve"> 89383 </t>
  </si>
  <si>
    <t xml:space="preserve"> 89596 </t>
  </si>
  <si>
    <t xml:space="preserve"> 89409 </t>
  </si>
  <si>
    <t xml:space="preserve"> 89362 </t>
  </si>
  <si>
    <t xml:space="preserve"> 89413 </t>
  </si>
  <si>
    <t xml:space="preserve"> 89402 </t>
  </si>
  <si>
    <t xml:space="preserve"> 89445 </t>
  </si>
  <si>
    <t xml:space="preserve"> 89366 </t>
  </si>
  <si>
    <t xml:space="preserve"> 90374 </t>
  </si>
  <si>
    <t xml:space="preserve"> 89709 </t>
  </si>
  <si>
    <t xml:space="preserve"> 89746 </t>
  </si>
  <si>
    <t xml:space="preserve"> 89726 </t>
  </si>
  <si>
    <t xml:space="preserve"> 89744 </t>
  </si>
  <si>
    <t xml:space="preserve"> 89731 </t>
  </si>
  <si>
    <t xml:space="preserve"> 89797 </t>
  </si>
  <si>
    <t xml:space="preserve"> 89714 </t>
  </si>
  <si>
    <t xml:space="preserve"> 89711 </t>
  </si>
  <si>
    <t xml:space="preserve"> 89712 </t>
  </si>
  <si>
    <t xml:space="preserve"> 89713 </t>
  </si>
  <si>
    <t xml:space="preserve"> 89802 </t>
  </si>
  <si>
    <t xml:space="preserve"> 98555 </t>
  </si>
  <si>
    <t xml:space="preserve"> 89531 </t>
  </si>
  <si>
    <t xml:space="preserve"> 89584 </t>
  </si>
  <si>
    <t xml:space="preserve"> 89512 </t>
  </si>
  <si>
    <t xml:space="preserve"> 89580 </t>
  </si>
  <si>
    <t xml:space="preserve"> 7.1 </t>
  </si>
  <si>
    <t xml:space="preserve"> 7.1.1 </t>
  </si>
  <si>
    <t xml:space="preserve"> 93653 </t>
  </si>
  <si>
    <t>DISJUNTOR MONOPOLAR TIPO DIN, CORRENTE NOMINAL DE 10A - FORNECIMENTO E INSTALAÇÃO. AF_10/2020</t>
  </si>
  <si>
    <t xml:space="preserve"> 93654 </t>
  </si>
  <si>
    <t>DISJUNTOR MONOPOLAR TIPO DIN, CORRENTE NOMINAL DE 16A - FORNECIMENTO E INSTALAÇÃO. AF_10/2020</t>
  </si>
  <si>
    <t xml:space="preserve"> 93655 </t>
  </si>
  <si>
    <t>DISJUNTOR MONOPOLAR TIPO DIN, CORRENTE NOMINAL DE 20A - FORNECIMENTO E INSTALAÇÃO. AF_10/2020</t>
  </si>
  <si>
    <t xml:space="preserve"> 93657 </t>
  </si>
  <si>
    <t>DISJUNTOR MONOPOLAR TIPO DIN, CORRENTE NOMINAL DE 32A - FORNECIMENTO E INSTALAÇÃO. AF_10/2020</t>
  </si>
  <si>
    <t xml:space="preserve"> 7.1.2 </t>
  </si>
  <si>
    <t xml:space="preserve"> 91940 </t>
  </si>
  <si>
    <t xml:space="preserve"> 91941 </t>
  </si>
  <si>
    <t xml:space="preserve"> 97668 </t>
  </si>
  <si>
    <t xml:space="preserve"> 7.1.3 </t>
  </si>
  <si>
    <t>CABOS E FIOS</t>
  </si>
  <si>
    <t xml:space="preserve"> 91931 </t>
  </si>
  <si>
    <t xml:space="preserve"> 91924 </t>
  </si>
  <si>
    <t xml:space="preserve"> 91926 </t>
  </si>
  <si>
    <t xml:space="preserve"> 91928 </t>
  </si>
  <si>
    <t xml:space="preserve"> 91930 </t>
  </si>
  <si>
    <t xml:space="preserve"> 7.1.4 </t>
  </si>
  <si>
    <t>LUMINÁRIAS</t>
  </si>
  <si>
    <t xml:space="preserve"> 7.1.5 </t>
  </si>
  <si>
    <t>INTERRUPTORES E TOMADAS</t>
  </si>
  <si>
    <t xml:space="preserve"> 91955 </t>
  </si>
  <si>
    <t xml:space="preserve"> 91953 </t>
  </si>
  <si>
    <t xml:space="preserve"> 92000 </t>
  </si>
  <si>
    <t xml:space="preserve"> 91996 </t>
  </si>
  <si>
    <t xml:space="preserve"> 7.1.6 </t>
  </si>
  <si>
    <t xml:space="preserve"> 7.2 </t>
  </si>
  <si>
    <t xml:space="preserve"> 7.2.1 </t>
  </si>
  <si>
    <t xml:space="preserve"> 93671 </t>
  </si>
  <si>
    <t>DISJUNTOR TRIPOLAR TIPO DIN, CORRENTE NOMINAL DE 32A - FORNECIMENTO E INSTALAÇÃO. AF_10/2020</t>
  </si>
  <si>
    <t>DISJUNTOR MONOPOLAR TIPO DIN, CORRENTE NOMINAL DE 25A - FORNECIMENTO E INSTALAÇÃO. AF_10/2020</t>
  </si>
  <si>
    <t xml:space="preserve"> 101881 </t>
  </si>
  <si>
    <t>QUADRO DE DISTRIBUIÇÃO DE ENERGIA EM CHAPA DE AÇO GALVANIZADO, DE EMBUTIR, COM BARRAMENTO TRIFÁSICO, PARA 40 DISJUNTORES DIN 100A - FORNECIMENTO E INSTALAÇÃO. AF_10/2020</t>
  </si>
  <si>
    <t xml:space="preserve"> 7.2.2 </t>
  </si>
  <si>
    <t xml:space="preserve"> 97881 </t>
  </si>
  <si>
    <t>CAIXA ENTERRADA ELÉTRICA RETANGULAR, EM CONCRETO PRÉ-MOLDADO, FUNDO COM BRITA, DIMENSÕES INTERNAS: 0,3X0,3X0,3 M. AF_12/2020</t>
  </si>
  <si>
    <t xml:space="preserve"> 97667 </t>
  </si>
  <si>
    <t xml:space="preserve"> 7.2.3 </t>
  </si>
  <si>
    <t xml:space="preserve"> 91929 </t>
  </si>
  <si>
    <t xml:space="preserve"> 7.2.4 </t>
  </si>
  <si>
    <t xml:space="preserve"> 96986 </t>
  </si>
  <si>
    <t xml:space="preserve"> 7.2.5 </t>
  </si>
  <si>
    <t xml:space="preserve"> 98111 </t>
  </si>
  <si>
    <t xml:space="preserve"> 96985 </t>
  </si>
  <si>
    <t xml:space="preserve"> 88489 </t>
  </si>
  <si>
    <t xml:space="preserve"> 7.3 </t>
  </si>
  <si>
    <t>SISTEMA DE PROTEÇÃO CONTRA DESCARGAS ATMOSFÉRICAS - SPDA</t>
  </si>
  <si>
    <t xml:space="preserve"> 7.3.1 </t>
  </si>
  <si>
    <t xml:space="preserve"> 96989 </t>
  </si>
  <si>
    <t xml:space="preserve"> 96973 </t>
  </si>
  <si>
    <t xml:space="preserve"> 96977 </t>
  </si>
  <si>
    <t xml:space="preserve"> 7.4 </t>
  </si>
  <si>
    <t xml:space="preserve"> 7.4.1 </t>
  </si>
  <si>
    <t xml:space="preserve"> 7.4.2 </t>
  </si>
  <si>
    <t xml:space="preserve"> 7.4.3 </t>
  </si>
  <si>
    <t xml:space="preserve"> 7.4.4 </t>
  </si>
  <si>
    <t xml:space="preserve"> 7.4.5 </t>
  </si>
  <si>
    <t xml:space="preserve"> 7.4.6 </t>
  </si>
  <si>
    <t xml:space="preserve"> 7.5 </t>
  </si>
  <si>
    <t xml:space="preserve"> 7.5.1 </t>
  </si>
  <si>
    <t>ELETRODUTOS E CAIXAS DE PASSAGEM</t>
  </si>
  <si>
    <t xml:space="preserve"> 8.1 </t>
  </si>
  <si>
    <t xml:space="preserve"> CEFAP.CC.0337 </t>
  </si>
  <si>
    <t>TUBO EM COBRE FLEXÍVEL, DN 1/2", COM ISOLAMENTO, INSTALADO EM RAMAL DE ALIMENTAÇÃO DE AR CONDICIONADO COM CONDENSADORA INDIVIDUAL  FORNECIMENTO E INSTALAÇÃO.</t>
  </si>
  <si>
    <t xml:space="preserve"> CEFAP.CC.0338 </t>
  </si>
  <si>
    <t>TUBO EM COBRE FLEXÍVEL, DN 1/4, COM ISOLAMENTO, INSTALADO EM RAMAL DE ALIMENTAÇÃO DE AR CONDICIONADO COM CONDENSADORA INDIVIDUAL FORNECIMENTO E INSTALAÇÃO.</t>
  </si>
  <si>
    <t xml:space="preserve"> CEFAP.CC.0336 </t>
  </si>
  <si>
    <t>TUBO EM COBRE FLEXÍVEL, DN 3/8", COM ISOLAMENTO, INSTALADO EM RAMAL DE ALIMENTAÇÃO DE AR CONDICIONADO COM CONDENSADORA INDIVIDUAL  FORNECIMENTO E INSTALAÇÃO.</t>
  </si>
  <si>
    <t xml:space="preserve"> CEFAP.CC.0335 </t>
  </si>
  <si>
    <t>TUBO EM COBRE FLEXÍVEL, DN 5/8", COM ISOLAMENTO, INSTALADO EM RAMAL DE ALIMENTAÇÃO DE AR CONDICIONADO COM CONDENSADORA INDIVIDUAL  FORNECIMENTO E INSTALAÇÃO.</t>
  </si>
  <si>
    <t xml:space="preserve"> 8.2 </t>
  </si>
  <si>
    <t xml:space="preserve"> 8.3 </t>
  </si>
  <si>
    <t xml:space="preserve"> 9.1 </t>
  </si>
  <si>
    <t xml:space="preserve"> 9.1.1 </t>
  </si>
  <si>
    <t xml:space="preserve"> 101909 </t>
  </si>
  <si>
    <t xml:space="preserve"> 97599 </t>
  </si>
  <si>
    <t xml:space="preserve"> 10.1 </t>
  </si>
  <si>
    <t xml:space="preserve"> 98563 </t>
  </si>
  <si>
    <t xml:space="preserve"> 11.1 </t>
  </si>
  <si>
    <t xml:space="preserve"> 11.2 </t>
  </si>
  <si>
    <t xml:space="preserve"> 11.3 </t>
  </si>
  <si>
    <t>Total Geral</t>
  </si>
  <si>
    <t>H</t>
  </si>
  <si>
    <t xml:space="preserve"> 88267 </t>
  </si>
  <si>
    <t>ENCANADOR OU BOMBEIRO HIDRÁULICO COM ENCARGOS COMPLEMENTARES</t>
  </si>
  <si>
    <t xml:space="preserve"> 88316 </t>
  </si>
  <si>
    <t>SERVENTE COM ENCARGOS COMPLEMENTARES</t>
  </si>
  <si>
    <t xml:space="preserve"> 88264 </t>
  </si>
  <si>
    <t>ELETRICISTA COM ENCARGOS COMPLEMENTARES</t>
  </si>
  <si>
    <t xml:space="preserve"> 88262 </t>
  </si>
  <si>
    <t>CARPINTEIRO DE FORMAS COM ENCARGOS COMPLEMENTARES</t>
  </si>
  <si>
    <t>T</t>
  </si>
  <si>
    <t xml:space="preserve"> 96619 </t>
  </si>
  <si>
    <t>LASTRO DE CONCRETO MAGRO, APLICADO EM BLOCOS DE COROAMENTO OU SAPATAS, ESPESSURA DE 5 CM. AF_01/2024</t>
  </si>
  <si>
    <t xml:space="preserve"> 97736 </t>
  </si>
  <si>
    <t xml:space="preserve">MEMÓRIA DE CÁLCULO DO BDI - OBRA </t>
  </si>
  <si>
    <t>MEMÓRIA DE CÁLCULO DO BDI – EQUIPAMENTOS</t>
  </si>
  <si>
    <t>BDI ESTABELECIDO PARA ESTE PROJETO</t>
  </si>
  <si>
    <t>BDI  ESTABELECIDO PARA ESTE PROJETO</t>
  </si>
  <si>
    <t>BDI APLICADO AO PROJETO - BASEADO MANUAL DE ORIENTAÇÕES PARA ELABORAÇÃO DE PLANILHAS ORÇAMENTÁRIAS DE OBRAS PÚBLICAS – TCU (2014) E RELATÓRIO DO ACORDÃO Nº 2.622/2013.</t>
  </si>
  <si>
    <t>DISCRIMINAÇÃO</t>
  </si>
  <si>
    <t xml:space="preserve">TAXA % </t>
  </si>
  <si>
    <t>%</t>
  </si>
  <si>
    <t>TOTAL ACUMULADO</t>
  </si>
  <si>
    <t>01</t>
  </si>
  <si>
    <t>AC (Taxa de rateio da administração central)</t>
  </si>
  <si>
    <t>02</t>
  </si>
  <si>
    <t>R (Riscos e imprevistos)</t>
  </si>
  <si>
    <t>03</t>
  </si>
  <si>
    <t>S (Taxa representativa de seguros)</t>
  </si>
  <si>
    <t>04</t>
  </si>
  <si>
    <t>G (Taxa que representa o ônus das garantias exigidas em edital)</t>
  </si>
  <si>
    <t>SUBTOTAL:</t>
  </si>
  <si>
    <t>05</t>
  </si>
  <si>
    <t xml:space="preserve">Despesas Financeiras </t>
  </si>
  <si>
    <t>Despesas Financeiras</t>
  </si>
  <si>
    <t>Taxa representativa de incidências de impostos (I)</t>
  </si>
  <si>
    <t>06</t>
  </si>
  <si>
    <t xml:space="preserve">COFINS - Contribuição para o Financiamento da Seguridade Social </t>
  </si>
  <si>
    <t>07</t>
  </si>
  <si>
    <t xml:space="preserve">PIS - Programa de Integração Social </t>
  </si>
  <si>
    <t>08</t>
  </si>
  <si>
    <t xml:space="preserve">ISS - Imposto Sobre Serviço de Qualquer Natureza </t>
  </si>
  <si>
    <t>09</t>
  </si>
  <si>
    <t>Lucro</t>
  </si>
  <si>
    <t>SUBTOTAL - (L)</t>
  </si>
  <si>
    <t>BDI NÃO DESONERADO</t>
  </si>
  <si>
    <t>ARQUITETURA</t>
  </si>
  <si>
    <t>AR-CONDICIONADO</t>
  </si>
  <si>
    <r>
      <t xml:space="preserve">I - TOTAL ORÇAMENTO CUSTEADO PELO </t>
    </r>
    <r>
      <rPr>
        <b/>
        <sz val="11"/>
        <color rgb="FF000000"/>
        <rFont val="Arial"/>
        <family val="2"/>
      </rPr>
      <t>CONVÊNIO</t>
    </r>
  </si>
  <si>
    <r>
      <t xml:space="preserve">ORÇAMENTO CUSTEADO PELO </t>
    </r>
    <r>
      <rPr>
        <b/>
        <sz val="11"/>
        <color theme="1"/>
        <rFont val="Arial"/>
        <family val="2"/>
      </rPr>
      <t>CONVÊNIO</t>
    </r>
  </si>
  <si>
    <t>BENEFÍCIOS E DESPESAS INDIRETAS</t>
  </si>
  <si>
    <t>1º PAVIMENTO</t>
  </si>
  <si>
    <t>SUBESTAÇÃO</t>
  </si>
  <si>
    <t xml:space="preserve"> 102109 </t>
  </si>
  <si>
    <t>SUPORTE PARA TRANSFORMADOR EM POSTE DE CONCRETO CIRCULAR - FORNECIMENTO E INSTALAÇÃO. AF_12/2020</t>
  </si>
  <si>
    <t xml:space="preserve"> 92768 </t>
  </si>
  <si>
    <t>ARMAÇÃO DE LAJE DE ESTRUTURA CONVENCIONAL DE CONCRETO ARMADO UTILIZANDO AÇO CA-60 DE 5,0 MM - MONTAGEM. AF_06/2022</t>
  </si>
  <si>
    <t>DADOS DA OBRA</t>
  </si>
  <si>
    <t>VALOR DA OBRA</t>
  </si>
  <si>
    <t>SERVIÇOS CUSTEADOS PELO CONVÊNIO</t>
  </si>
  <si>
    <t>INSTALAÇÕES HIDRÁULICAS, SANITÁRIAS E CENTRAL GLP</t>
  </si>
  <si>
    <t>INSTALAÇÕES DE PREVENÇÃO E COMBATE A INCÊNDIO</t>
  </si>
  <si>
    <t>EQUIPAMENTOS E ITENS DE MERO FORNECIMENTO</t>
  </si>
  <si>
    <t>REDES DE DRENAGEM</t>
  </si>
  <si>
    <t>REDE DE 250 MM EM TUBO DE PVC</t>
  </si>
  <si>
    <t xml:space="preserve"> 1.1.1.1.1 </t>
  </si>
  <si>
    <t xml:space="preserve"> 90106 </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</si>
  <si>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</si>
  <si>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 xml:space="preserve"> 1.1.1.1.2 </t>
  </si>
  <si>
    <t xml:space="preserve"> CEFAP.CC.0248 </t>
  </si>
  <si>
    <t>CARGA, MANOBRAS E DESCARGA DE AREIA, BRITA, PEDRA DE MAO E SOLOS COM CAMINHAO BASCULANTE 6 M3 (DESCARGA LIVRE) – CÓPIA DE 72888 SINAPI 08/2020</t>
  </si>
  <si>
    <t xml:space="preserve"> 1.1.1.1.3 </t>
  </si>
  <si>
    <t xml:space="preserve"> 1.1.1.1.4 </t>
  </si>
  <si>
    <t xml:space="preserve"> CEFAP.CC.0249 </t>
  </si>
  <si>
    <t>LASTRO DE VALA COM PREPARO DE FUNDO, LARGURA MENOR QUE 1,5 M, COM CAMADA DE BRITA, LANÇAMENTO MECANIZADO, EM LOCAL COM NÍVEL BAIXO DE INTERFERÊNCIA. AF_06/2016 - CÓPIA DE 94112 SINAPI 08/2020</t>
  </si>
  <si>
    <t xml:space="preserve"> 1.1.1.1.5 </t>
  </si>
  <si>
    <t xml:space="preserve"> CEFAP.CC.0161 </t>
  </si>
  <si>
    <t>REATERRO DE VALA/CAVA SEM CONTROLE DE COMPACTAÇÃO, UTILIZANDO RETRO-ESCAVADEIRA E COMPACTADOR VIBRATORIO COM MATERIAL REAPROVEITADO</t>
  </si>
  <si>
    <t xml:space="preserve"> 1.1.1.1.6 </t>
  </si>
  <si>
    <t xml:space="preserve"> 90697 </t>
  </si>
  <si>
    <t>TUBO DE PVC PARA REDE COLETORA DE ESGOTO DE PAREDE MACIÇA, DN 250 MM, JUNTA ELÁSTICA  - FORNECIMENTO E ASSENTAMENTO. AF_01/2021</t>
  </si>
  <si>
    <t xml:space="preserve"> 1.1.1.1.7 </t>
  </si>
  <si>
    <t xml:space="preserve"> CEFAP.CC.0162 </t>
  </si>
  <si>
    <t>CURVA LONGA 45 GRAUS DE PVC, 250 MM</t>
  </si>
  <si>
    <t xml:space="preserve"> 1.1.1.2 </t>
  </si>
  <si>
    <t>REDE DE 400 MM EM TUBO DE CONCRETO ARMADO</t>
  </si>
  <si>
    <t xml:space="preserve"> 1.1.1.2.1 </t>
  </si>
  <si>
    <t>ESCAVAÇÃO MECANIZADA DE VALA COM PROFUNDIDADE ATÉ 1,5 M (MÉDIA MONTANTE E JUSANTE/UMA COMPOSIÇÃO POR TRECHO), RETROESCAV. (0,26 M3), LARGURA DE 0,8 M A 1,5 M, EM SOLO DE 1A CATEGORIA, LOCAIS COM BAIXO NÍVEL DE INTERFERÊNCIA. AF_09/2024</t>
  </si>
  <si>
    <t xml:space="preserve"> 1.1.1.2.2 </t>
  </si>
  <si>
    <t xml:space="preserve"> 90108 </t>
  </si>
  <si>
    <t>ESCAVAÇÃO MECANIZADA DE VALA COM PROFUNDIDADE MAIOR QUE 1,5 M ATÉ 3,0 M (MÉDIA MONTANTE E JUSANTE/UMA COMPOSIÇÃO POR TRECHO), RETROESCAV (0,26 M3), LARGURA DE 0,8 M A 1,5 M, EM SOLO DE 1A CATEGORIA, LOCAIS COM BAIXO NÍVEL DE INTERFERÊNCIA. AF_09/2024</t>
  </si>
  <si>
    <t xml:space="preserve"> 1.1.1.2.3 </t>
  </si>
  <si>
    <t xml:space="preserve"> 1.1.1.2.4 </t>
  </si>
  <si>
    <t xml:space="preserve"> 1.1.1.2.5 </t>
  </si>
  <si>
    <t xml:space="preserve"> CEFAP.CC.0252 </t>
  </si>
  <si>
    <t>LASTRO DE VALA COM PREPARO DE FUNDO, LARGURA MENOR QUE 1,5 M, COM CAMADA DE BRITA, LANÇAMENTO MECANIZADO, EM LOCAL COM NÍVEL BAIXO DE INTERFERÊNCIA. AF_06/2016 – CÓPIA DE 94112 SINAPI 08/2020</t>
  </si>
  <si>
    <t xml:space="preserve"> 1.1.1.2.6 </t>
  </si>
  <si>
    <t xml:space="preserve"> 1.1.1.2.7 </t>
  </si>
  <si>
    <t xml:space="preserve"> CEFAP.CC.0250 </t>
  </si>
  <si>
    <t>CARGA, MANOBRAS E DESCARGA DE MATERIAIS DIVERSOS, COM CAMINHAO CARROCERIA 9T (CARGA E DESCARGA MANUAIS) – CÓPIA DE 72850 SINAPI 08/2020</t>
  </si>
  <si>
    <t xml:space="preserve"> 1.1.1.2.8 </t>
  </si>
  <si>
    <t xml:space="preserve"> CEFAP.CC.0251 </t>
  </si>
  <si>
    <t>TRANSPORTE COMERCIAL COM CAMINHAO CARROCERIA 9 T, RODOVIA PAVIMENTADA – CÓPIA DE 72840 SINAPI 06/2020</t>
  </si>
  <si>
    <t xml:space="preserve"> 1.1.1.2.9 </t>
  </si>
  <si>
    <t>CANALETAS EM CONCRETO</t>
  </si>
  <si>
    <t xml:space="preserve"> 95880 </t>
  </si>
  <si>
    <t>TRANSPORTE COM CAMINHÃO BASCULANTE DE 18 M³, EM VIA URBANA PAVIMENTADA, DMT ATÉ 30 KM (UNIDADE: TXKM). AF_07/2020</t>
  </si>
  <si>
    <t xml:space="preserve"> CEFAP.CC.0216 </t>
  </si>
  <si>
    <t>COMPACTACAO MECANICA, SEM CONTROLE DO GC (C/COMPACTADOR PLACA 400 KG)</t>
  </si>
  <si>
    <t xml:space="preserve"> 102990 </t>
  </si>
  <si>
    <t>CANALETA MEIA CANA PRÉ-MOLDADA DE CONCRETO (D = 30 CM) - FORNECIMENTO E INSTALAÇÃO. AF_08/2021</t>
  </si>
  <si>
    <t xml:space="preserve"> 102989 </t>
  </si>
  <si>
    <t>CANALETA MEIA CANA PRÉ-MOLDADA DE CONCRETO (D = 20 CM) - FORNECIMENTO E INSTALAÇÃO. AF_08/2021</t>
  </si>
  <si>
    <t xml:space="preserve"> 1.1.2.7 </t>
  </si>
  <si>
    <t xml:space="preserve"> 103001 </t>
  </si>
  <si>
    <t>GRELHA DE FERRO FUNDIDO SIMPLES COM REQUADRO, 150 X 1000 MM, ASSENTADA COM ARGAMASSA 1 : 3 CIMENTO: AREIA - FORNECIMENTO E INSTALAÇÃO. AF_08/2021</t>
  </si>
  <si>
    <t xml:space="preserve"> 97949 </t>
  </si>
  <si>
    <t>CAIXA PARA BOCA DE LOBO SIMPLES RETANGULAR, EM ALVENARIA COM TIJOLOS CERÂMICOS MACIÇOS, DIMENSÕES INTERNAS: 0,6X1X1,2 M. AF_12/2020</t>
  </si>
  <si>
    <t xml:space="preserve"> 99275 </t>
  </si>
  <si>
    <t>BASE PARA POÇO DE VISITA CIRCULAR PARA DRENAGEM, EM CONCRETO PRÉ-MOLDADO, DIÂMETRO INTERNO = 0,80 M, PROFUNDIDADE = 1,35 M, EXCLUINDO TAMPÃO. AF_12/2020_PA</t>
  </si>
  <si>
    <t xml:space="preserve"> 1.1.3.3 </t>
  </si>
  <si>
    <t xml:space="preserve"> 99278 </t>
  </si>
  <si>
    <t>ACRÉSCIMO PARA POÇO DE VISITA CIRCULAR PARA DRENAGEM, EM CONCRETO PRÉ-MOLDADO, DIÂMETRO INTERNO = 0,8 M. AF_12/2020</t>
  </si>
  <si>
    <t xml:space="preserve"> 1.1.3.4 </t>
  </si>
  <si>
    <t xml:space="preserve"> 98114 </t>
  </si>
  <si>
    <t>TAMPA CIRCULAR PARA ESGOTO E DRENAGEM, EM FERRO FUNDIDO, DIÂMETRO INTERNO = 0,6 M. AF_12/2020</t>
  </si>
  <si>
    <t xml:space="preserve"> 1.1.3.5 </t>
  </si>
  <si>
    <t xml:space="preserve"> 94275 </t>
  </si>
  <si>
    <t>ASSENTAMENTO DE GUIA (MEIO-FIO) EM TRECHO RETO, CONFECCIONADA EM CONCRETO PRÉ-FABRICADO, DIMENSÕES 100X15X13X20 CM (COMPRIMENTO X BASE INFERIOR X BASE SUPERIOR X ALTURA), PARA URBANIZAÇÃO INTERNA DE EMPREENDIMENTOS. AF_06/2016_P</t>
  </si>
  <si>
    <t xml:space="preserve"> 94276 </t>
  </si>
  <si>
    <t>ASSENTAMENTO DE GUIA (MEIO-FIO) EM TRECHO CURVO, CONFECCIONADA EM CONCRETO PRÉ-FABRICADO, DIMENSÕES 100X15X13X20 CM (COMPRIMENTO X BASE INFERIOR X BASE SUPERIOR X ALTURA), PARA URBANIZAÇÃO INTERNA DE EMPREENDIMENTOS. AF_06/2016_P</t>
  </si>
  <si>
    <t xml:space="preserve"> 1.1.4.3 </t>
  </si>
  <si>
    <t>PAVIMENTAÇÃO ASFÁLTICA</t>
  </si>
  <si>
    <t>REGULARIZAÇÃO DO SUBLEITO</t>
  </si>
  <si>
    <t xml:space="preserve"> 1.2.1.1 </t>
  </si>
  <si>
    <t>REGULARIZAÇÃO E COMPACTAÇÃO DE SUBLEITO DE SOLO  PREDOMINANTEMENTE ARGILOSO. AF_11/2019</t>
  </si>
  <si>
    <t xml:space="preserve"> 1.2.1.2 </t>
  </si>
  <si>
    <t xml:space="preserve"> CEFAP.CC.0218 </t>
  </si>
  <si>
    <t>ENSAIOS DE REGULARIZACAO DO SUBLEITO</t>
  </si>
  <si>
    <t xml:space="preserve"> 1.2.2 </t>
  </si>
  <si>
    <t xml:space="preserve"> 1.2.2.1 </t>
  </si>
  <si>
    <t xml:space="preserve"> 101136 </t>
  </si>
  <si>
    <t>ESCAVAÇÃO HORIZONTAL, INCLUINDO CARGA, DESCARGA E TRANSPORTE EM SOLO DE 1A CATEGORIA COM TRATOR DE ESTEIRAS (170HP/LÂMINA: 5,20M3) E CAMINHÃO BASCULANTE DE 10M3, DMT ATÉ 200M. AF_07/2020</t>
  </si>
  <si>
    <t xml:space="preserve"> 1.2.2.2 </t>
  </si>
  <si>
    <t xml:space="preserve"> CEFAP.CC.0227 </t>
  </si>
  <si>
    <t>ENSAIOS DE BASE ESTABILIZADA GRANULOMETRICAMENTE</t>
  </si>
  <si>
    <t xml:space="preserve"> 1.2.2.3 </t>
  </si>
  <si>
    <t xml:space="preserve"> 105588 </t>
  </si>
  <si>
    <t>CONSTRUÇÃO DE BASE E SUB-BASE PARA PAVIMENTAÇÃO DE SOLO (PREDOMINANTEMENTE ARGILOSO) BRITA - 40%-60%, MISTURA EM PISTA, COM ESPESSURA DE 20 CM - EXCLUSIVE ESCAVAÇÃO, CARGA E TRANSPORTE E SOLO. AF_09/2024</t>
  </si>
  <si>
    <t xml:space="preserve"> 1.2.2.4 </t>
  </si>
  <si>
    <t xml:space="preserve"> CEFAP.CC.0253 </t>
  </si>
  <si>
    <t>TRANSPORTE COMERCIAL DE BRITA – CÓPIA DE 83356 SINAPI 08/2020</t>
  </si>
  <si>
    <t xml:space="preserve"> 1.2.3 </t>
  </si>
  <si>
    <t xml:space="preserve"> 1.2.3.1 </t>
  </si>
  <si>
    <t>EXECUÇÃO E COMPACTAÇÃO DE BASE E OU SUB BASE PARA PAVIMENTAÇÃO DE BRITA GRADUADA SIMPLES - EXCLUSIVE CARGA E TRANSPORTE. AF_11/2019</t>
  </si>
  <si>
    <t xml:space="preserve"> 1.2.3.2 </t>
  </si>
  <si>
    <t xml:space="preserve"> 1.2.3.3 </t>
  </si>
  <si>
    <t xml:space="preserve"> 1.2.4 </t>
  </si>
  <si>
    <t xml:space="preserve"> 1.2.4.1 </t>
  </si>
  <si>
    <t xml:space="preserve"> CEFAP.CC.0315 </t>
  </si>
  <si>
    <t>Copia da SINAPI (96401) - EXECUÇÃO DE IMPRIMAÇÃO COM ASFALTO DILUÍDO CM-30. AF_11/2019</t>
  </si>
  <si>
    <t xml:space="preserve"> 1.2.4.2 </t>
  </si>
  <si>
    <t xml:space="preserve"> CEFAP.CC.0228 </t>
  </si>
  <si>
    <t>PINTURA DE LIGACAO COM EMULSAO RR-1C</t>
  </si>
  <si>
    <t xml:space="preserve"> 1.2.4.3 </t>
  </si>
  <si>
    <t xml:space="preserve"> 1.2.4.4 </t>
  </si>
  <si>
    <t xml:space="preserve"> 1.2.5 </t>
  </si>
  <si>
    <t>SINALIZAÇÃO</t>
  </si>
  <si>
    <t xml:space="preserve"> 1.2.5.1 </t>
  </si>
  <si>
    <t xml:space="preserve"> CEFAP.CC.0316 </t>
  </si>
  <si>
    <t>Copia da AGESUL (2401002060) - PINTURA E DEMARCACAO NO PISO PARA SINALIZAR VAGA DE ESTACIONAMENTO, USO INTERNO OU EXTERNO, COM O SIMBOLO "CADEIRANTE", NA MEDIDA DE (1,20 X 1,20)M</t>
  </si>
  <si>
    <t xml:space="preserve"> 1.2.5.2 </t>
  </si>
  <si>
    <t xml:space="preserve"> CEFAP.CC.0317 </t>
  </si>
  <si>
    <t>Copia da AGESUL (2401002063) - PINTURA E DEMARCACAO NO PISO PARA COMPLEMENTAR A VAGA DE ESTACIONAMENTO ACESSIVEL, NA MEDIDA DE (5,20 X 1,20)M</t>
  </si>
  <si>
    <t xml:space="preserve"> 1.2.5.3 </t>
  </si>
  <si>
    <t xml:space="preserve"> CEFAP.CC.0318 </t>
  </si>
  <si>
    <t>Copia da AGESUL (2401002061) - PINTURA E DEMARCACAO NO PISO PARA SINALIZAR VAGA DE ESTACIONAMENTO, USO INTERNO OU EXTERNO, COM O SIMBOLO "IDOSO", NA MEDIDA DE (1,50 X 0,40)M</t>
  </si>
  <si>
    <t xml:space="preserve"> 1.2.5.4 </t>
  </si>
  <si>
    <t xml:space="preserve"> 102512 </t>
  </si>
  <si>
    <t>PINTURA DE EIXO VIÁRIO SOBRE ASFALTO COM TINTA RETRORREFLETIVA A BASE DE RESINA ACRÍLICA COM MICROESFERAS DE VIDRO, APLICAÇÃO MECÂNICA COM DEMARCADORA AUTOPROPELIDA. AF_05/2021</t>
  </si>
  <si>
    <t xml:space="preserve"> 1.3 </t>
  </si>
  <si>
    <t>DEMOLIÇÕES</t>
  </si>
  <si>
    <t xml:space="preserve"> 1.3.1 </t>
  </si>
  <si>
    <t>DEMOLIÇÃO DE ASFALTO</t>
  </si>
  <si>
    <t xml:space="preserve"> 1.3.1.1 </t>
  </si>
  <si>
    <t xml:space="preserve"> 97636 </t>
  </si>
  <si>
    <t>DEMOLIÇÃO PARCIAL DE PAVIMENTO ASFÁLTICO, DE FORMA MECANIZADA, SEM REAPROVEITAMENTO. AF_12/2017</t>
  </si>
  <si>
    <t xml:space="preserve"> 1.3.1.2 </t>
  </si>
  <si>
    <t xml:space="preserve"> 95878 </t>
  </si>
  <si>
    <t>TRANSPORTE COM CAMINHÃO BASCULANTE DE 10 M³, EM VIA URBANA PAVIMENTADA, DMT ATÉ 30 KM (UNIDADE: TXKM). AF_07/2020</t>
  </si>
  <si>
    <t>ESTRUTURAS EM CONCRETO ARMADO</t>
  </si>
  <si>
    <t>ESTRUTURA EM CONCRETO ARMADO COBERTURA DO BLOCO B</t>
  </si>
  <si>
    <t xml:space="preserve"> 2.1.1.1 </t>
  </si>
  <si>
    <t>EXECUÇÃO PILAR P100B4</t>
  </si>
  <si>
    <t xml:space="preserve"> 2.1.1.1.1 </t>
  </si>
  <si>
    <t xml:space="preserve"> CEFAP.92722_Mod </t>
  </si>
  <si>
    <t>CONCRETAGEM DE PILARES, FCK = 30 MPA, COM USO DE BOMBA EM EDIFICAÇÃO COM SEÇÃO MÉDIA DE PILARES MAIOR QUE 0,25 M² - LANÇAMENTO, ADENSAMENTO E ACABAMENTO. AF_12/2015</t>
  </si>
  <si>
    <t xml:space="preserve"> 2.1.1.1.2 </t>
  </si>
  <si>
    <t xml:space="preserve"> 2.1.1.1.3 </t>
  </si>
  <si>
    <t xml:space="preserve"> 2.1.1.1.4 </t>
  </si>
  <si>
    <t xml:space="preserve"> 92431 </t>
  </si>
  <si>
    <t>MONTAGEM E DESMONTAGEM DE FÔRMA DE PILARES RETANGULARES E ESTRUTURAS SIMILARES, PÉ-DIREITO SIMPLES, EM CHAPA DE MADEIRA COMPENSADA PLASTIFICADA, 10 UTILIZAÇÕES. AF_09/2020</t>
  </si>
  <si>
    <t xml:space="preserve"> 2.1.1.2 </t>
  </si>
  <si>
    <t>EXECUÇÃO VIGAS - V203B3a, V205B3a e V207B3c</t>
  </si>
  <si>
    <t xml:space="preserve"> 2.1.1.2.1 </t>
  </si>
  <si>
    <t xml:space="preserve"> 92464 </t>
  </si>
  <si>
    <t>MONTAGEM E DESMONTAGEM DE FÔRMA DE VIGA, ESCORAMENTO METÁLICO, PÉ-DIREITO SIMPLES, EM CHAPA DE MADEIRA RESINADA, 8 UTILIZAÇÕES. AF_09/2020</t>
  </si>
  <si>
    <t xml:space="preserve"> 2.1.1.2.2 </t>
  </si>
  <si>
    <t xml:space="preserve"> 92764 </t>
  </si>
  <si>
    <t>ARMAÇÃO DE PILAR OU VIGA DE ESTRUTURA CONVENCIONAL DE CONCRETO ARMADO UTILIZANDO AÇO CA-50 DE 16,0 MM - MONTAGEM. AF_06/2022</t>
  </si>
  <si>
    <t xml:space="preserve"> 2.1.1.2.3 </t>
  </si>
  <si>
    <t xml:space="preserve"> 2.1.1.2.4 </t>
  </si>
  <si>
    <t xml:space="preserve"> 2.1.1.2.5 </t>
  </si>
  <si>
    <t xml:space="preserve"> CEFAP.92726_Mod </t>
  </si>
  <si>
    <t>CONCRETAGEM DE VIGAS E LAJES, FCK=30 MPA, PARA LAJES MACIÇAS OU NERVURADAS COM USO DE BOMBA EM EDIFICAÇÃO COM ÁREA MÉDIA DE LAJES MAIOR QUE 20 M² - LANÇAMENTO, ADENSAMENTO E ACABAMENTO. AF_12/2015</t>
  </si>
  <si>
    <t xml:space="preserve"> 2.1.1.3 </t>
  </si>
  <si>
    <t>EXECUÇÃO LAJES - L227B3, L228B3 e L229</t>
  </si>
  <si>
    <t xml:space="preserve"> 2.1.1.3.1 </t>
  </si>
  <si>
    <t xml:space="preserve"> 92538 </t>
  </si>
  <si>
    <t>MONTAGEM E DESMONTAGEM DE FÔRMA DE LAJE MACIÇA, PÉ-DIREITO SIMPLES, EM CHAPA DE MADEIRA COMPENSADA PLASTIFICADA, 18 UTILIZAÇÕES. AF_09/2020</t>
  </si>
  <si>
    <t xml:space="preserve"> 2.1.1.3.2 </t>
  </si>
  <si>
    <t xml:space="preserve"> 2.1.1.3.3 </t>
  </si>
  <si>
    <t xml:space="preserve"> 2.1.1.3.4 </t>
  </si>
  <si>
    <t>ENSAIOS - CONTROLE TECNOLÓGICO DO CONCRETO</t>
  </si>
  <si>
    <t xml:space="preserve"> CEFAP.CC.0160 </t>
  </si>
  <si>
    <t>ENSAIO DE ABATIMENTO DE TRONCO DE CONE</t>
  </si>
  <si>
    <t xml:space="preserve"> CEFAP.CC.0159 </t>
  </si>
  <si>
    <t>ENSAIO DE RESITÊNCIA A COMPRESSÃO SIMPLES - CONCRETO</t>
  </si>
  <si>
    <t xml:space="preserve"> 2.3 </t>
  </si>
  <si>
    <t>ESTRUTURA METÁLICA (COBERTURAS, BEIRAIS, BRISE, ESCADAS E PASSARELAS)</t>
  </si>
  <si>
    <t xml:space="preserve"> 2.3.1 </t>
  </si>
  <si>
    <t>BLOCO A</t>
  </si>
  <si>
    <t xml:space="preserve"> 2.3.1.1 </t>
  </si>
  <si>
    <t xml:space="preserve"> CEFAP.CC. 0199 </t>
  </si>
  <si>
    <t>ESTRUTURA METÁLICA EM AÇO ASTM A36 COM TUBO METÁLICO EM SEÇÃO QUADRADA/RETANGULAR, COM TRATAMENTO ANTICORROSÃO, LIGAÇÕES SOLDADAS, TRANSPORTE E MONTAGEM, INCLUSO IÇAMENTO UTILIZANDO GUINDASTE</t>
  </si>
  <si>
    <t xml:space="preserve"> 2.3.1.2 </t>
  </si>
  <si>
    <t xml:space="preserve"> CEFAP.CC. 0201 </t>
  </si>
  <si>
    <t>ESTRUTURA METÁLICA EM AÇO ASTM A36 COM PERFIL CANTONEIRA, COM TRATAMENTO ANTICORROSÃO, LIGAÇÕES SOLDADAS, TRANSPORTE E MONTAGEM, INCLUSO IÇAMENTO UTILIZANDO GUINDASTE</t>
  </si>
  <si>
    <t xml:space="preserve"> 2.3.1.3 </t>
  </si>
  <si>
    <t xml:space="preserve"> CEFAP.CC. 0200 </t>
  </si>
  <si>
    <t>ESTRUTURA METÁLICA EM AÇO ASTM A36 COM PERFIL CAIXÃO, LIGAÇÕES SOLDADAS, COM TRATAMENTO ANTICORROSÃO, TRANSPORTE E MONTAGEM, INCLUSO IÇAMENTO UTILIZANDO GUINDASTE</t>
  </si>
  <si>
    <t xml:space="preserve"> 2.3.1.4 </t>
  </si>
  <si>
    <t xml:space="preserve"> 100717 </t>
  </si>
  <si>
    <t>LIXAMENTO MANUAL EM SUPERFÍCIES METÁLICAS EM OBRA. AF_01/2020</t>
  </si>
  <si>
    <t xml:space="preserve"> 2.3.1.5 </t>
  </si>
  <si>
    <t>PINTURA COM TINTA ALQUÍDICA DE FUNDO (TIPO ZARCÃO) PULVERIZADA SOBRE PERFIL METÁLICO EXECUTADO EM FÁBRICA (POR DEMÃO). AF_01/2020</t>
  </si>
  <si>
    <t xml:space="preserve"> 2.3.1.6 </t>
  </si>
  <si>
    <t>PINTURA COM TINTA ALQUÍDICA DE ACABAMENTO (ESMALTE SINTÉTICO ACETINADO) PULVERIZADA SOBRE PERFIL METÁLICO EXECUTADO EM FÁBRICA (POR DEMÃO). AF_01/2020</t>
  </si>
  <si>
    <t xml:space="preserve"> 2.3.2 </t>
  </si>
  <si>
    <t>BLOCO B</t>
  </si>
  <si>
    <t xml:space="preserve"> 2.3.2.1 </t>
  </si>
  <si>
    <t xml:space="preserve"> 2.3.2.2 </t>
  </si>
  <si>
    <t xml:space="preserve"> 2.3.2.3 </t>
  </si>
  <si>
    <t xml:space="preserve"> 2.3.2.4 </t>
  </si>
  <si>
    <t xml:space="preserve"> 2.3.2.5 </t>
  </si>
  <si>
    <t xml:space="preserve"> 2.3.3 </t>
  </si>
  <si>
    <t>BLOCO C</t>
  </si>
  <si>
    <t xml:space="preserve"> 2.3.3.1 </t>
  </si>
  <si>
    <t xml:space="preserve"> 2.3.3.2 </t>
  </si>
  <si>
    <t xml:space="preserve"> 2.3.3.3 </t>
  </si>
  <si>
    <t xml:space="preserve"> 2.3.3.4 </t>
  </si>
  <si>
    <t xml:space="preserve"> 2.3.3.5 </t>
  </si>
  <si>
    <t xml:space="preserve"> 2.3.3.6 </t>
  </si>
  <si>
    <t xml:space="preserve"> 2.4 </t>
  </si>
  <si>
    <t>STEEL DECK</t>
  </si>
  <si>
    <t xml:space="preserve"> 2.4.1 </t>
  </si>
  <si>
    <t xml:space="preserve"> 2.4.1.1 </t>
  </si>
  <si>
    <t>ESCADA 01</t>
  </si>
  <si>
    <t xml:space="preserve"> 2.4.1.1.1 </t>
  </si>
  <si>
    <t xml:space="preserve"> CEFAP.CC.0322 </t>
  </si>
  <si>
    <t>Copia da SINAPI (100779) - LAJE STEEL DECK PARA PISO, ESPESSURA DA CHAPA 0,80 MM, INCLUSIVE IÇAMENTO COM GUINDASTE, ARMAÇÃO COM TELA SOLDADA Q-92 (Ø4.2mm c/ 15cm), EXCLUSIVE CONCRETAGEM. AF_01/2020</t>
  </si>
  <si>
    <t xml:space="preserve"> 2.4.1.1.2 </t>
  </si>
  <si>
    <t xml:space="preserve"> CEFAP.CC.0324 </t>
  </si>
  <si>
    <t>Copia da SINAPI (103675) - CONCRETAGEM DE VIGAS E LAJES, FCK=30 MPA, PARA LAJES COM USO DE BOMBA - LANÇAMENTO, ADENSAMENTO E ACABAMENTO. AF_02/2022_PS</t>
  </si>
  <si>
    <t xml:space="preserve"> 2.4.1.2 </t>
  </si>
  <si>
    <t>COBERTURA DA GARAGEM</t>
  </si>
  <si>
    <t xml:space="preserve"> 2.4.1.2.1 </t>
  </si>
  <si>
    <t xml:space="preserve"> 2.4.1.2.2 </t>
  </si>
  <si>
    <t xml:space="preserve"> 2.4.1.2.3 </t>
  </si>
  <si>
    <t xml:space="preserve"> 2.4.2 </t>
  </si>
  <si>
    <t xml:space="preserve"> 2.4.2.1 </t>
  </si>
  <si>
    <t>LAJE DO 1º PAVIMENTO</t>
  </si>
  <si>
    <t xml:space="preserve"> 2.4.2.1.1 </t>
  </si>
  <si>
    <t xml:space="preserve"> 2.4.2.1.2 </t>
  </si>
  <si>
    <t xml:space="preserve"> 2.4.2.1.3 </t>
  </si>
  <si>
    <t xml:space="preserve"> 2.4.2.2 </t>
  </si>
  <si>
    <t>LAJE DA COBERTURA</t>
  </si>
  <si>
    <t xml:space="preserve"> 2.4.2.2.1 </t>
  </si>
  <si>
    <t xml:space="preserve"> 2.4.2.2.2 </t>
  </si>
  <si>
    <t xml:space="preserve"> 2.4.2.2.3 </t>
  </si>
  <si>
    <t xml:space="preserve"> 2.4.3 </t>
  </si>
  <si>
    <t xml:space="preserve"> 2.4.3.1 </t>
  </si>
  <si>
    <t>ESCADA 02</t>
  </si>
  <si>
    <t xml:space="preserve"> 2.4.3.1.1 </t>
  </si>
  <si>
    <t xml:space="preserve"> 2.4.3.1.2 </t>
  </si>
  <si>
    <t xml:space="preserve"> 2.4.3.2 </t>
  </si>
  <si>
    <t>ESCADA 03</t>
  </si>
  <si>
    <t xml:space="preserve"> 2.4.3.2.1 </t>
  </si>
  <si>
    <t xml:space="preserve"> 2.4.3.2.2 </t>
  </si>
  <si>
    <t xml:space="preserve"> 2.4.3.3 </t>
  </si>
  <si>
    <t>PASSARELA 01</t>
  </si>
  <si>
    <t xml:space="preserve"> 2.4.3.3.1 </t>
  </si>
  <si>
    <t xml:space="preserve"> 2.4.3.3.1.1 </t>
  </si>
  <si>
    <t xml:space="preserve"> 2.4.3.3.1.2 </t>
  </si>
  <si>
    <t xml:space="preserve"> 2.4.3.3.2 </t>
  </si>
  <si>
    <t xml:space="preserve"> 2.4.3.3.2.1 </t>
  </si>
  <si>
    <t xml:space="preserve"> 2.4.3.3.2.2 </t>
  </si>
  <si>
    <t xml:space="preserve"> 2.4.3.4 </t>
  </si>
  <si>
    <t>PASSARELA 02</t>
  </si>
  <si>
    <t xml:space="preserve"> 2.4.3.4.1 </t>
  </si>
  <si>
    <t xml:space="preserve"> 2.4.3.4.1.1 </t>
  </si>
  <si>
    <t xml:space="preserve"> CEFAP.CC.0325 </t>
  </si>
  <si>
    <t>Copia - Copia da SINAPI (100779) - LAJE STEEL DECK PARA PISO, ESPESSURA DA CHAPA 0,95 MM, INCLUSIVE IÇAMENTO COM GUINDASTE, ARMAÇÃO COM TELA SOLDADA Q-92 (Ø4.2mm c/ 15cm), EXCLUSIVE CONCRETAGEM. AF_01/2020</t>
  </si>
  <si>
    <t xml:space="preserve"> 2.4.3.4.1.2 </t>
  </si>
  <si>
    <t xml:space="preserve"> 2.4.3.4.2 </t>
  </si>
  <si>
    <t xml:space="preserve"> 2.4.3.4.2.1 </t>
  </si>
  <si>
    <t xml:space="preserve"> 2.4.3.4.2.2 </t>
  </si>
  <si>
    <t xml:space="preserve"> 2.5 </t>
  </si>
  <si>
    <t>INFRAESTRUTURA PARA INSTALAÇÃO DOS RESERVATÓRIOS TIPO TAÇA</t>
  </si>
  <si>
    <t xml:space="preserve"> 2.5.1 </t>
  </si>
  <si>
    <t xml:space="preserve"> CEFAP.CC.0127 </t>
  </si>
  <si>
    <t>BASE ESTRUTURAL PARA INSTALAÇÃO DO RESERVATÓRIO TIPO TAÇA 20.000 LITROS</t>
  </si>
  <si>
    <t xml:space="preserve"> 2.5.2 </t>
  </si>
  <si>
    <t xml:space="preserve"> CEFAP.CC.0128 </t>
  </si>
  <si>
    <t>BASE ESTRUTURAL PARA INSTALAÇÃO DO RESERVATÓRIO TIPO TAÇA 30.000 LITROS</t>
  </si>
  <si>
    <t xml:space="preserve"> 3.1.1.1 </t>
  </si>
  <si>
    <t xml:space="preserve"> 3.1.1.1.1 </t>
  </si>
  <si>
    <t xml:space="preserve"> 93202 </t>
  </si>
  <si>
    <t>FIXAÇÃO (ENCUNHAMENTO) DE ALVENARIA DE VEDAÇÃO COM TIJOLO MACIÇO. AF_03/2016</t>
  </si>
  <si>
    <t xml:space="preserve"> 3.1.1.1.2 </t>
  </si>
  <si>
    <t xml:space="preserve"> 103328 </t>
  </si>
  <si>
    <t>ALVENARIA DE VEDAÇÃO DE BLOCOS CERÂMICOS FURADOS NA HORIZONTAL DE 9X19X19 CM (ESPESSURA 9 CM) E ARGAMASSA DE ASSENTAMENTO COM PREPARO EM BETONEIRA. AF_12/2021</t>
  </si>
  <si>
    <t xml:space="preserve"> 3.1.1.2 </t>
  </si>
  <si>
    <t xml:space="preserve"> 3.1.1.2.1 </t>
  </si>
  <si>
    <t xml:space="preserve"> 3.1.1.2.2 </t>
  </si>
  <si>
    <t xml:space="preserve"> 3.1.1.2.3 </t>
  </si>
  <si>
    <t xml:space="preserve"> 3.1.1.3 </t>
  </si>
  <si>
    <t xml:space="preserve"> 3.1.1.3.1 </t>
  </si>
  <si>
    <t xml:space="preserve"> 3.1.1.3.2 </t>
  </si>
  <si>
    <t xml:space="preserve"> CEFAP.CC.0301 </t>
  </si>
  <si>
    <t>Copia da SBC (090118) - DIVISORIA NAVAL (PAINEL CEGO)35MM C/ PERFIS EM ACO COLOCADA</t>
  </si>
  <si>
    <t xml:space="preserve"> 3.1.1.3.3 </t>
  </si>
  <si>
    <t xml:space="preserve"> CEFAP.CC.0302 </t>
  </si>
  <si>
    <t>Copia da SBC (090118) - DIVISORIA NAVAL (PAINEL COM VIDRO)40MM C/ PERFIS EM ACO COLOCADA</t>
  </si>
  <si>
    <t xml:space="preserve"> 3.1.1.3.4 </t>
  </si>
  <si>
    <t xml:space="preserve"> CEFAP.CC.0330 </t>
  </si>
  <si>
    <t>Copia da SINAPI (96372) - INSTALAÇÃO DE ISOLAMENTO COM LÃ DE ROCHA EM PAREDES DRYWALL. AF_06/2017</t>
  </si>
  <si>
    <t xml:space="preserve"> 3.1.1.3.5 </t>
  </si>
  <si>
    <t xml:space="preserve"> CEFAP.CC.0075 </t>
  </si>
  <si>
    <t>PAREDE DIVISÓRIA ARTICULADA COM PROTEÇÃO ACÚSTICA, ESPESSURA DOS PAINÉIS 100MM, REVESTIMENTO EM LAMINADO MELAMÍNICO COM ACABAMENTO NA COR CINZA, ISOLAMENTO ACÚSTICO EM LÃ DE ROCHA, TRILHO EM ALUMÍNIO, COM PISTA DUPLA COM ROLDANAS EM NYLON DE ALTA RESISTÊNCIA – FORNECIMENTO, TRANSPORTE E INSTALAÇÃO</t>
  </si>
  <si>
    <t xml:space="preserve"> 3.1.1.4 </t>
  </si>
  <si>
    <t xml:space="preserve"> 3.1.1.4.1 </t>
  </si>
  <si>
    <t xml:space="preserve"> 3.1.1.4.2 </t>
  </si>
  <si>
    <t xml:space="preserve"> 3.1.2.1 </t>
  </si>
  <si>
    <t xml:space="preserve"> 3.1.3.1 </t>
  </si>
  <si>
    <t xml:space="preserve"> 3.1.3.1.1 </t>
  </si>
  <si>
    <t xml:space="preserve"> 3.1.3.1.2 </t>
  </si>
  <si>
    <t xml:space="preserve"> 3.1.3.1.3 </t>
  </si>
  <si>
    <t xml:space="preserve"> CEFAP.CC.0303 </t>
  </si>
  <si>
    <t>Copia da SINAPI (102182) - PORTA DE VIDRO TEMPERADO, 80X180 CM, ESPESSURA 8 MM, INCLUSIVE ACESSÓRIOS. AF_01/2021</t>
  </si>
  <si>
    <t xml:space="preserve"> 3.1.3.1.4 </t>
  </si>
  <si>
    <t xml:space="preserve"> CEFAP.CC.0005 </t>
  </si>
  <si>
    <t>PS 80 - PORTA PARA BOX SANITÁRIO TIPO PRANCHETA EM MADEIRA COM REVESTIMENTO MELAMÍNICO COR CINZA ESCURO - 80X180CM - FORMICA OU EQUIVALENTE TÉCNICO</t>
  </si>
  <si>
    <t xml:space="preserve"> 3.1.3.1.5 </t>
  </si>
  <si>
    <t xml:space="preserve"> CEFAP.CC.0006 </t>
  </si>
  <si>
    <t>PVC 200 – PORTA DE VIDRO DE CORRER DIM 200X230cm EM VIDRO TEMPERADO 2 FOLHAS (INCLUSO FERRAGENS) – FORNECIMENTO E INSTALAÇÃO</t>
  </si>
  <si>
    <t xml:space="preserve"> 3.1.3.1.6 </t>
  </si>
  <si>
    <t xml:space="preserve"> CEFAP.CC.0007 </t>
  </si>
  <si>
    <t>PVC 400 – PORTA DE VIDRO DE CORRER DIM 400X230cm EM VIDRO TEMPERADO 2 FOLHAS (INCLUSO FERRAGENS) – FORNECIMENTO E INSTALAÇÃO</t>
  </si>
  <si>
    <t xml:space="preserve"> 3.1.3.1.7 </t>
  </si>
  <si>
    <t xml:space="preserve"> CEFAP.CC.0008 </t>
  </si>
  <si>
    <t>PVC 800 – PORTA DE VIDRO DE CORRER DIM 800X230cm EM VIDRO TEMPERADO 4 FOLHAS (INCLUSO FERRAGENS) – FORNECIMENTO E INSTALAÇÃO</t>
  </si>
  <si>
    <t xml:space="preserve"> 3.1.3.1.8 </t>
  </si>
  <si>
    <t xml:space="preserve"> 3.1.3.1.9 </t>
  </si>
  <si>
    <t xml:space="preserve"> CEFAP.90838_Mod </t>
  </si>
  <si>
    <t>PORTA CORTA-FOGO 200X210X5CM - FORNECIMENTO E INSTALAÇÃO. AF_08/2015</t>
  </si>
  <si>
    <t xml:space="preserve"> 3.1.3.1.10 </t>
  </si>
  <si>
    <t xml:space="preserve"> CEFAP.CC.0168 </t>
  </si>
  <si>
    <t>BARRA ANTIPÂNICO DUPLA, CEGA LADO OPOSTO, COR CINZA</t>
  </si>
  <si>
    <t xml:space="preserve"> 3.1.3.1.11 </t>
  </si>
  <si>
    <t>INSTALAÇÃO DE PORTAS NOS BATENTES JÁ INSTALADOS NOS BLOCOS A E C</t>
  </si>
  <si>
    <t xml:space="preserve"> 3.1.3.1.11.1 </t>
  </si>
  <si>
    <t xml:space="preserve"> 91304 </t>
  </si>
  <si>
    <t>FECHADURA DE EMBUTIR COM CILINDRO, EXTERNA, COMPLETA, ACABAMENTO PADRÃO POPULAR, INCLUSO EXECUÇÃO DE FURO - FORNECIMENTO E INSTALAÇÃO. AF_12/2019</t>
  </si>
  <si>
    <t xml:space="preserve"> 3.1.3.1.11.2 </t>
  </si>
  <si>
    <t xml:space="preserve"> 100659 </t>
  </si>
  <si>
    <t>ALIZAR DE 5X1,5CM PARA PORTA FIXADO COM PREGOS, PADRÃO MÉDIO - FORNECIMENTO E INSTALAÇÃO. AF_12/2019</t>
  </si>
  <si>
    <t xml:space="preserve"> 3.1.3.1.11.3 </t>
  </si>
  <si>
    <t xml:space="preserve"> CEFAP.CC.0333 </t>
  </si>
  <si>
    <t>Copia da SINAPI (91297) - PORTA DE MADEIRA, SEMI-OCA (LEVE OU MÉDIA), 80X210CM, ESPESSURA DE 3,5CM, INCLUSO DOBRADIÇAS - FORNECIMENTO E INSTALAÇÃO. AF_12/2019</t>
  </si>
  <si>
    <t xml:space="preserve"> 3.1.3.1.11.4 </t>
  </si>
  <si>
    <t xml:space="preserve"> CEFAP.CC.0304 </t>
  </si>
  <si>
    <t>Copia da SINAPI (91297) - PORTA DE MADEIRA, SEMI-OCA (LEVE OU MÉDIA), 90X210CM, ESPESSURA DE 3,5CM, INCLUSO DOBRADIÇAS - FORNECIMENTO E INSTALAÇÃO. AF_12/2019</t>
  </si>
  <si>
    <t xml:space="preserve"> 3.1.3.2 </t>
  </si>
  <si>
    <t>JANELAS</t>
  </si>
  <si>
    <t xml:space="preserve"> 3.1.3.2.1 </t>
  </si>
  <si>
    <t xml:space="preserve"> CEFAP.CC.0306 </t>
  </si>
  <si>
    <t>Copia da SINAPI (94573) - JANELA DE ALUMÍNIO DE CORRER COM 4 FOLHAS PARA VIDROS, COM VIDROS, BATENTE E FERRAGENS, EXCLUSIVE ACABAMENTO, ALIZAR E CONTRAMARCO, FIXAÇÃO COM PARAFUSO. FORNECIMENTO E INSTALAÇÃO. AF_11/2024</t>
  </si>
  <si>
    <t xml:space="preserve"> 3.1.3.2.2 </t>
  </si>
  <si>
    <t xml:space="preserve"> 94570 </t>
  </si>
  <si>
    <t>JANELA DE ALUMÍNIO DE CORRER COM 2 FOLHAS PARA VIDROS, COM VIDROS, BATENTE, ACABAMENTO COM ACETATO OU BRILHANTE E FERRAGENS, EXCLUSIVE ALIZAR E CONTRAMARCO, FIXAÇÃO COM PARAFUSO. FORNECIMENTO E INSTALAÇÃO. AF_11/2024</t>
  </si>
  <si>
    <t xml:space="preserve"> 3.1.3.2.3 </t>
  </si>
  <si>
    <t xml:space="preserve"> 94569 </t>
  </si>
  <si>
    <t>JANELA DE ALUMÍNIO TIPO MAXIM-AR, COM VIDROS, BATENTE E FERRAGENS, EXCLUSIVE ALIZAR, ACABAMENTO E CONTRAMARCO, FIXAÇÃO COM PARAFUSO. FORNECIMENTO E INSTALAÇÃO. AF_11/2024</t>
  </si>
  <si>
    <t xml:space="preserve"> 3.1.3.2.4 </t>
  </si>
  <si>
    <t xml:space="preserve"> 94559 </t>
  </si>
  <si>
    <t>JANELA DE AÇO TIPO BASCULANTE PARA VIDROS, COM BATENTE, FERRAGENS E PINTURA ANTICORROSIVA, EXCLUSIVE VIDROS, ACABAMENTO, ALIZAR E CONTRAMARCO, FIXAÇÃO COM ARGAMASSA. FORNECIMENTO E INSTALAÇÃO. AF_11/2024</t>
  </si>
  <si>
    <t xml:space="preserve"> 3.1.3.3 </t>
  </si>
  <si>
    <t>PELE DE VIDRO</t>
  </si>
  <si>
    <t xml:space="preserve"> 3.1.3.3.1 </t>
  </si>
  <si>
    <t xml:space="preserve"> CEFAP.CC.0010 </t>
  </si>
  <si>
    <t>ESQUADRIA TIPO "PELE DE VIDRO", CAIXILHOS FIXOS/MÓVEIS, COR NATURAL, VIDRO FUMÊ TRANSPARÊNCIA 30% - VIDRO LAMINADO 8MM – FORNECIMENTO E INSTALAÇÃO</t>
  </si>
  <si>
    <t xml:space="preserve"> 3.1.3.4 </t>
  </si>
  <si>
    <t>CERCAMENTO E PORTÕES</t>
  </si>
  <si>
    <t xml:space="preserve"> 3.1.3.4.1 </t>
  </si>
  <si>
    <t xml:space="preserve"> ITEM A.2 </t>
  </si>
  <si>
    <t>Adaptado da SINAPI (102363) - ALAMBRADO ESTRUTURADO POR TUBOS DE ACO INDUSTRIAL, COM DIAMETRO 2", COM TELA DE ARAME GALVANIZADO, FIO 12 BWG E MALHA QUADRADA 5X5CM, COM PROTEÇÃO EXTRA EM ARAME FARPADO, INCLUSIVE COM PINTURA (1 DEMÃO ZARCÃO E 2 DEMÃOS DE ESMALTE SINTÉTICO). AF_03/2021</t>
  </si>
  <si>
    <t xml:space="preserve"> 3.1.3.4.2 </t>
  </si>
  <si>
    <t xml:space="preserve"> 3.1.3.4.3 </t>
  </si>
  <si>
    <t xml:space="preserve"> CEFAP.CC.0115 </t>
  </si>
  <si>
    <t>PORTÃO DE 7,00 + 1,50m, COM CADEADO - EM TUBO DE AÇO INDUSTRIAL DN 2" - CHAPA 13 - COM TELA DE ARAME GALVANIZADO LOSANGULAR MALHA 5cm X 5cm COM PROTEÇÃO EXTRA EM ARAME FARPADO - INCLUSO FUNDAÇÃO - PADRÃO CBMDF</t>
  </si>
  <si>
    <t xml:space="preserve"> 3.1.3.4.4 </t>
  </si>
  <si>
    <t xml:space="preserve"> CEFAP.CC.0116 </t>
  </si>
  <si>
    <t>INFRAESTRUTURA PARA AUTOMATIZAÇÃO DE PORTÃO - EXCLUSIVE O MOTOR ELÉTRICO DO PORTÃO - PADRÃO CBMDF</t>
  </si>
  <si>
    <t xml:space="preserve"> 3.1.4.1 </t>
  </si>
  <si>
    <t xml:space="preserve"> CEFAP.CC.0307 </t>
  </si>
  <si>
    <t xml:space="preserve"> 3.1.4.2 </t>
  </si>
  <si>
    <t xml:space="preserve"> 102181 </t>
  </si>
  <si>
    <t>INSTALAÇÃO DE VIDRO TEMPERADO, E = 10 MM, ENCAIXADO EM PERFIL U. AF_01/2021_PS</t>
  </si>
  <si>
    <t xml:space="preserve"> 3.1.5.1 </t>
  </si>
  <si>
    <t xml:space="preserve"> 94213 </t>
  </si>
  <si>
    <t>TELHAMENTO COM TELHA DE AÇO/ALUMÍNIO E = 0,5 MM, COM ATÉ 2 ÁGUAS, INCLUSO IÇAMENTO. AF_07/2019</t>
  </si>
  <si>
    <t xml:space="preserve"> 3.1.5.2 </t>
  </si>
  <si>
    <t xml:space="preserve"> CEFAP.CC.0092 </t>
  </si>
  <si>
    <t>COBERTURA EM POLICARBONATO ALVEOLAR, ESPESSURA 6 MM, COR CRISTAL, INCLUSO PERFIS ANTICORROSÃO – FORNECIMENTO E MONTAGEM</t>
  </si>
  <si>
    <t xml:space="preserve"> 3.1.5.3 </t>
  </si>
  <si>
    <t xml:space="preserve"> 3.1.5.4 </t>
  </si>
  <si>
    <t xml:space="preserve"> 94227 </t>
  </si>
  <si>
    <t>CALHA EM CHAPA DE AÇO GALVANIZADO NÚMERO 24, DESENVOLVIMENTO DE 33 CM, INCLUSO TRANSPORTE VERTICAL. AF_07/2019</t>
  </si>
  <si>
    <t xml:space="preserve"> 3.1.6.1 </t>
  </si>
  <si>
    <t xml:space="preserve"> 3.1.6.1.1 </t>
  </si>
  <si>
    <t>REVESTIMENTO CERÂMICO PARA PISO COM PLACAS TIPO PORCELANATO DE DIMENSÕES 60X60 CM APLICADA EM AMBIENTES DE ÁREA MAIOR QUE 10 M². AF_06/2014</t>
  </si>
  <si>
    <t xml:space="preserve"> 3.1.6.1.2 </t>
  </si>
  <si>
    <t xml:space="preserve"> 3.1.6.1.3 </t>
  </si>
  <si>
    <t xml:space="preserve"> CEFAP.CC.0308 </t>
  </si>
  <si>
    <t>Copia da SINAPI (104162) - PISO EM GRANILITE ANTIDERRAPANTE ESCADA, INCLUSO JUNTAS DE DILATACAO PLASTICAS</t>
  </si>
  <si>
    <t xml:space="preserve"> 3.1.6.1.4 </t>
  </si>
  <si>
    <t xml:space="preserve"> 94995 </t>
  </si>
  <si>
    <t>EXECUÇÃO DE PASSEIO (CALÇADA) OU PISO DE CONCRETO COM CONCRETO MOLDADO IN LOCO, USINADO, ACABAMENTO CONVENCIONAL, ESPESSURA 8 CM, ARMADO. AF_07/2016</t>
  </si>
  <si>
    <t xml:space="preserve"> 3.1.6.1.5 </t>
  </si>
  <si>
    <t xml:space="preserve"> CEFAP.CC.0235 </t>
  </si>
  <si>
    <t xml:space="preserve"> 3.1.6.2 </t>
  </si>
  <si>
    <t xml:space="preserve"> 3.1.6.2.1 </t>
  </si>
  <si>
    <t xml:space="preserve"> 87244 </t>
  </si>
  <si>
    <t>REVESTIMENTO CERÂMICO PARA PAREDES EXTERNAS EM PASTILHAS DE PORCELANA 5 X 5 CM (PLACAS DE 30 X 30 CM), ALINHADAS A PRUMO. AF_02/2023</t>
  </si>
  <si>
    <t xml:space="preserve"> 3.1.6.2.2 </t>
  </si>
  <si>
    <t xml:space="preserve"> CEFAP.87273_Mod </t>
  </si>
  <si>
    <t>REVESTIMENTO TIPO PORCELANATO PARA PAREDES INTERNAS COM PLACAS DE DIMENSÕES 30X60 CM</t>
  </si>
  <si>
    <t xml:space="preserve"> 3.1.6.3 </t>
  </si>
  <si>
    <t xml:space="preserve"> 3.1.6.3.1 </t>
  </si>
  <si>
    <t xml:space="preserve"> 3.1.6.3.2 </t>
  </si>
  <si>
    <t xml:space="preserve"> 3.1.6.3.3 </t>
  </si>
  <si>
    <t xml:space="preserve"> CEFAP.96114_Mod </t>
  </si>
  <si>
    <t>FORRO EM DRYWALL RESISTENTE AO FOGO, COM PROTEÇÃO EM MANTA DE FIBRA CERÂMICA ESPESSURA 12,5mm, INCLUSIVE ESTRUTURA DE FIXAÇÃO</t>
  </si>
  <si>
    <t xml:space="preserve"> 3.1.6.4 </t>
  </si>
  <si>
    <t xml:space="preserve"> 3.1.6.4.1 </t>
  </si>
  <si>
    <t>PAREDES INTERNAS</t>
  </si>
  <si>
    <t xml:space="preserve"> 3.1.6.4.1.1 </t>
  </si>
  <si>
    <t xml:space="preserve"> 3.1.6.4.1.2 </t>
  </si>
  <si>
    <t xml:space="preserve"> 3.1.6.4.2 </t>
  </si>
  <si>
    <t>TETOS</t>
  </si>
  <si>
    <t xml:space="preserve"> 3.1.6.4.2.1 </t>
  </si>
  <si>
    <t xml:space="preserve"> 3.1.6.4.2.2 </t>
  </si>
  <si>
    <t xml:space="preserve"> 3.1.6.4.3 </t>
  </si>
  <si>
    <t>PAREDES EXTERNAS</t>
  </si>
  <si>
    <t xml:space="preserve"> 3.1.6.4.3.1 </t>
  </si>
  <si>
    <t xml:space="preserve"> 3.1.6.4.3.2 </t>
  </si>
  <si>
    <t xml:space="preserve"> 3.1.6.4.3.3 </t>
  </si>
  <si>
    <t xml:space="preserve"> 3.1.6.4.3.4 </t>
  </si>
  <si>
    <t xml:space="preserve"> 3.1.6.4.3.5 </t>
  </si>
  <si>
    <t xml:space="preserve"> CEFAP.88489_Mod </t>
  </si>
  <si>
    <t>APLICAÇÃO MANUAL DE PINTURA COM TINTA LÁTEX ACRÍLICA VERMELHA EM COBOGÓ, DUAS DEMÃOS.</t>
  </si>
  <si>
    <t xml:space="preserve"> 3.1.6.4.4 </t>
  </si>
  <si>
    <t>PISOS</t>
  </si>
  <si>
    <t xml:space="preserve"> 3.1.6.4.4.1 </t>
  </si>
  <si>
    <t xml:space="preserve"> 3.1.6.4.5 </t>
  </si>
  <si>
    <t>TUBULAÇÕES</t>
  </si>
  <si>
    <t xml:space="preserve"> 3.1.6.4.5.1 </t>
  </si>
  <si>
    <t xml:space="preserve"> CEFAP.73924/1_Mod </t>
  </si>
  <si>
    <t>PINTURA DE TUBULAÇÃO, ESMALTE SINTÉTICO, DUAS DEMÃOS</t>
  </si>
  <si>
    <t xml:space="preserve"> 3.1.6.5 </t>
  </si>
  <si>
    <t xml:space="preserve"> 3.1.6.5.1 </t>
  </si>
  <si>
    <t xml:space="preserve"> 3.1.6.5.1.1 </t>
  </si>
  <si>
    <t xml:space="preserve"> 3.1.6.5.1.2 </t>
  </si>
  <si>
    <t xml:space="preserve"> 3.1.6.5.1.3 </t>
  </si>
  <si>
    <t xml:space="preserve"> 3.1.6.5.2 </t>
  </si>
  <si>
    <t xml:space="preserve"> 3.1.6.5.2.1 </t>
  </si>
  <si>
    <t xml:space="preserve"> 3.1.6.5.2.2 </t>
  </si>
  <si>
    <t xml:space="preserve"> 3.1.6.5.2.3 </t>
  </si>
  <si>
    <t xml:space="preserve"> 3.1.6.5.2.4 </t>
  </si>
  <si>
    <t xml:space="preserve"> 3.1.7.1 </t>
  </si>
  <si>
    <t xml:space="preserve"> 3.1.7.1.1 </t>
  </si>
  <si>
    <t xml:space="preserve"> 3.1.7.2 </t>
  </si>
  <si>
    <t xml:space="preserve"> 3.1.7.2.1 </t>
  </si>
  <si>
    <t xml:space="preserve"> 3.1.7.2.2 </t>
  </si>
  <si>
    <t xml:space="preserve"> 3.1.7.3 </t>
  </si>
  <si>
    <t xml:space="preserve"> 3.1.7.3.1 </t>
  </si>
  <si>
    <t>PEITORIL LINEAR EM GRANITO OU MÁRMORE, L = 15CM, COMPRIMENTO DE ATÉ 2M, ASSENTADO COM ARGAMASSA 1:6 COM ADITIVO. AF_11/2020</t>
  </si>
  <si>
    <t xml:space="preserve"> 3.1.7.4 </t>
  </si>
  <si>
    <t>BANCADAS</t>
  </si>
  <si>
    <t xml:space="preserve"> 3.1.7.4.1 </t>
  </si>
  <si>
    <t xml:space="preserve"> CEFAP.CC.0014 </t>
  </si>
  <si>
    <t>BANCADA EM GRANITO PRETO SÃO GABRIEL, ACABAMENTO POLIDO</t>
  </si>
  <si>
    <t xml:space="preserve"> 3.1.7.4.2 </t>
  </si>
  <si>
    <t xml:space="preserve"> CEFAP.CC.0015 </t>
  </si>
  <si>
    <t>RODABANCADA EM TODA A EXTENSÃO DO ENGASTAMENTO DO TAMPO COM A ALVENARIA, EM GRANITO PRETO SÃO GABRIEL, DIMENSÕES DE 10X2 CM, COM QUINAS ARREDONDADAS NAS FACES APARENTES E VEDAÇÃO COM SILICONE</t>
  </si>
  <si>
    <t xml:space="preserve"> 3.1.8 </t>
  </si>
  <si>
    <t>EQUIPAMENTOS E ACESSÓRIOS</t>
  </si>
  <si>
    <t xml:space="preserve"> 3.1.8.1 </t>
  </si>
  <si>
    <t xml:space="preserve"> 3.1.8.1.1 </t>
  </si>
  <si>
    <t xml:space="preserve"> 3.1.8.2 </t>
  </si>
  <si>
    <t>GUARDA-CORPO</t>
  </si>
  <si>
    <t xml:space="preserve"> 3.1.8.2.1 </t>
  </si>
  <si>
    <t xml:space="preserve"> CEFAP.CC.0144 </t>
  </si>
  <si>
    <t>GUARDA CORPO EM AÇO INOX AISI304 #18 ESCOVADO, COMPOSTO POR ESTRUTURA TUBULAR (MONTANTES E TUBO SUPERIOR) DE 1.1/2" (38,10MM) DE DIÂMETRO E 110 CM DE ALTURA, FIXADO NO PISO POR MEIO DE VERGALHÃO 5/8" E ADESIVO ESTRUTURAL, COM CANOPLAS PARA ACABAMENTO. POSSUI PERFIS EM "U" VERTICAIS PARA ENCAIXE DE VIDRO VERDE LAMINADO COM ESPESSURA DE 8MM FIXADO POR MEIO DE ENCAIXE NOS PERFIS "U" E SILICONE INCOLOR. - FORNECIMENTO E INSTALAÇÃO</t>
  </si>
  <si>
    <t xml:space="preserve"> 3.1.8.2.2 </t>
  </si>
  <si>
    <t xml:space="preserve"> CEFAP.CC.0145 </t>
  </si>
  <si>
    <t>CORRIMÃO CENTRAL EM AÇO INOX AISI304 #18 ESCOVADO, COMPOSTO POR MONTANTES E CORRIMÃO DUPLO EM AMBOS OS LADOS COM 1.1/2" (38,10MM) DE DIÂMETRO E ALTURAS DE 92CM E 70CM. FIXAÇÃO NO PISO POR MEIO DE VERGALHÃO 5/8" E ADESIVO ESTRUTURAL, COM CANOPLAS PARA ACABAMENTO. - FORNECIMENTO E INSTALAÇÃO</t>
  </si>
  <si>
    <t xml:space="preserve"> 3.1.8.3 </t>
  </si>
  <si>
    <t>ESCADAS DE FERRO</t>
  </si>
  <si>
    <t xml:space="preserve"> 3.1.8.3.1 </t>
  </si>
  <si>
    <t xml:space="preserve"> CEFAP.CC.0259 </t>
  </si>
  <si>
    <t>ESCADA TIPO MARINHEIRO EM TUBO ACO GALVANIZADO 1 1/2" 5 DEGRAUS – CÓPIA DE 74194/1 SINAPI 10/2020</t>
  </si>
  <si>
    <t xml:space="preserve"> 3.1.8.3.2 </t>
  </si>
  <si>
    <t xml:space="preserve"> 100760 </t>
  </si>
  <si>
    <t>PINTURA COM TINTA ALQUÍDICA DE ACABAMENTO (ESMALTE SINTÉTICO BRILHANTE) APLICADA A ROLO OU PINCEL SOBRE SUPERFÍCIES METÁLICAS (EXCETO PERFIL) EXECUTADO EM OBRA (02 DEMÃOS). AF_01/2020</t>
  </si>
  <si>
    <t xml:space="preserve"> 3.1.8.4 </t>
  </si>
  <si>
    <t>MESAS EM CONCRETO</t>
  </si>
  <si>
    <t xml:space="preserve"> 3.1.8.4.1 </t>
  </si>
  <si>
    <t xml:space="preserve"> CEFAP.CC.0197 </t>
  </si>
  <si>
    <t>MESA QUADRADA 0,90 X 0,90 M E 4 BANCOS QUADRADOS 0,35 X 0,35 M - EM CONCRETO ARMADO POLIDO</t>
  </si>
  <si>
    <t xml:space="preserve"> 3.1.8.5 </t>
  </si>
  <si>
    <t>BASE PARA ARMÁRIOS</t>
  </si>
  <si>
    <t xml:space="preserve"> 3.1.8.5.1 </t>
  </si>
  <si>
    <t xml:space="preserve"> CEFAP.CC.0098 </t>
  </si>
  <si>
    <t>BASE PARA ARMÁRIOS EM CIMENTO DESEMPENADO, COM ENCHIMENTO EM BLOCO DE CONCRETO CELULAR - H=20CM</t>
  </si>
  <si>
    <t xml:space="preserve"> 3.1.8.5.2 </t>
  </si>
  <si>
    <t xml:space="preserve"> 98685 </t>
  </si>
  <si>
    <t>RODAPÉ EM GRANITO, ALTURA 10 CM. AF_09/2020</t>
  </si>
  <si>
    <t xml:space="preserve"> 3.1.8.6 </t>
  </si>
  <si>
    <t xml:space="preserve"> 3.1.8.6.1 </t>
  </si>
  <si>
    <t xml:space="preserve"> CEFAP.CC.0118 </t>
  </si>
  <si>
    <t>BARRA DE APOIO 70CM - AÇO POLIDO - FORNECIMENTO E INSTALAÇÃO</t>
  </si>
  <si>
    <t xml:space="preserve"> 3.1.8.6.2 </t>
  </si>
  <si>
    <t xml:space="preserve"> CEFAP.CC.0119 </t>
  </si>
  <si>
    <t>BARRA DE APOIO 40CM - AÇO POLIDO - FORNECIMENTO E INSTALAÇÃO</t>
  </si>
  <si>
    <t xml:space="preserve"> 3.1.8.6.3 </t>
  </si>
  <si>
    <t xml:space="preserve"> CEFAP.CC.0120 </t>
  </si>
  <si>
    <t>MOLA AÉREA PARA PORTA DE MADEIRA - FORNECIMENTO E INSTALAÇÃO</t>
  </si>
  <si>
    <t xml:space="preserve"> 3.1.8.6.4 </t>
  </si>
  <si>
    <t xml:space="preserve"> CEFAP.CC.0169 </t>
  </si>
  <si>
    <t>BOX PARA BANHEIRO EM VIDRO TEMPERADO 8 MM, LISO, INCOLOR, DE CORRER, EM ALUMINÍO BRANCO, INCLUSIVE FERRAGENS - FORNECIMENTO E INSTALAÇÃO</t>
  </si>
  <si>
    <t xml:space="preserve"> 3.1.8.6.5 </t>
  </si>
  <si>
    <t xml:space="preserve"> 3.1.8.6.6 </t>
  </si>
  <si>
    <t xml:space="preserve"> CEFAP.CC.0122 </t>
  </si>
  <si>
    <t>PRATELEIRA DE VIDRO (ESPESSURA 6MM) - FORNECIMENTO E INSTALAÇÃO</t>
  </si>
  <si>
    <t xml:space="preserve"> 3.1.8.6.7 </t>
  </si>
  <si>
    <t xml:space="preserve"> CEFAP.CC.0123 </t>
  </si>
  <si>
    <t>SABONETEIRA PAREDE EM VIDRO E METAL CROMADO - FORNECIMENTO E INSTALAÇÃO</t>
  </si>
  <si>
    <t xml:space="preserve"> 3.1.8.6.8 </t>
  </si>
  <si>
    <t xml:space="preserve"> 3.1.8.6.9 </t>
  </si>
  <si>
    <t xml:space="preserve"> CEFAP.CC.0124 </t>
  </si>
  <si>
    <t>TOALHEIRO INTERFOLHADO - FORNECIMENTO E INSTALAÇÃO</t>
  </si>
  <si>
    <t xml:space="preserve"> 3.1.8.6.10 </t>
  </si>
  <si>
    <t xml:space="preserve"> CEFAP.CC.0142 </t>
  </si>
  <si>
    <t>CONJUNTO DE LIXEIRAS PARA COLETA SELETIVA, EM PROPILENO DE ALTA RESISTÊNCIA, COM ESTRUTURA METÁLICA DE SUSTENTAÇÃO COM PINTURA ELETROSTÁTICA, CAPACIDADE 5 X 50L, CORES AZUL, VERDE, AMARELO, VERMELHO E MARROM – FORNECIMENTO E INSTALAÇÃO</t>
  </si>
  <si>
    <t xml:space="preserve"> 3.1.8.6.11 </t>
  </si>
  <si>
    <t xml:space="preserve"> 3.2.1.1 </t>
  </si>
  <si>
    <t xml:space="preserve"> 3.2.1.2 </t>
  </si>
  <si>
    <t>PEÇA RETANGULAR PRÉ-MOLDADA, VOLUME DE CONCRETO ACIMA DE 100 LITROS, TAXA DE AÇO APROXIMADA DE 30KG/M³. AF_01/2018</t>
  </si>
  <si>
    <t xml:space="preserve"> 3.2.2.1 </t>
  </si>
  <si>
    <t xml:space="preserve"> CEFAP.CC.0065 </t>
  </si>
  <si>
    <t>PLACA DE IDENTIFICAÇÃO DE AMBIENTES DIM. 40X10CM EM CHAPA METÁLICA GALVANIZADA ESPESSURA 1MM, COM PINTURA AUTOMOTIVA VERMELHA E APLICAÇÃO DE ADESIVOS EM FORMAS GEOMÉTRICAS E TEXTOS NA FONTE ARIAL NA COR BRANCA. FIXAÇÃO EM PAREDES DE ALVENARIA OU EM PORTAS COM FITA DUPLA FACE.</t>
  </si>
  <si>
    <t xml:space="preserve"> 3.2.2.2 </t>
  </si>
  <si>
    <t xml:space="preserve"> CEFAP.CC.0066 </t>
  </si>
  <si>
    <t xml:space="preserve"> CEFAP.98510_Mod </t>
  </si>
  <si>
    <t>PLANTIO DE ÁRVORE ORNAMENTAL (IPÊ AMARELO) COM ALTURA DE MUDA MENOR OU IGUAL A 2,00 M. AF_05/2018</t>
  </si>
  <si>
    <t xml:space="preserve"> 3.3.3 </t>
  </si>
  <si>
    <t xml:space="preserve"> CEFAP.CC.0170 </t>
  </si>
  <si>
    <t>PAVIMENTAÇÃO ORNAMENTAL COM SEIXO ROLADO ESPALHADO</t>
  </si>
  <si>
    <t xml:space="preserve"> 3.3.4 </t>
  </si>
  <si>
    <t xml:space="preserve"> CEFAP.CC.0203 </t>
  </si>
  <si>
    <t>LIMITADOR DE GRAMA COM BORDA FINA, L=12,5 CM</t>
  </si>
  <si>
    <t xml:space="preserve"> 3.3.5 </t>
  </si>
  <si>
    <t xml:space="preserve"> CEFAP.CC.0204 </t>
  </si>
  <si>
    <t>CASCA DE PINUS, FORNECIMENTO E INSTALAÇÃO (ESPESSURA 2,5CM)</t>
  </si>
  <si>
    <t xml:space="preserve"> 3.3.6 </t>
  </si>
  <si>
    <t xml:space="preserve"> CEFAP.CC.0205 </t>
  </si>
  <si>
    <t>PLANTA - PITEIRA DO CARIBE (AGAVE ANGUSTIFOLIA), FORNECIMENTO E PLANTIO</t>
  </si>
  <si>
    <t xml:space="preserve"> 3.3.7 </t>
  </si>
  <si>
    <t xml:space="preserve"> CEFAP.CC.0206 </t>
  </si>
  <si>
    <t>PLANTA - AGAVE (AGAVE ATTENUATA), FORNECIMENTO E PLANTIO</t>
  </si>
  <si>
    <t xml:space="preserve"> 3.3.8 </t>
  </si>
  <si>
    <t xml:space="preserve"> CEFAP.CC.0207 </t>
  </si>
  <si>
    <t>PLANTA - PALMEIRA AZUL (BISMARCKIA NOBILIS) (MUDA 2M)</t>
  </si>
  <si>
    <t xml:space="preserve"> 3.3.9 </t>
  </si>
  <si>
    <t xml:space="preserve"> CEFAP.CC.0208 </t>
  </si>
  <si>
    <t>PLANTA - BOUGANVILIA VERMELHA (MUDA 1M), FORNECIMENTO E PLANTIO</t>
  </si>
  <si>
    <t xml:space="preserve"> 95635 </t>
  </si>
  <si>
    <t>KIT CAVALETE PARA MEDIÇÃO DE ÁGUA - ENTRADA PRINCIPAL, EM PVC SOLDÁVEL DN 25 (¾")   FORNECIMENTO E INSTALAÇÃO (EXCLUSIVE HIDRÔMETRO). AF_11/2016</t>
  </si>
  <si>
    <t>HIDRÔMETRO DN 25 (¾ ), 5,0 M³/H FORNECIMENTO E INSTALAÇÃO. AF_11/2016</t>
  </si>
  <si>
    <t xml:space="preserve"> CEFAP.83879_Mod </t>
  </si>
  <si>
    <t>LIGACAO DA REDE 75MM AO RAMAL PREDIAL ¾"</t>
  </si>
  <si>
    <t>TUBO, PVC, SOLDÁVEL, DN 25MM, INSTALADO EM PRUMADA DE ÁGUA - FORNECIMENTO E INSTALAÇÃO. AF_12/2014</t>
  </si>
  <si>
    <t xml:space="preserve"> 89481 </t>
  </si>
  <si>
    <t>JOELHO 90 GRAUS, PVC, SOLDÁVEL, DN 25MM, INSTALADO EM PRUMADA DE ÁGUA - FORNECIMENTO E INSTALAÇÃO. AF_12/2014</t>
  </si>
  <si>
    <t>TUBO, PVC, SOLDÁVEL, DN 25MM, INSTALADO EM RAMAL DE DISTRIBUIÇÃO DE ÁGUA - FORNECIMENTO E INSTALAÇÃO. AF_12/2014</t>
  </si>
  <si>
    <t xml:space="preserve"> 89357 </t>
  </si>
  <si>
    <t>TUBO, PVC, SOLDÁVEL, DN 32MM, INSTALADO EM RAMAL OU SUB-RAMAL DE ÁGUA - FORNECIMENTO E INSTALAÇÃO. AF_12/2014</t>
  </si>
  <si>
    <t xml:space="preserve"> 89449 </t>
  </si>
  <si>
    <t>TUBO, PVC, SOLDÁVEL, DN 50MM, INSTALADO EM PRUMADA DE ÁGUA - FORNECIMENTO E INSTALAÇÃO. AF_12/2014</t>
  </si>
  <si>
    <t xml:space="preserve"> 89451 </t>
  </si>
  <si>
    <t>TUBO, PVC, SOLDÁVEL, DN 75MM, INSTALADO EM PRUMADA DE ÁGUA - FORNECIMENTO E INSTALAÇÃO. AF_12/2014</t>
  </si>
  <si>
    <t>TÊ COM BUCHA DE LATÃO NA BOLSA CENTRAL, PVC, SOLDÁVEL, DN 25MM X 3/4, INSTALADO EM RAMAL OU SUB-RAMAL DE ÁGUA - FORNECIMENTO E INSTALAÇÃO. AF_03/2015</t>
  </si>
  <si>
    <t>JOELHO 90 GRAUS COM BUCHA DE LATÃO, PVC, SOLDÁVEL, DN 25MM, X 3/4 INSTALADO EM RAMAL OU SUB-RAMAL DE ÁGUA - FORNECIMENTO E INSTALAÇÃO. AF_12/2014</t>
  </si>
  <si>
    <t xml:space="preserve"> 89427 </t>
  </si>
  <si>
    <t>LUVA COM BUCHA DE LATÃO, PVC, SOLDÁVEL, DN 25MM X 3/4, INSTALADO EM RAMAL DE DISTRIBUIÇÃO DE ÁGUA - FORNECIMENTO E INSTALAÇÃO. AF_12/2014</t>
  </si>
  <si>
    <t>TÊ DE REDUÇÃO, PVC, SOLDÁVEL, DN 32MM X 25MM, INSTALADO EM RAMAL DE DISTRIBUIÇÃO DE ÁGUA - FORNECIMENTO E INSTALAÇÃO. AF_12/2014</t>
  </si>
  <si>
    <t xml:space="preserve"> 89627 </t>
  </si>
  <si>
    <t>TÊ DE REDUÇÃO, PVC, SOLDÁVEL, DN 50MM X 25MM, INSTALADO EM PRUMADA DE ÁGUA - FORNECIMENTO E INSTALAÇÃO. AF_12/2014</t>
  </si>
  <si>
    <t xml:space="preserve"> 4.1.2.10 </t>
  </si>
  <si>
    <t xml:space="preserve"> CEFAP.89627_Mod </t>
  </si>
  <si>
    <t>TÊ DE REDUÇÃO, PVC, SOLDÁVEL, DN 50MM X 32MM, INSTALADO EM PRUMADA DE ÁGUA - FORNECIMENTO E INSTALAÇÃO. AF_12/2014</t>
  </si>
  <si>
    <t xml:space="preserve"> 4.1.2.11 </t>
  </si>
  <si>
    <t xml:space="preserve"> 89630 </t>
  </si>
  <si>
    <t>TE DE REDUÇÃO, PVC, SOLDÁVEL, DN 75MM X 50MM, INSTALADO EM PRUMADA DE ÁGUA - FORNECIMENTO E INSTALAÇÃO. AF_12/2014</t>
  </si>
  <si>
    <t xml:space="preserve"> 4.1.2.12 </t>
  </si>
  <si>
    <t xml:space="preserve"> 89395 </t>
  </si>
  <si>
    <t>TE, PVC, SOLDÁVEL, DN 25MM, INSTALADO EM RAMAL OU SUB-RAMAL DE ÁGUA - FORNECIMENTO E INSTALAÇÃO. AF_12/2014</t>
  </si>
  <si>
    <t xml:space="preserve"> 4.1.2.13 </t>
  </si>
  <si>
    <t xml:space="preserve"> 89398 </t>
  </si>
  <si>
    <t>TE, PVC, SOLDÁVEL, DN 32MM, INSTALADO EM RAMAL OU SUB-RAMAL DE ÁGUA - FORNECIMENTO E INSTALAÇÃO. AF_12/2014</t>
  </si>
  <si>
    <t xml:space="preserve"> 4.1.2.14 </t>
  </si>
  <si>
    <t xml:space="preserve"> 89625 </t>
  </si>
  <si>
    <t>TE, PVC, SOLDÁVEL, DN 50MM, INSTALADO EM PRUMADA DE ÁGUA - FORNECIMENTO E INSTALAÇÃO. AF_12/2014</t>
  </si>
  <si>
    <t xml:space="preserve"> 4.1.2.15 </t>
  </si>
  <si>
    <t xml:space="preserve"> 89629 </t>
  </si>
  <si>
    <t>TE, PVC, SOLDÁVEL, DN 75MM, INSTALADO EM PRUMADA DE ÁGUA - FORNECIMENTO E INSTALAÇÃO. AF_12/2014</t>
  </si>
  <si>
    <t xml:space="preserve"> 4.1.2.16 </t>
  </si>
  <si>
    <t xml:space="preserve"> 89378 </t>
  </si>
  <si>
    <t>LUVA, PVC, SOLDÁVEL, DN 25MM, INSTALADO EM RAMAL OU SUB-RAMAL DE ÁGUA - FORNECIMENTO E INSTALAÇÃO. AF_12/2014</t>
  </si>
  <si>
    <t xml:space="preserve"> 4.1.2.17 </t>
  </si>
  <si>
    <t xml:space="preserve"> 89386 </t>
  </si>
  <si>
    <t>LUVA, PVC, SOLDÁVEL, DN 32MM, INSTALADO EM RAMAL OU SUB-RAMAL DE ÁGUA - FORNECIMENTO E INSTALAÇÃO. AF_12/2014</t>
  </si>
  <si>
    <t xml:space="preserve"> 4.1.2.18 </t>
  </si>
  <si>
    <t xml:space="preserve"> 89575 </t>
  </si>
  <si>
    <t>LUVA, PVC, SOLDÁVEL, DN 50MM, INSTALADO EM PRUMADA DE ÁGUA - FORNECIMENTO E INSTALAÇÃO. AF_12/2014</t>
  </si>
  <si>
    <t xml:space="preserve"> 4.1.2.19 </t>
  </si>
  <si>
    <t xml:space="preserve"> 89611 </t>
  </si>
  <si>
    <t>LUVA, PVC, SOLDÁVEL, DN 75MM, INSTALADO EM PRUMADA DE ÁGUA - FORNECIMENTO E INSTALAÇÃO. AF_12/2014</t>
  </si>
  <si>
    <t xml:space="preserve"> 4.1.2.20 </t>
  </si>
  <si>
    <t>JOELHO 90 GRAUS, PVC, SOLDÁVEL, DN 25MM, INSTALADO EM RAMAL OU SUB-RAMAL DE ÁGUA - FORNECIMENTO E INSTALAÇÃO. AF_12/2014</t>
  </si>
  <si>
    <t xml:space="preserve"> 4.1.2.21 </t>
  </si>
  <si>
    <t>JOELHO 90 GRAUS, PVC, SOLDÁVEL, DN 32MM, INSTALADO EM RAMAL DE DISTRIBUIÇÃO DE ÁGUA - FORNECIMENTO E INSTALAÇÃO. AF_12/2014</t>
  </si>
  <si>
    <t xml:space="preserve"> 4.1.2.22 </t>
  </si>
  <si>
    <t xml:space="preserve"> 89501 </t>
  </si>
  <si>
    <t>JOELHO 90 GRAUS, PVC, SOLDÁVEL, DN 50MM, INSTALADO EM PRUMADA DE ÁGUA - FORNECIMENTO E INSTALAÇÃO. AF_12/2014</t>
  </si>
  <si>
    <t xml:space="preserve"> 4.1.2.23 </t>
  </si>
  <si>
    <t xml:space="preserve"> 89513 </t>
  </si>
  <si>
    <t>JOELHO 90 GRAUS, PVC, SOLDÁVEL, DN 75MM, INSTALADO EM PRUMADA DE ÁGUA - FORNECIMENTO E INSTALAÇÃO. AF_12/2014</t>
  </si>
  <si>
    <t xml:space="preserve"> 4.1.2.24 </t>
  </si>
  <si>
    <t xml:space="preserve"> CEFAP.89413_Mod </t>
  </si>
  <si>
    <t>JOELHO 90 GRAUS, REDUÇÃO 32 MM X 25 MM</t>
  </si>
  <si>
    <t xml:space="preserve"> 4.1.2.25 </t>
  </si>
  <si>
    <t>JOELHO 45 GRAUS, PVC, SOLDÁVEL, DN 25MM, INSTALADO EM RAMAL DE DISTRIBUIÇÃO DE ÁGUA - FORNECIMENTO E INSTALAÇÃO. AF_12/2014</t>
  </si>
  <si>
    <t xml:space="preserve"> 4.1.2.26 </t>
  </si>
  <si>
    <t xml:space="preserve"> 89502 </t>
  </si>
  <si>
    <t>JOELHO 45 GRAUS, PVC, SOLDÁVEL, DN 50MM, INSTALADO EM PRUMADA DE ÁGUA - FORNECIMENTO E INSTALAÇÃO. AF_12/2014</t>
  </si>
  <si>
    <t xml:space="preserve"> 4.1.2.27 </t>
  </si>
  <si>
    <t xml:space="preserve"> 89515 </t>
  </si>
  <si>
    <t>JOELHO 45 GRAUS, PVC, SOLDÁVEL, DN 75MM, INSTALADO EM PRUMADA DE ÁGUA - FORNECIMENTO E INSTALAÇÃO. AF_12/2014</t>
  </si>
  <si>
    <t xml:space="preserve"> 4.1.2.28 </t>
  </si>
  <si>
    <t xml:space="preserve"> 89380 </t>
  </si>
  <si>
    <t>LUVA DE REDUÇÃO, PVC, SOLDÁVEL, DN 32MM X 25MM, INSTALADO EM RAMAL OU SUB-RAMAL DE ÁGUA - FORNECIMENTO E INSTALAÇÃO. AF_12/2014</t>
  </si>
  <si>
    <t xml:space="preserve"> 4.1.2.29 </t>
  </si>
  <si>
    <t xml:space="preserve"> 89579 </t>
  </si>
  <si>
    <t>LUVA DE REDUÇÃO, PVC, SOLDÁVEL, DN 50MM X 25MM, INSTALADO EM PRUMADA DE ÁGUA   FORNECIMENTO E INSTALAÇÃO. AF_12/2014</t>
  </si>
  <si>
    <t xml:space="preserve"> 4.1.2.30 </t>
  </si>
  <si>
    <t xml:space="preserve"> CEFAP.89579_Mod </t>
  </si>
  <si>
    <t>BUCHA DE REDUÇÃO, PVC, SOLDÁVEL, LONGA, DN 50MM X 32MM - FORNECIMENTO E INSTALAÇÃO.</t>
  </si>
  <si>
    <t xml:space="preserve"> 4.1.2.31 </t>
  </si>
  <si>
    <t xml:space="preserve"> CEFAP.89579_Mod2 </t>
  </si>
  <si>
    <t>BUCHA DE REDUCAO, PVC, SOLDAVEL, LONGA, COM 50MM X 40MM - FORNECIMENTO E INSTALAÇÃO</t>
  </si>
  <si>
    <t xml:space="preserve"> 4.1.2.32 </t>
  </si>
  <si>
    <t xml:space="preserve"> CEFAP.89605_Mod </t>
  </si>
  <si>
    <t>BUCHA DE REDUCAO, PVC, SOLDAVEL, LONGA, DN 75 X 50 MM - FORNECIMENTO E INSTALAÇÃO.</t>
  </si>
  <si>
    <t xml:space="preserve"> 4.1.2.33 </t>
  </si>
  <si>
    <t xml:space="preserve"> 94499 </t>
  </si>
  <si>
    <t>REGISTRO DE GAVETA BRUTO, LATÃO, ROSCÁVEL, 2 1/2, INSTALADO EM RESERVAÇÃO DE ÁGUA DE EDIFICAÇÃO QUE POSSUA RESERVATÓRIO DE FIBRA/FIBROCIMENTO  FORNECIMENTO E INSTALAÇÃO. AF_06/2016</t>
  </si>
  <si>
    <t xml:space="preserve"> 4.1.2.34 </t>
  </si>
  <si>
    <t xml:space="preserve"> 89613 </t>
  </si>
  <si>
    <t>ADAPTADOR CURTO COM BOLSA E ROSCA PARA REGISTRO, PVC, SOLDÁVEL, DN 75MM X 2.1/2, INSTALADO EM PRUMADA DE ÁGUA - FORNECIMENTO E INSTALAÇÃO. AF_12/2014</t>
  </si>
  <si>
    <t xml:space="preserve"> 4.1.2.35 </t>
  </si>
  <si>
    <t>REGISTRO DE GAVETA BRUTO, LATÃO, ROSCÁVEL, 1 1/2, INSTALADO EM RESERVAÇÃO DE ÁGUA DE EDIFICAÇÃO QUE POSSUA RESERVATÓRIO DE FIBRA/FIBROCIMENTO  FORNECIMENTO E INSTALAÇÃO. AF_06/2016</t>
  </si>
  <si>
    <t xml:space="preserve"> 4.1.2.36 </t>
  </si>
  <si>
    <t xml:space="preserve"> 94794 </t>
  </si>
  <si>
    <t>REGISTRO DE GAVETA BRUTO, LATÃO, ROSCÁVEL, 1 1/2, COM ACABAMENTO E CANOPLA CROMADOS, INSTALADO EM RESERVAÇÃO DE ÁGUA DE EDIFICAÇÃO QUE POSSUA RESERVATÓRIO DE FIBRA/FIBROCIMENTO  FORNECIMENTO E INSTALAÇÃO. AF_06/2016</t>
  </si>
  <si>
    <t xml:space="preserve"> 4.1.2.37 </t>
  </si>
  <si>
    <t>ADAPTADOR CURTO COM BOLSA E ROSCA PARA REGISTRO, PVC, SOLDÁVEL, DN 50MM X 1.1/2, INSTALADO EM PRUMADA DE ÁGUA - FORNECIMENTO E INSTALAÇÃO. AF_12/2014</t>
  </si>
  <si>
    <t xml:space="preserve"> 4.1.2.38 </t>
  </si>
  <si>
    <t>REGISTRO DE GAVETA BRUTO, LATÃO, ROSCÁVEL, 1, COM ACABAMENTO E CANOPLA CROMADOS, INSTALADO EM RESERVAÇÃO DE ÁGUA DE EDIFICAÇÃO QUE POSSUA RESERVATÓRIO DE FIBRA/FIBROCIMENTO  FORNECIMENTO E INSTALAÇÃO. AF_06/2016</t>
  </si>
  <si>
    <t xml:space="preserve"> 4.1.2.39 </t>
  </si>
  <si>
    <t xml:space="preserve"> 89436 </t>
  </si>
  <si>
    <t>ADAPTADOR CURTO COM BOLSA E ROSCA PARA REGISTRO, PVC, SOLDÁVEL, DN 32MM X 1, INSTALADO EM RAMAL DE DISTRIBUIÇÃO DE ÁGUA - FORNECIMENTO E INSTALAÇÃO. AF_12/2014</t>
  </si>
  <si>
    <t xml:space="preserve"> 4.1.2.40 </t>
  </si>
  <si>
    <t>REGISTRO DE GAVETA BRUTO, LATÃO, ROSCÁVEL, 3/4", COM ACABAMENTO E CANOPLA CROMADOS. FORNECIDO E INSTALADO EM RAMAL DE ÁGUA. AF_12/2014</t>
  </si>
  <si>
    <t xml:space="preserve"> 4.1.2.41 </t>
  </si>
  <si>
    <t xml:space="preserve"> 94489 </t>
  </si>
  <si>
    <t>REGISTRO DE ESFERA, PVC, SOLDÁVEL, DN  25 MM, INSTALADO EM RESERVAÇÃO DE ÁGUA DE EDIFICAÇÃO QUE POSSUA RESERVATÓRIO DE FIBRA/FIBROCIMENTO   FORNECIMENTO E INSTALAÇÃO. AF_06/2016</t>
  </si>
  <si>
    <t xml:space="preserve"> 4.1.2.42 </t>
  </si>
  <si>
    <t>REGISTRO DE PRESSÃO BRUTO, LATÃO, ROSCÁVEL, 3/4", COM ACABAMENTO E CANOPLA CROMADOS. FORNECIDO E INSTALADO EM RAMAL DE ÁGUA. AF_12/2014</t>
  </si>
  <si>
    <t xml:space="preserve"> 4.1.2.43 </t>
  </si>
  <si>
    <t>ADAPTADOR CURTO COM BOLSA E ROSCA PARA REGISTRO, PVC, SOLDÁVEL, DN 25MM X 3/4, INSTALADO EM RAMAL OU SUB-RAMAL DE ÁGUA - FORNECIMENTO E INSTALAÇÃO. AF_12/2014</t>
  </si>
  <si>
    <t xml:space="preserve"> 4.1.2.44 </t>
  </si>
  <si>
    <t xml:space="preserve"> 94707 </t>
  </si>
  <si>
    <t>ADAPTADOR COM FLANGE E ANEL DE VEDAÇÃO, PVC, SOLDÁVEL, DN 60 MM X 2 , INSTALADO EM RESERVAÇÃO DE ÁGUA DE EDIFICAÇÃO QUE POSSUA RESERVATÓRIO DE FIBRA/FIBROCIMENTO   FORNECIMENTO E INSTALAÇÃO. AF_06/2016</t>
  </si>
  <si>
    <t xml:space="preserve"> 4.1.2.45 </t>
  </si>
  <si>
    <t xml:space="preserve"> CEFAP.73916/2_Mod </t>
  </si>
  <si>
    <t>SINALIZAÇÃO DE ÁGUA NÃO POTÁVEL, 15X20CM – FORNECIMENTO E INSTALAÇÃO</t>
  </si>
  <si>
    <t xml:space="preserve"> 4.1.2.46 </t>
  </si>
  <si>
    <t xml:space="preserve"> 99630 </t>
  </si>
  <si>
    <t>VÁLVULA DE RETENÇÃO VERTICAL, DE BRONZE, ROSCÁVEL, 1 1/4" - FORNECIMENTO E INSTALAÇÃO. AF_01/2019</t>
  </si>
  <si>
    <t xml:space="preserve"> 4.1.2.47 </t>
  </si>
  <si>
    <t xml:space="preserve"> 89570 </t>
  </si>
  <si>
    <t>ADAPTADOR CURTO COM BOLSA E ROSCA PARA REGISTRO, PVC, SOLDÁVEL, DN 40MM X 1.1/2, INSTALADO EM PRUMADA DE ÁGUA - FORNECIMENTO E INSTALAÇÃO. AF_12/2014</t>
  </si>
  <si>
    <t xml:space="preserve"> 4.1.2.48 </t>
  </si>
  <si>
    <t xml:space="preserve"> 99629 </t>
  </si>
  <si>
    <t>VÁLVULA DE RETENÇÃO VERTICAL, DE BRONZE, ROSCÁVEL, 1" - FORNECIMENTO E INSTALAÇÃO. AF_01/2019</t>
  </si>
  <si>
    <t xml:space="preserve"> 4.1.2.49 </t>
  </si>
  <si>
    <t xml:space="preserve"> 99628 </t>
  </si>
  <si>
    <t>VÁLVULA DE RETENÇÃO VERTICAL, DE BRONZE, ROSCÁVEL, 3/4" - FORNECIMENTO E INSTALAÇÃO. AF_01/2019</t>
  </si>
  <si>
    <t xml:space="preserve"> 4.1.2.50 </t>
  </si>
  <si>
    <t xml:space="preserve"> 97886 </t>
  </si>
  <si>
    <t>CAIXA ENTERRADA ELÉTRICA RETANGULAR, EM ALVENARIA COM TIJOLOS CERÂMICOS MACIÇOS, FUNDO COM BRITA, DIMENSÕES INTERNAS: 0,3X0,3X0,3 M. AF_05/2018</t>
  </si>
  <si>
    <t xml:space="preserve"> 4.1.2.51 </t>
  </si>
  <si>
    <t xml:space="preserve"> 98115 </t>
  </si>
  <si>
    <t>TAMPA CIRCULAR PARA ESGOTO E DRENAGEM, EM CONCRETO PRÉ-MOLDADO, DIÂMETRO INTERNO = 0,60 M E ALTURA = 0,10 M. AF_12/2020</t>
  </si>
  <si>
    <t xml:space="preserve"> 4.1.2.52 </t>
  </si>
  <si>
    <t xml:space="preserve"> 91185 </t>
  </si>
  <si>
    <t>FIXAÇÃO DE TUBOS HORIZONTAIS DE PVC, CPVC OU COBRE DIÂMETROS MENORES OU IGUAIS A 40 MM COM ABRAÇADEIRA METÁLICA FLEXÍVEL 18 MM, FIXADA DIRETAMENTE NA LAJE. AF_05/2015</t>
  </si>
  <si>
    <t xml:space="preserve"> 4.1.2.53 </t>
  </si>
  <si>
    <t>FIXAÇÃO DE TUBOS VERTICAIS DE PPR DIÂMETROS MENORES OU IGUAIS A 40 MM COM ABRAÇADEIRA METÁLICA RÍGIDA TIPO D 1/2", FIXADA EM PERFILADO EM ALVENARIA. AF_05/2015</t>
  </si>
  <si>
    <t xml:space="preserve"> 4.1.2.54 </t>
  </si>
  <si>
    <t xml:space="preserve"> 91186 </t>
  </si>
  <si>
    <t>FIXAÇÃO DE TUBOS HORIZONTAIS DE PVC, CPVC OU COBRE DIÂMETROS MAIORES QUE 40 MM E MENORES OU IGUAIS A 75 MM COM ABRAÇADEIRA METÁLICA FLEXÍVEL 18 MM, FIXADA DIRETAMENTE NA LAJE. AF_05/2015</t>
  </si>
  <si>
    <t xml:space="preserve"> 4.1.2.55 </t>
  </si>
  <si>
    <t xml:space="preserve"> 91174 </t>
  </si>
  <si>
    <t>FIXAÇÃO DE TUBOS VERTICAIS DE PPR DIÂMETROS MAIORES QUE 40 MM E MENORES OU IGUAIS A 75 MM COM ABRAÇADEIRA METÁLICA RÍGIDA TIPO D 1 1/2", FIXADA EM PERFILADO EM ALVENARIA. AF_05/2015</t>
  </si>
  <si>
    <t xml:space="preserve"> 4.1.3 </t>
  </si>
  <si>
    <t>APARELHOS</t>
  </si>
  <si>
    <t xml:space="preserve"> 4.1.3.1 </t>
  </si>
  <si>
    <t xml:space="preserve"> 86938 </t>
  </si>
  <si>
    <t>CUBA DE EMBUTIR OVAL EM LOUÇA BRANCA, 35 X 50CM OU EQUIVALENTE, INCLUSO VÁLVULA E SIFÃO TIPO GARRAFA EM METAL CROMADO - FORNECIMENTO E INSTALAÇÃO. AF_01/2020</t>
  </si>
  <si>
    <t xml:space="preserve"> 4.1.3.2 </t>
  </si>
  <si>
    <t xml:space="preserve"> CEFAP.86906_Mod </t>
  </si>
  <si>
    <t>TORNEIRA FECHAMENTO AUTOMÁTICO DE MESA, CROMADA, 1/2" OU 3/4", PARA LAVATÓRIO - FORNECIMENTO E INSTALAÇÃO. AF_12/2013</t>
  </si>
  <si>
    <t xml:space="preserve"> 4.1.3.3 </t>
  </si>
  <si>
    <t xml:space="preserve"> CEFAP.86932_Mod </t>
  </si>
  <si>
    <t>VASO SANITÁRIO SIFONADO COM CAIXA ACOPLADA LOUÇA BRANCA, COM ASSENTO SANITÁRIO, INCLUSO ENGATE FLEXÍVEL EM METAL CROMADO, 1/2? X 40CM, PARAFUSOS PARA FIXAÇÃO E ANEL DE VEDAÇÃO - FORNECIMENTO E INSTALAÇÃO.</t>
  </si>
  <si>
    <t xml:space="preserve"> 4.1.3.4 </t>
  </si>
  <si>
    <t xml:space="preserve"> CEFAP.95741_Mod </t>
  </si>
  <si>
    <t>VASO SANITARIO SIFONADO CONVENCIONAL PARA PCD SEM FURO FRONTAL COM LOUÇA BRANCA - COM ASSENTO SANITÁRIO - FORNECIMENTO E INSTALAÇÃO. AF_10/2016</t>
  </si>
  <si>
    <t xml:space="preserve"> 4.1.3.5 </t>
  </si>
  <si>
    <t xml:space="preserve"> CEFAP.99635_Mod </t>
  </si>
  <si>
    <t>VÁLVULA DE DESCARGA METÁLICA, BASE 1 1/2 ", ACABAMENTO METALICO CROMADO PARA PCD - FORNECIMENTO E INSTALAÇÃO. AF_01/2019</t>
  </si>
  <si>
    <t xml:space="preserve"> 4.1.3.6 </t>
  </si>
  <si>
    <t xml:space="preserve"> CEFAP.CC.0078 </t>
  </si>
  <si>
    <t>DUCHA HIGIÊNICA COM REGISTRO, ACABAMENTO CROMADO - FORNECIMENTO E INSTALAÇÃO</t>
  </si>
  <si>
    <t xml:space="preserve"> 4.1.3.7 </t>
  </si>
  <si>
    <t xml:space="preserve"> 86935 </t>
  </si>
  <si>
    <t>CUBA DE EMBUTIR DE AÇO INOXIDÁVEL MÉDIA, INCLUSO VÁLVULA TIPO AMERICANA EM METAL CROMADO E SIFÃO FLEXÍVEL EM PVC - FORNECIMENTO E INSTALAÇÃO. AF_01/2020</t>
  </si>
  <si>
    <t xml:space="preserve"> 4.1.3.8 </t>
  </si>
  <si>
    <t xml:space="preserve"> 4.1.3.9 </t>
  </si>
  <si>
    <t xml:space="preserve"> 86909 </t>
  </si>
  <si>
    <t>TORNEIRA CROMADA TUBO MÓVEL, DE MESA, 1/2 OU 3/4, PARA PIA DE COZINHA, PADRÃO ALTO - FORNECIMENTO E INSTALAÇÃO. AF_01/2020</t>
  </si>
  <si>
    <t xml:space="preserve"> 4.1.3.10 </t>
  </si>
  <si>
    <t xml:space="preserve"> CEFAP.86910_Mod </t>
  </si>
  <si>
    <t>TORNEIRA DE JARDIM, ACABAMENTO CROMADO - FORNECIMENTO E INSTALAÇÃO</t>
  </si>
  <si>
    <t xml:space="preserve"> 4.1.3.11 </t>
  </si>
  <si>
    <t xml:space="preserve"> 100858 </t>
  </si>
  <si>
    <t>MICTÓRIO SIFONADO LOUÇA BRANCA  PADRÃO MÉDIO  FORNECIMENTO E INSTALAÇÃO. AF_01/2020</t>
  </si>
  <si>
    <t>ÁGUA QUENTE</t>
  </si>
  <si>
    <t>TUBULAÇÕES E CONEXÕES EM COBRE</t>
  </si>
  <si>
    <t xml:space="preserve"> 92324 </t>
  </si>
  <si>
    <t>TUBO EM COBRE RÍGIDO, DN 22 MM, CLASSE E, COM ISOLAMENTO, INSTALADO EM RAMAL E SUB-RAMAL  FORNECIMENTO E INSTALAÇÃO. AF_12/2015</t>
  </si>
  <si>
    <t xml:space="preserve"> 92310 </t>
  </si>
  <si>
    <t>TUBO EM COBRE RÍGIDO, DN 28 MM, CLASSE E, COM ISOLAMENTO, INSTALADO EM RAMAL DE DISTRIBUIÇÃO  FORNECIMENTO E INSTALAÇÃO. AF_12/2015</t>
  </si>
  <si>
    <t xml:space="preserve"> 92283 </t>
  </si>
  <si>
    <t>TUBO EM COBRE RÍGIDO, DN 35 MM, CLASSE E, COM ISOLAMENTO, INSTALADO EM PRUMADA  FORNECIMENTO E INSTALAÇÃO. AF_12/2015</t>
  </si>
  <si>
    <t xml:space="preserve"> 94496 </t>
  </si>
  <si>
    <t>REGISTRO DE GAVETA BRUTO, LATÃO, ROSCÁVEL, 1 1/4, INSTALADO EM RESERVAÇÃO DE ÁGUA DE EDIFICAÇÃO QUE POSSUA RESERVATÓRIO DE FIBRA/FIBROCIMENTO  FORNECIMENTO E INSTALAÇÃO. AF_06/2016</t>
  </si>
  <si>
    <t xml:space="preserve"> CEFAP.93059_Mod1 </t>
  </si>
  <si>
    <t>CONECTOR EM BRONZE/LATÃO, DN 35 MM X 1.1/4", SEM ANEL DE SOLDA, BOLSA X ROSCA F - FORNECIMENTO E INSTALAÇÃO.</t>
  </si>
  <si>
    <t>REGISTRO DE GAVETA BRUTO, LATÃO, ROSCÁVEL, 1, INSTALADO EM RESERVAÇÃO DE ÁGUA DE EDIFICAÇÃO QUE POSSUA RESERVATÓRIO DE FIBRA/FIBROCIMENTO  FORNECIMENTO E INSTALAÇÃO. AF_06/2016</t>
  </si>
  <si>
    <t xml:space="preserve"> 4.2.1.7 </t>
  </si>
  <si>
    <t xml:space="preserve"> CEFAP.93059_Mod </t>
  </si>
  <si>
    <t>CONECTOR EM BRONZE/LATÃO, DN 28 MM X 1", SEM ANEL DE SOLDA, BOLSA X ROSCA F - FORNECIMENTO E INSTALAÇÃO.</t>
  </si>
  <si>
    <t xml:space="preserve"> 4.2.1.8 </t>
  </si>
  <si>
    <t>REGISTRO DE GAVETA BRUTO, LATÃO, ROSCÁVEL, 3/4", FORNECIDO E INSTALADO EM RAMAL DE ÁGUA. AF_12/2014</t>
  </si>
  <si>
    <t xml:space="preserve"> 4.2.1.9 </t>
  </si>
  <si>
    <t xml:space="preserve"> 93111 </t>
  </si>
  <si>
    <t>CONECTOR EM BRONZE/LATÃO, DN 22 MM X 3/4", SEM ANEL DE SOLDA, BOLSA X ROSCA F, INSTALADO EM RAMAL E SUB-RAMAL  FORNECIMENTO E INSTALAÇÃO. AF_01/2016</t>
  </si>
  <si>
    <t xml:space="preserve"> 4.2.1.10 </t>
  </si>
  <si>
    <t xml:space="preserve"> 92327 </t>
  </si>
  <si>
    <t>COTOVELO EM COBRE, DN 22 MM, 90 GRAUS, SEM ANEL DE SOLDA, INSTALADO EM RAMAL E SUB-RAMAL  FORNECIMENTO E INSTALAÇÃO. AF_12/2015</t>
  </si>
  <si>
    <t xml:space="preserve"> 4.2.1.11 </t>
  </si>
  <si>
    <t xml:space="preserve"> 92313 </t>
  </si>
  <si>
    <t>COTOVELO EM COBRE, DN 28 MM, 90 GRAUS, SEM ANEL DE SOLDA, INSTALADO EM RAMAL DE DISTRIBUIÇÃO  FORNECIMENTO E INSTALAÇÃO. AF_12/2015</t>
  </si>
  <si>
    <t xml:space="preserve"> 4.2.1.12 </t>
  </si>
  <si>
    <t xml:space="preserve"> 92289 </t>
  </si>
  <si>
    <t>COTOVELO EM COBRE, DN 35 MM, 90 GRAUS, SEM ANEL DE SOLDA, INSTALADO EM PRUMADA  FORNECIMENTO E INSTALAÇÃO. AF_12/2015</t>
  </si>
  <si>
    <t xml:space="preserve"> 4.2.1.13 </t>
  </si>
  <si>
    <t xml:space="preserve"> 92319 </t>
  </si>
  <si>
    <t>TE EM COBRE, DN 28 MM, SEM ANEL DE SOLDA, INSTALADO EM RAMAL DE DISTRIBUIÇÃO  FORNECIMENTO E INSTALAÇÃO. AF_12/2015</t>
  </si>
  <si>
    <t xml:space="preserve"> 4.2.1.14 </t>
  </si>
  <si>
    <t xml:space="preserve"> 92301 </t>
  </si>
  <si>
    <t>TE EM COBRE, DN 35 MM, SEM ANEL DE SOLDA, INSTALADO EM PRUMADA  FORNECIMENTO E INSTALAÇÃO. AF_12/2015</t>
  </si>
  <si>
    <t xml:space="preserve"> 4.2.1.15 </t>
  </si>
  <si>
    <t xml:space="preserve"> CEFAP.93121_Mod </t>
  </si>
  <si>
    <t>COTOVELO 90º, COBRE, SOLDA X ROSCA MACHO N.707-4, SEM ANEL DE SOLDA, MEDIDA 28 X 1” - FORNECIMENTO E INSTALAÇÃO</t>
  </si>
  <si>
    <t xml:space="preserve"> 4.2.1.16 </t>
  </si>
  <si>
    <t xml:space="preserve"> CEFAP.93121_Mod2 </t>
  </si>
  <si>
    <t>COTOVELO 90º COBRE SOLDA X ROSCA MACHO N.707-4, SEM ANEL DE SOLDA, MEDIDA 35 X 1.1/4” - FORNECIMENTO E INSTALAÇÃO</t>
  </si>
  <si>
    <t>TUBULAÇÕES E CONEXÕES EM CPVC</t>
  </si>
  <si>
    <t xml:space="preserve"> 89634 </t>
  </si>
  <si>
    <t>TUBO, CPVC, SOLDÁVEL, DN 22MM, INSTALADO EM RAMAL OU SUB-RAMAL DE ÁGUA - FORNECIMENTO E INSTALAÇÃO. AF_12/2014</t>
  </si>
  <si>
    <t xml:space="preserve"> 89717 </t>
  </si>
  <si>
    <t>TUBO, CPVC, SOLDÁVEL, DN 28MM, INSTALADO EM RAMAL DE DISTRIBUIÇÃO DE ÁGUA - FORNECIMENTO E INSTALAÇÃO. AF_12/2014</t>
  </si>
  <si>
    <t xml:space="preserve"> 89770 </t>
  </si>
  <si>
    <t>TUBO, CPVC, SOLDÁVEL, DN 35MM, INSTALADO EM PRUMADA DE ÁGUA  FORNECIMENTO E INSTALAÇÃO. AF_12/2014</t>
  </si>
  <si>
    <t xml:space="preserve"> 4.2.2.5 </t>
  </si>
  <si>
    <t xml:space="preserve"> 89697 </t>
  </si>
  <si>
    <t>TE, CPVC, SOLDÁVEL, DN 22MM, INSTALADO EM RAMAL OU SUB-RAMAL DE ÁGUA - FORNECIMENTO E INSTALAÇÃO. AF_12/2014</t>
  </si>
  <si>
    <t xml:space="preserve"> 4.2.2.6 </t>
  </si>
  <si>
    <t xml:space="preserve"> 89768 </t>
  </si>
  <si>
    <t>TÊ, CPVC, SOLDÁVEL, DN 28MM, INSTALADO EM RAMAL DE DISTRIBUIÇÃO DE ÁGUA - FORNECIMENTO E INSTALAÇÃO. AF_12/2014</t>
  </si>
  <si>
    <t xml:space="preserve"> 4.2.2.7 </t>
  </si>
  <si>
    <t xml:space="preserve"> CEFAP.89842_Mod </t>
  </si>
  <si>
    <t>TÊ DE REDUÇÃO, CPVC, SOLDÁVEL, DN 35 X 28 MM - FORNECIMENTO E INSTALAÇÃO</t>
  </si>
  <si>
    <t xml:space="preserve"> 4.2.2.8 </t>
  </si>
  <si>
    <t xml:space="preserve"> CEFAP.89768_Mod </t>
  </si>
  <si>
    <t>TÊ DE REDUÇÃO, CPVC, SOLDÁVEL, DN 28 X 22 MM – FORNECIMENTO E INSTALAÇÃO</t>
  </si>
  <si>
    <t xml:space="preserve"> 4.2.2.9 </t>
  </si>
  <si>
    <t xml:space="preserve"> 89641 </t>
  </si>
  <si>
    <t>JOELHO 90 GRAUS, CPVC, SOLDÁVEL, DN 22MM, INSTALADO EM RAMAL OU SUB-RAMAL DE ÁGUA - FORNECIMENTO E INSTALAÇÃO. AF_12/2014</t>
  </si>
  <si>
    <t xml:space="preserve"> 4.2.2.10 </t>
  </si>
  <si>
    <t xml:space="preserve"> 89723 </t>
  </si>
  <si>
    <t>JOELHO 90 GRAUS, CPVC, SOLDÁVEL, DN 28MM, INSTALADO EM RAMAL DE DISTRIBUIÇÃO DE ÁGUA   FORNECIMENTO E INSTALAÇÃO. AF_12/2014</t>
  </si>
  <si>
    <t xml:space="preserve"> 4.2.2.11 </t>
  </si>
  <si>
    <t xml:space="preserve"> 89777 </t>
  </si>
  <si>
    <t>JOELHO 90 GRAUS, CPVC, SOLDÁVEL, DN 35MM, INSTALADO EM PRUMADA DE ÁGUA  FORNECIMENTO E INSTALAÇÃO. AF_12/2014</t>
  </si>
  <si>
    <t xml:space="preserve"> 4.2.2.12 </t>
  </si>
  <si>
    <t xml:space="preserve"> 89642 </t>
  </si>
  <si>
    <t>JOELHO 45 GRAUS, CPVC, SOLDÁVEL, DN 22MM, INSTALADO EM RAMAL OU SUB-RAMAL DE ÁGUA - FORNECIMENTO E INSTALAÇÃO. AF_12/2014</t>
  </si>
  <si>
    <t xml:space="preserve"> 4.2.2.13 </t>
  </si>
  <si>
    <t xml:space="preserve"> 89725 </t>
  </si>
  <si>
    <t>JOELHO 45 GRAUS, CPVC, SOLDÁVEL, DN 28MM, INSTALADO EM RAMAL DE DISTRIBUIÇÃO DE ÁGUA   FORNECIMENTO E INSTALAÇÃO. AF_12/2014</t>
  </si>
  <si>
    <t xml:space="preserve"> 4.2.2.14 </t>
  </si>
  <si>
    <t xml:space="preserve"> 89678 </t>
  </si>
  <si>
    <t>BUCHA DE REDUÇÃO, CPVC, SOLDÁVEL, DN28MM X 22MM, INSTALADO EM RAMAL OU SUB-RAMAL DE ÁGUA  FORNECIMENTO E INSTALAÇÃO. AF_12/2014</t>
  </si>
  <si>
    <t xml:space="preserve"> 4.2.2.15 </t>
  </si>
  <si>
    <t xml:space="preserve"> CEFAP.89764_Mod </t>
  </si>
  <si>
    <t>BUCHA DE REDUÇÃO, CPVC, SOLDÁVEL, DN35MM X 22MM - FORNECIMENTO E INSTALAÇÃO</t>
  </si>
  <si>
    <t xml:space="preserve"> 4.2.2.16 </t>
  </si>
  <si>
    <t xml:space="preserve"> CEFAP.89826_Mod </t>
  </si>
  <si>
    <t>LUVA DE TRANSIÇÃO, CPVC, SOLDÁVEL 28 MM X 1” - FORNECIMENTO E INSTALAÇÃO</t>
  </si>
  <si>
    <t xml:space="preserve"> 4.2.2.17 </t>
  </si>
  <si>
    <t xml:space="preserve"> CEFAP.89826_Mod2 </t>
  </si>
  <si>
    <t>LUVA DE TRANSIÇÃO, CPVC, SOLDÁVEL 35 MM X 1.1/4” - FORNECIMENTO E INSTALAÇÃO</t>
  </si>
  <si>
    <t xml:space="preserve"> 4.2.2.18 </t>
  </si>
  <si>
    <t xml:space="preserve"> 89703 </t>
  </si>
  <si>
    <t>TE MISTURADOR DE TRANSIÇÃO, CPVC, SOLDÁVEL, DN 22MM X 3/4", INSTALADO EM RAMAL OU SUB-RAMAL DE ÁGUA - FORNECIMENTO E INSTALAÇÃO. AF_12/2014</t>
  </si>
  <si>
    <t xml:space="preserve"> 4.2.2.19 </t>
  </si>
  <si>
    <t xml:space="preserve"> 89668 </t>
  </si>
  <si>
    <t>CONECTOR, CPVC, SOLDÁVEL, DN22MM X 3/4", INSTALADO EM RAMAL OU SUB-RAMAL DE ÁGUA - FORNECIMENTO E INSTALAÇÃO. AF_12/2014</t>
  </si>
  <si>
    <t xml:space="preserve"> 4.2.2.20 </t>
  </si>
  <si>
    <t xml:space="preserve"> 89645 </t>
  </si>
  <si>
    <t>JOELHO DE TRANSIÇÃO, 90 GRAUS, CPVC, SOLDÁVEL, DN 22MM X 3/4", INSTALADO EM RAMAL OU SUB-RAMAL DE ÁGUA - FORNECIMENTO E INSTALAÇÃO. AF_12/2014</t>
  </si>
  <si>
    <t xml:space="preserve"> 4.2.2.21 </t>
  </si>
  <si>
    <t xml:space="preserve"> 89664 </t>
  </si>
  <si>
    <t>CURVA DE TRANSPOSIÇÃO, CPVC, SOLDÁVEL, DN22MM, INSTALADO EM RAMAL OU SUB-RAMAL DE ÁGUA  FORNECIMENTO E INSTALAÇÃO. AF_12/2014</t>
  </si>
  <si>
    <t xml:space="preserve"> 4.2.2.22 </t>
  </si>
  <si>
    <t xml:space="preserve"> 89736 </t>
  </si>
  <si>
    <t>LUVA, CPVC, SOLDÁVEL, DN 22MM, INSTALADO EM RAMAL DE DISTRIBUIÇÃO DE ÁGUA   FORNECIMENTO E INSTALAÇÃO. AF_12/2014</t>
  </si>
  <si>
    <t xml:space="preserve"> 4.2.2.23 </t>
  </si>
  <si>
    <t xml:space="preserve"> 89755 </t>
  </si>
  <si>
    <t>LUVA, CPVC, SOLDÁVEL, DN 28MM, INSTALADO EM RAMAL DE DISTRIBUIÇÃO DE ÁGUA   FORNECIMENTO E INSTALAÇÃO. AF_12/2014</t>
  </si>
  <si>
    <t xml:space="preserve"> 4.2.2.24 </t>
  </si>
  <si>
    <t xml:space="preserve"> 89794 </t>
  </si>
  <si>
    <t>LUVA, CPVC, SOLDÁVEL, DN 35MM, INSTALADO EM PRUMADA DE ÁGUA  FORNECIMENTO E INSTALAÇÃO. AF_12/2014</t>
  </si>
  <si>
    <t xml:space="preserve"> CEFAP.9535_Mod </t>
  </si>
  <si>
    <t>DUCHA METÁLICA DE PAREDE, ARTICULÁVEL, COM BRAÇO/CANO, SEM DESVIADOR - FORNECIMENTO E INSTALAÇÃO</t>
  </si>
  <si>
    <t>DRENAGEM DE ÁGUAS PLUVIAIS</t>
  </si>
  <si>
    <t>TUBULAÇÕES E CONEXÕES PVC SÉRIE REFORÇADA</t>
  </si>
  <si>
    <t xml:space="preserve"> 4.3.1.1 </t>
  </si>
  <si>
    <t xml:space="preserve"> 89576 </t>
  </si>
  <si>
    <t>TUBO PVC, SÉRIE R, ÁGUA PLUVIAL, DN 75 MM, FORNECIDO E INSTALADO EM CONDUTORES VERTICAIS DE ÁGUAS PLUVIAIS. AF_12/2014</t>
  </si>
  <si>
    <t xml:space="preserve"> 4.3.1.2 </t>
  </si>
  <si>
    <t>TUBO PVC, SÉRIE R, ÁGUA PLUVIAL, DN 100 MM, FORNECIDO E INSTALADO EM RAMAL DE ENCAMINHAMENTO. AF_12/2014</t>
  </si>
  <si>
    <t xml:space="preserve"> 4.3.1.3 </t>
  </si>
  <si>
    <t xml:space="preserve"> 89578 </t>
  </si>
  <si>
    <t>TUBO PVC, SÉRIE R, ÁGUA PLUVIAL, DN 100 MM, FORNECIDO E INSTALADO EM CONDUTORES VERTICAIS DE ÁGUAS PLUVIAIS. AF_12/2014</t>
  </si>
  <si>
    <t xml:space="preserve"> 4.3.1.4 </t>
  </si>
  <si>
    <t>TUBO PVC, SÉRIE R, ÁGUA PLUVIAL, DN 150 MM, FORNECIDO E INSTALADO EM CONDUTORES VERTICAIS DE ÁGUAS PLUVIAIS. AF_12/2014</t>
  </si>
  <si>
    <t xml:space="preserve"> 4.3.1.5 </t>
  </si>
  <si>
    <t xml:space="preserve"> 90695 </t>
  </si>
  <si>
    <t>TUBO DE PVC PARA REDE COLETORA DE ESGOTO DE PAREDE MACIÇA, DN 150 MM, JUNTA ELÁSTICA, INSTALADO EM LOCAL COM NÍVEL BAIXO DE INTERFERÊNCIAS - FORNECIMENTO E ASSENTAMENTO. AF_06/2015</t>
  </si>
  <si>
    <t xml:space="preserve"> 4.3.1.6 </t>
  </si>
  <si>
    <t xml:space="preserve"> 90696 </t>
  </si>
  <si>
    <t>TUBO DE PVC PARA REDE COLETORA DE ESGOTO DE PAREDE MACIÇA, DN 200 MM, JUNTA ELÁSTICA, INSTALADO EM LOCAL COM NÍVEL BAIXO DE INTERFERÊNCIAS - FORNECIMENTO E ASSENTAMENTO. AF_06/2015</t>
  </si>
  <si>
    <t xml:space="preserve"> 4.3.1.7 </t>
  </si>
  <si>
    <t xml:space="preserve"> 89535 </t>
  </si>
  <si>
    <t>CURVA 87 GRAUS E 30 MINUTOS, PVC, SERIE R, ÁGUA PLUVIAL, DN 100 MM, JUNTA ELÁSTICA, FORNECIDO E INSTALADO EM RAMAL DE ENCAMINHAMENTO. AF_12/2014</t>
  </si>
  <si>
    <t xml:space="preserve"> 4.3.1.8 </t>
  </si>
  <si>
    <t xml:space="preserve"> 89592 </t>
  </si>
  <si>
    <t>CURVA 87 GRAUS E 30 MINUTOS, PVC, SERIE R, ÁGUA PLUVIAL, DN 150 MM, JUNTA ELÁSTICA, FORNECIDO E INSTALADO EM CONDUTORES VERTICAIS DE ÁGUAS PLUVIAIS. AF_12/2014</t>
  </si>
  <si>
    <t xml:space="preserve"> 4.3.1.9 </t>
  </si>
  <si>
    <t xml:space="preserve"> 89581 </t>
  </si>
  <si>
    <t>JOELHO 90 GRAUS, PVC, SERIE R, ÁGUA PLUVIAL, DN 75 MM, JUNTA ELÁSTICA, FORNECIDO E INSTALADO EM CONDUTORES VERTICAIS DE ÁGUAS PLUVIAIS. AF_12/2014</t>
  </si>
  <si>
    <t xml:space="preserve"> 4.3.1.10 </t>
  </si>
  <si>
    <t>JOELHO 90 GRAUS, PVC, SERIE R, ÁGUA PLUVIAL, DN 100 MM, JUNTA ELÁSTICA, FORNECIDO E INSTALADO EM CONDUTORES VERTICAIS DE ÁGUAS PLUVIAIS. AF_12/2014</t>
  </si>
  <si>
    <t xml:space="preserve"> 4.3.1.11 </t>
  </si>
  <si>
    <t xml:space="preserve"> 89590 </t>
  </si>
  <si>
    <t>JOELHO 90 GRAUS, PVC, SERIE R, ÁGUA PLUVIAL, DN 150 MM, JUNTA ELÁSTICA, FORNECIDO E INSTALADO EM CONDUTORES VERTICAIS DE ÁGUAS PLUVIAIS. AF_12/2014</t>
  </si>
  <si>
    <t xml:space="preserve"> 4.3.1.12 </t>
  </si>
  <si>
    <t>JOELHO 45 GRAUS, PVC, SERIE R, ÁGUA PLUVIAL, DN 100 MM, JUNTA ELÁSTICA, FORNECIDO E INSTALADO EM RAMAL DE ENCAMINHAMENTO. AF_12/2014</t>
  </si>
  <si>
    <t xml:space="preserve"> 4.3.1.13 </t>
  </si>
  <si>
    <t xml:space="preserve"> 89591 </t>
  </si>
  <si>
    <t>JOELHO 45 GRAUS, PVC, SERIE R, ÁGUA PLUVIAL, DN 150 MM, JUNTA ELÁSTICA, FORNECIDO E INSTALADO EM CONDUTORES VERTICAIS DE ÁGUAS PLUVIAIS. AF_12/2014</t>
  </si>
  <si>
    <t xml:space="preserve"> 4.3.1.14 </t>
  </si>
  <si>
    <t xml:space="preserve"> 89699 </t>
  </si>
  <si>
    <t>JUNÇÃO SIMPLES, PVC, SERIE R, ÁGUA PLUVIAL, DN 150 X 100 MM, JUNTA ELÁSTICA, FORNECIDO E INSTALADO EM CONDUTORES VERTICAIS DE ÁGUAS PLUVIAIS. AF_12/2014</t>
  </si>
  <si>
    <t xml:space="preserve"> 4.3.1.15 </t>
  </si>
  <si>
    <t xml:space="preserve"> 89698 </t>
  </si>
  <si>
    <t>JUNÇÃO SIMPLES, PVC, SERIE R, ÁGUA PLUVIAL, DN 150 X 150 MM, JUNTA ELÁSTICA, FORNECIDO E INSTALADO EM CONDUTORES VERTICAIS DE ÁGUAS PLUVIAIS. AF_12/2014</t>
  </si>
  <si>
    <t xml:space="preserve"> 4.3.1.16 </t>
  </si>
  <si>
    <t xml:space="preserve"> 89599 </t>
  </si>
  <si>
    <t>LUVA SIMPLES, PVC, SERIE R, ÁGUA PLUVIAL, DN 75 MM, JUNTA ELÁSTICA, FORNECIDO E INSTALADO EM CONDUTORES VERTICAIS DE ÁGUAS PLUVIAIS. AF_12/2014</t>
  </si>
  <si>
    <t xml:space="preserve"> 4.3.1.17 </t>
  </si>
  <si>
    <t xml:space="preserve"> 89669 </t>
  </si>
  <si>
    <t>LUVA SIMPLES, PVC, SERIE R, ÁGUA PLUVIAL, DN 100 MM, JUNTA ELÁSTICA, FORNECIDO E INSTALADO EM CONDUTORES VERTICAIS DE ÁGUAS PLUVIAIS. AF_12/2014</t>
  </si>
  <si>
    <t xml:space="preserve"> 4.3.1.18 </t>
  </si>
  <si>
    <t xml:space="preserve"> 89677 </t>
  </si>
  <si>
    <t>LUVA SIMPLES, PVC, SERIE R, ÁGUA PLUVIAL, DN 150 MM, JUNTA ELÁSTICA, FORNECIDO E INSTALADO EM CONDUTORES VERTICAIS DE ÁGUAS PLUVIAIS. AF_12/2014</t>
  </si>
  <si>
    <t xml:space="preserve"> 4.3.1.19 </t>
  </si>
  <si>
    <t xml:space="preserve"> 89557 </t>
  </si>
  <si>
    <t>REDUÇÃO EXCÊNTRICA, PVC, SERIE R, ÁGUA PLUVIAL, DN 100 X 75 MM, JUNTA ELÁSTICA, FORNECIDO E INSTALADO EM RAMAL DE ENCAMINHAMENTO. AF_12/2014</t>
  </si>
  <si>
    <t xml:space="preserve"> 4.3.1.20 </t>
  </si>
  <si>
    <t xml:space="preserve"> 89681 </t>
  </si>
  <si>
    <t>REDUÇÃO EXCÊNTRICA, PVC, SERIE R, ÁGUA PLUVIAL, DN 150 X 100 MM, JUNTA ELÁSTICA, FORNECIDO E INSTALADO EM CONDUTORES VERTICAIS DE ÁGUAS PLUVIAIS. AF_12/2014</t>
  </si>
  <si>
    <t xml:space="preserve"> 4.3.1.21 </t>
  </si>
  <si>
    <t xml:space="preserve"> 91187 </t>
  </si>
  <si>
    <t>FIXAÇÃO DE TUBOS HORIZONTAIS DE PVC, CPVC OU COBRE DIÂMETROS MAIORES QUE 75 MM COM ABRAÇADEIRA METÁLICA FLEXÍVEL 18 MM, FIXADA DIRETAMENTE NA LAJE. AF_05/2015</t>
  </si>
  <si>
    <t xml:space="preserve"> 4.3.1.22 </t>
  </si>
  <si>
    <t xml:space="preserve"> 91175 </t>
  </si>
  <si>
    <t>FIXAÇÃO DE TUBOS VERTICAIS DE PPR DIÂMETROS MAIORES QUE 75 MM COM ABRAÇADEIRA METÁLICA RÍGIDA TIPO D 3", FIXADA EM PERFILADO EM ALVENARIA. AF_05/2015</t>
  </si>
  <si>
    <t>ACESSÓRIOS DRENAGEM PLUVIAL</t>
  </si>
  <si>
    <t xml:space="preserve"> 4.3.2.1 </t>
  </si>
  <si>
    <t xml:space="preserve"> CEFAP.CC.0089 </t>
  </si>
  <si>
    <t>RALO FOFO SEMIESFERICO, 75MM, PARA LAJES/CALHAS - FORNECIMENTO E INSTALAÇÃO</t>
  </si>
  <si>
    <t xml:space="preserve"> 4.3.2.2 </t>
  </si>
  <si>
    <t xml:space="preserve"> CEFAP.CC.0090 </t>
  </si>
  <si>
    <t>RALO FOFO SEMIESFERICO, 100 MM, PARA LAJES/CALHAS - FORNECIMENTO E INSTALAÇÃO</t>
  </si>
  <si>
    <t xml:space="preserve"> 4.3.2.3 </t>
  </si>
  <si>
    <t xml:space="preserve"> CEFAP.CC.0091 </t>
  </si>
  <si>
    <t>RALO FOFO SEMIESFERICO, 150 MM, PARA LAJES/CALHAS - FORNECIMENTO E INSTALAÇÃO</t>
  </si>
  <si>
    <t xml:space="preserve"> 4.3.2.4 </t>
  </si>
  <si>
    <t xml:space="preserve"> CEFAP.99253_Mod </t>
  </si>
  <si>
    <t>CAIXA ENTERRADA HIDRÁULICA RETANGULAR EM ALVENARIA COM TIJOLOS CERÂMICOS MACIÇOS, COM TAMPÃO EM FERRO FUNDIDO, DIMENSÕES INTERNAS: 0,6X0,6X0,6 M PARA REDE DE DRENAGEM. AF_05/2018</t>
  </si>
  <si>
    <t>SISTEMA DE REAPROVEITAMENTO DE ÁGUAS PLUVIAIS</t>
  </si>
  <si>
    <t xml:space="preserve"> 4.3.3.1 </t>
  </si>
  <si>
    <t xml:space="preserve"> CEFAP.CC.0243 </t>
  </si>
  <si>
    <t>CONJUNTO FLUTUANTE DE SUCÇÃO – BOIA MANGUEIRA 2” - FORNECIMENTO E INSTALAÇÃO</t>
  </si>
  <si>
    <t xml:space="preserve"> 4.3.3.2 </t>
  </si>
  <si>
    <t xml:space="preserve"> CEFAP.CC.0244 </t>
  </si>
  <si>
    <t>FILTRO SEPARADOR DE SÓLIDOS PARA ÁGUA DE CHUVA - FORNECIMENTO E INSTALAÇÃO</t>
  </si>
  <si>
    <t xml:space="preserve"> 4.3.3.3 </t>
  </si>
  <si>
    <t xml:space="preserve"> CEFAP.CC.0245 </t>
  </si>
  <si>
    <t>FREIO D’ÁGUA – 200 MM - FORNECIMENTO E INSTALAÇÃO</t>
  </si>
  <si>
    <t xml:space="preserve"> 4.3.3.4 </t>
  </si>
  <si>
    <t xml:space="preserve"> CEFAP.CC.0246 </t>
  </si>
  <si>
    <t>SIFÃO LADRÃO 200 MM - FORNECIMENTO E INSTALAÇÃO</t>
  </si>
  <si>
    <t xml:space="preserve"> 4.4 </t>
  </si>
  <si>
    <t>ESGOTOS SANITÁRIOS</t>
  </si>
  <si>
    <t xml:space="preserve"> 4.4.1 </t>
  </si>
  <si>
    <t>TUBULAÇÕES E CONEXÕES PVC</t>
  </si>
  <si>
    <t xml:space="preserve"> 4.4.1.1 </t>
  </si>
  <si>
    <t>TUBO PVC, SERIE NORMAL, ESGOTO PREDIAL, DN 40 MM, FORNECIDO E INSTALADO EM RAMAL DE DESCARGA OU RAMAL DE ESGOTO SANITÁRIO. AF_12/2014</t>
  </si>
  <si>
    <t xml:space="preserve"> 4.4.1.2 </t>
  </si>
  <si>
    <t>TUBO PVC, SERIE NORMAL, ESGOTO PREDIAL, DN 50 MM, FORNECIDO E INSTALADO EM RAMAL DE DESCARGA OU RAMAL DE ESGOTO SANITÁRIO. AF_12/2014</t>
  </si>
  <si>
    <t xml:space="preserve"> 4.4.1.3 </t>
  </si>
  <si>
    <t>TUBO PVC, SERIE NORMAL, ESGOTO PREDIAL, DN 75 MM, FORNECIDO E INSTALADO EM RAMAL DE DESCARGA OU RAMAL DE ESGOTO SANITÁRIO. AF_12/2014</t>
  </si>
  <si>
    <t xml:space="preserve"> 4.4.1.4 </t>
  </si>
  <si>
    <t>TUBO PVC, SERIE NORMAL, ESGOTO PREDIAL, DN 100 MM, FORNECIDO E INSTALADO EM RAMAL DE DESCARGA OU RAMAL DE ESGOTO SANITÁRIO. AF_12/2014</t>
  </si>
  <si>
    <t xml:space="preserve"> 4.4.1.5 </t>
  </si>
  <si>
    <t xml:space="preserve"> 90694 </t>
  </si>
  <si>
    <t>TUBO DE PVC PARA REDE COLETORA DE ESGOTO DE PAREDE MACIÇA, DN 100 MM, JUNTA ELÁSTICA, INSTALADO EM LOCAL COM NÍVEL BAIXO DE INTERFERÊNCIAS - FORNECIMENTO E ASSENTAMENTO. AF_06/2015</t>
  </si>
  <si>
    <t xml:space="preserve"> 4.4.1.6 </t>
  </si>
  <si>
    <t xml:space="preserve"> 4.4.1.7 </t>
  </si>
  <si>
    <t xml:space="preserve"> 89783 </t>
  </si>
  <si>
    <t>JUNÇÃO SIMPLES, PVC, SERIE NORMAL, ESGOTO PREDIAL, DN 40 MM, JUNTA SOLDÁVEL, FORNECIDO E INSTALADO EM RAMAL DE DESCARGA OU RAMAL DE ESGOTO SANITÁRIO. AF_12/2014</t>
  </si>
  <si>
    <t xml:space="preserve"> 4.4.1.8 </t>
  </si>
  <si>
    <t xml:space="preserve"> 89785 </t>
  </si>
  <si>
    <t>JUNÇÃO SIMPLES, PVC, SERIE NORMAL, ESGOTO PREDIAL, DN 50 X 50 MM, JUNTA ELÁSTICA, FORNECIDO E INSTALADO EM RAMAL DE DESCARGA OU RAMAL DE ESGOTO SANITÁRIO. AF_12/2014</t>
  </si>
  <si>
    <t xml:space="preserve"> 4.4.1.9 </t>
  </si>
  <si>
    <t xml:space="preserve"> CEFAP.89795_Mod </t>
  </si>
  <si>
    <t>JUNCAO SIMPLES, PVC, SERIE NORMAL, ESGOTO PREDIAL, DN 75 X 50 MM, JUNTA ELÁSTICA, FORNECIDO E INSTALADO EM RAMAL DE DESCARGA OU RAMAL DE ESGOTO SANITÁRIO</t>
  </si>
  <si>
    <t xml:space="preserve"> 4.4.1.10 </t>
  </si>
  <si>
    <t xml:space="preserve"> 89795 </t>
  </si>
  <si>
    <t>JUNÇÃO SIMPLES, PVC, SERIE NORMAL, ESGOTO PREDIAL, DN 75 X 75 MM, JUNTA ELÁSTICA, FORNECIDO E INSTALADO EM RAMAL DE DESCARGA OU RAMAL DE ESGOTO SANITÁRIO. AF_12/2014</t>
  </si>
  <si>
    <t xml:space="preserve"> 4.4.1.11 </t>
  </si>
  <si>
    <t xml:space="preserve"> CEFAP.89797_Mod </t>
  </si>
  <si>
    <t>JUNÇÃO SIMPLES, PVC, SERIE NORMAL, ESGOTO PREDIAL, DN 100 X 50 MM, JUNTA ELÁSTICA, FORNECIDO E INSTALADO EM RAMAL DE DESCARGA OU RAMAL DE ESGOTO SANITÁRIO</t>
  </si>
  <si>
    <t xml:space="preserve"> 4.4.1.12 </t>
  </si>
  <si>
    <t xml:space="preserve"> CEFAP.89797_Mod1 </t>
  </si>
  <si>
    <t>JUNÇÃO SIMPLES, PVC, SERIE NORMAL, ESGOTO PREDIAL, DN 100 X 75 MM, JUNTA ELÁSTICA, FORNECIDO E INSTALADO EM RAMAL DE DESCARGA OU RAMAL DE ESGOTO SANITÁRIO</t>
  </si>
  <si>
    <t xml:space="preserve"> 4.4.1.13 </t>
  </si>
  <si>
    <t>JUNÇÃO SIMPLES, PVC, SERIE NORMAL, ESGOTO PREDIAL, DN 100 X 100 MM, JUNTA ELÁSTICA, FORNECIDO E INSTALADO EM RAMAL DE DESCARGA OU RAMAL DE ESGOTO SANITÁRIO. AF_12/2014</t>
  </si>
  <si>
    <t xml:space="preserve"> 4.4.1.14 </t>
  </si>
  <si>
    <t xml:space="preserve"> CEFAP.89549_Mod </t>
  </si>
  <si>
    <t>REDUÇÃO EXCÊNTRICA, PVC, ESGOTO PREDIAL, DN 75 X 50 MM, JUNTA ELÁSTICA - FORNECIMENTO E INSTALAÇÃO</t>
  </si>
  <si>
    <t xml:space="preserve"> 4.4.1.15 </t>
  </si>
  <si>
    <t xml:space="preserve"> CEFAP.89557_Mod </t>
  </si>
  <si>
    <t>REDUÇÃO EXCÊNTRICA, PVC, ESGOTO PREDIAL, DN 100 X 50 MM, JUNTA ELÁSTICA - FORNECIMENTO E INSTALAÇÃO</t>
  </si>
  <si>
    <t xml:space="preserve"> 4.4.1.16 </t>
  </si>
  <si>
    <t xml:space="preserve"> CEFAP.89557_Mod1 </t>
  </si>
  <si>
    <t>REDUÇÃO EXCÊNTRICA, PVC, ESGOTO PREDIAL, DN 100 X 75 MM, JUNTA ELÁSTICA - FORNECIMENTO E INSTALAÇÃO</t>
  </si>
  <si>
    <t xml:space="preserve"> 4.4.1.17 </t>
  </si>
  <si>
    <t xml:space="preserve"> 89784 </t>
  </si>
  <si>
    <t>TE, PVC, SERIE NORMAL, ESGOTO PREDIAL, DN 50 X 50 MM, JUNTA ELÁSTICA, FORNECIDO E INSTALADO EM RAMAL DE DESCARGA OU RAMAL DE ESGOTO SANITÁRIO. AF_12/2014</t>
  </si>
  <si>
    <t xml:space="preserve"> 4.4.1.18 </t>
  </si>
  <si>
    <t xml:space="preserve"> 89786 </t>
  </si>
  <si>
    <t>TE, PVC, SERIE NORMAL, ESGOTO PREDIAL, DN 75 X 75 MM, JUNTA ELÁSTICA, FORNECIDO E INSTALADO EM RAMAL DE DESCARGA OU RAMAL DE ESGOTO SANITÁRIO. AF_12/2014</t>
  </si>
  <si>
    <t xml:space="preserve"> 4.4.1.19 </t>
  </si>
  <si>
    <t xml:space="preserve"> CEFAP.89786_Mod </t>
  </si>
  <si>
    <t>TE, PVC, SERIE NORMAL, ESGOTO PREDIAL, DN 75 X 50 MM, JUNTA ELÁSTICA, FORNECIDO E INSTALADO EM RAMAL DE DESCARGA OU RAMAL DE ESGOTO SANITÁRIO. AF_12/2014</t>
  </si>
  <si>
    <t xml:space="preserve"> 4.4.1.20 </t>
  </si>
  <si>
    <t xml:space="preserve"> 89796 </t>
  </si>
  <si>
    <t>TE, PVC, SERIE NORMAL, ESGOTO PREDIAL, DN 100 X 100 MM, JUNTA ELÁSTICA, FORNECIDO E INSTALADO EM RAMAL DE DESCARGA OU RAMAL DE ESGOTO SANITÁRIO. AF_12/2014</t>
  </si>
  <si>
    <t xml:space="preserve"> 4.4.1.21 </t>
  </si>
  <si>
    <t xml:space="preserve"> CEFAP.89796_Mod </t>
  </si>
  <si>
    <t>TE, PVC, SERIE NORMAL, ESGOTO PREDIAL, DN 100 X 50 MM, JUNTA ELÁSTICA, FORNECIDO E INSTALADO EM RAMAL DE DESCARGA OU RAMAL DE ESGOTO SANITÁRIO. AF_12/2014</t>
  </si>
  <si>
    <t xml:space="preserve"> 4.4.1.22 </t>
  </si>
  <si>
    <t xml:space="preserve"> CEFAP.89796_Mod1 </t>
  </si>
  <si>
    <t>TE, PVC, SERIE NORMAL, ESGOTO PREDIAL, DN 100 X 75 MM, JUNTA ELÁSTICA, FORNECIDO E INSTALADO EM RAMAL DE DESCARGA OU RAMAL DE ESGOTO SANITÁRIO. AF_12/2014</t>
  </si>
  <si>
    <t xml:space="preserve"> 4.4.1.23 </t>
  </si>
  <si>
    <t xml:space="preserve"> 89724 </t>
  </si>
  <si>
    <t>JOELHO 90 GRAUS, PVC, SERIE NORMAL, ESGOTO PREDIAL, DN 40 MM, JUNTA SOLDÁVEL, FORNECIDO E INSTALADO EM RAMAL DE DESCARGA OU RAMAL DE ESGOTO SANITÁRIO. AF_12/2014</t>
  </si>
  <si>
    <t xml:space="preserve"> 4.4.1.24 </t>
  </si>
  <si>
    <t xml:space="preserve"> CEFAP.89724_Mod </t>
  </si>
  <si>
    <t>JOELHO 90 GRAUS, PVC, SERIE NORMAL, ESGOTO PREDIAL, DN 40 MM, JUNTA ELÁSTICA - FORNECIMENTO E INSTALAÇÃO</t>
  </si>
  <si>
    <t xml:space="preserve"> 4.4.1.25 </t>
  </si>
  <si>
    <t>JOELHO 90 GRAUS, PVC, SERIE NORMAL, ESGOTO PREDIAL, DN 50 MM, JUNTA ELÁSTICA, FORNECIDO E INSTALADO EM RAMAL DE DESCARGA OU RAMAL DE ESGOTO SANITÁRIO. AF_12/2014</t>
  </si>
  <si>
    <t xml:space="preserve"> 4.4.1.26 </t>
  </si>
  <si>
    <t xml:space="preserve"> 89737 </t>
  </si>
  <si>
    <t>JOELHO 90 GRAUS, PVC, SERIE NORMAL, ESGOTO PREDIAL, DN 75 MM, JUNTA ELÁSTICA, FORNECIDO E INSTALADO EM RAMAL DE DESCARGA OU RAMAL DE ESGOTO SANITÁRIO. AF_12/2014</t>
  </si>
  <si>
    <t xml:space="preserve"> 4.4.1.27 </t>
  </si>
  <si>
    <t>JOELHO 90 GRAUS, PVC, SERIE NORMAL, ESGOTO PREDIAL, DN 100 MM, JUNTA ELÁSTICA, FORNECIDO E INSTALADO EM RAMAL DE DESCARGA OU RAMAL DE ESGOTO SANITÁRIO. AF_12/2014</t>
  </si>
  <si>
    <t xml:space="preserve"> 4.4.1.28 </t>
  </si>
  <si>
    <t>JOELHO 45 GRAUS, PVC, SERIE NORMAL, ESGOTO PREDIAL, DN 40 MM, JUNTA SOLDÁVEL, FORNECIDO E INSTALADO EM RAMAL DE DESCARGA OU RAMAL DE ESGOTO SANITÁRIO. AF_12/2014</t>
  </si>
  <si>
    <t xml:space="preserve"> 4.4.1.29 </t>
  </si>
  <si>
    <t>JOELHO 45 GRAUS, PVC, SERIE NORMAL, ESGOTO PREDIAL, DN 50 MM, JUNTA ELÁSTICA, FORNECIDO E INSTALADO EM PRUMADA DE ESGOTO SANITÁRIO OU VENTILAÇÃO. AF_12/2014</t>
  </si>
  <si>
    <t xml:space="preserve"> 4.4.1.30 </t>
  </si>
  <si>
    <t xml:space="preserve"> 89806 </t>
  </si>
  <si>
    <t>JOELHO 45 GRAUS, PVC, SERIE NORMAL, ESGOTO PREDIAL, DN 75 MM, JUNTA ELÁSTICA, FORNECIDO E INSTALADO EM PRUMADA DE ESGOTO SANITÁRIO OU VENTILAÇÃO. AF_12/2014</t>
  </si>
  <si>
    <t xml:space="preserve"> 4.4.1.31 </t>
  </si>
  <si>
    <t>JOELHO 45 GRAUS, PVC, SERIE NORMAL, ESGOTO PREDIAL, DN 100 MM, JUNTA ELÁSTICA, FORNECIDO E INSTALADO EM RAMAL DE DESCARGA OU RAMAL DE ESGOTO SANITÁRIO. AF_12/2014</t>
  </si>
  <si>
    <t xml:space="preserve"> 4.4.1.32 </t>
  </si>
  <si>
    <t xml:space="preserve"> CEFAP.89546_Mod </t>
  </si>
  <si>
    <t>BUCHA DE REDUÇÃO LONGA, PVC, ESGOTO PREDIAL, DN 50 X 40 MM, SOLDÁVEL - FORNECIMENTO E INSTALAÇÃO</t>
  </si>
  <si>
    <t xml:space="preserve"> 4.4.1.33 </t>
  </si>
  <si>
    <t xml:space="preserve"> 89813 </t>
  </si>
  <si>
    <t>LUVA SIMPLES, PVC, SERIE NORMAL, ESGOTO PREDIAL, DN 50 MM, JUNTA ELÁSTICA, FORNECIDO E INSTALADO EM PRUMADA DE ESGOTO SANITÁRIO OU VENTILAÇÃO. AF_12/2014</t>
  </si>
  <si>
    <t xml:space="preserve"> 4.4.1.34 </t>
  </si>
  <si>
    <t xml:space="preserve"> 89817 </t>
  </si>
  <si>
    <t>LUVA SIMPLES, PVC, SERIE NORMAL, ESGOTO PREDIAL, DN 75 MM, JUNTA ELÁSTICA, FORNECIDO E INSTALADO EM PRUMADA DE ESGOTO SANITÁRIO OU VENTILAÇÃO. AF_12/2014</t>
  </si>
  <si>
    <t xml:space="preserve"> 4.4.1.35 </t>
  </si>
  <si>
    <t xml:space="preserve"> 4.4.1.36 </t>
  </si>
  <si>
    <t xml:space="preserve"> 4.4.1.37 </t>
  </si>
  <si>
    <t xml:space="preserve"> 4.4.1.38 </t>
  </si>
  <si>
    <t xml:space="preserve"> 4.4.1.39 </t>
  </si>
  <si>
    <t xml:space="preserve"> 4.4.2 </t>
  </si>
  <si>
    <t>ACESSÓRIOS PVC</t>
  </si>
  <si>
    <t xml:space="preserve"> 4.4.2.1 </t>
  </si>
  <si>
    <t xml:space="preserve"> CEFAP.CC.0087 </t>
  </si>
  <si>
    <t>TERMINAL DE VENTILAÇÃO, 50 MM, SERIE NORMAL, ESGOTO PREDIAL - FORNECIMENTO E INSTALAÇÃO</t>
  </si>
  <si>
    <t xml:space="preserve"> 4.4.2.2 </t>
  </si>
  <si>
    <t xml:space="preserve"> CEFAP.CC.0088 </t>
  </si>
  <si>
    <t>TERMINAL DE VENTILAÇÃO, 75 MM, SERIE NORMAL, ESGOTO PREDIAL - FORNECIMENTO E INSTALAÇÃO</t>
  </si>
  <si>
    <t xml:space="preserve"> 4.4.2.3 </t>
  </si>
  <si>
    <t>RALO SIFONADO, PVC, DN 100 X 40 MM, JUNTA SOLDÁVEL, FORNECIDO E INSTALADO EM RAMAL DE DESCARGA OU EM RAMAL DE ESGOTO SANITÁRIO. AF_12/2014</t>
  </si>
  <si>
    <t xml:space="preserve"> 4.4.2.4 </t>
  </si>
  <si>
    <t xml:space="preserve"> 89707 </t>
  </si>
  <si>
    <t>CAIXA SIFONADA, PVC, DN 100 X 100 X 50 MM, JUNTA ELÁSTICA, FORNECIDA E INSTALADA EM RAMAL DE DESCARGA OU EM RAMAL DE ESGOTO SANITÁRIO. AF_12/2014</t>
  </si>
  <si>
    <t xml:space="preserve"> 4.4.2.5 </t>
  </si>
  <si>
    <t xml:space="preserve"> CEFAP.89708_Mod </t>
  </si>
  <si>
    <t>CAIXA SIFONADA, PVC, DN 150 X 150 X 50 MM, JUNTA ELÁSTICA, FORNECIDA E INSTALADA EM RAMAL DE DESCARGA OU EM RAMAL DE ESGOTO SANITÁRIO. AF_12/2014</t>
  </si>
  <si>
    <t xml:space="preserve"> 4.4.2.6 </t>
  </si>
  <si>
    <t xml:space="preserve"> 89708 </t>
  </si>
  <si>
    <t>CAIXA SIFONADA, PVC, DN 150 X 185 X 75 MM, JUNTA ELÁSTICA, FORNECIDA E INSTALADA EM RAMAL DE DESCARGA OU EM RAMAL DE ESGOTO SANITÁRIO. AF_12/2014</t>
  </si>
  <si>
    <t xml:space="preserve"> 4.4.2.7 </t>
  </si>
  <si>
    <t xml:space="preserve"> 98102 </t>
  </si>
  <si>
    <t>CAIXA DE GORDURA SIMPLES, CIRCULAR, EM CONCRETO PRÉ-MOLDADO, DIÂMETRO INTERNO = 0,4 M, ALTURA INTERNA = 0,4 M. AF_05/2018</t>
  </si>
  <si>
    <t xml:space="preserve"> 4.4.2.8 </t>
  </si>
  <si>
    <t xml:space="preserve"> CEFAP.97906_Mod </t>
  </si>
  <si>
    <t>CAIXA ENTERRADA HIDRÁULICA RETANGULAR, EM ALVENARIA COM BLOCOS DE CONCRETO, COM TAMPÃO EM FERRO FUNDIDO, DIMENSÕES INTERNAS: 0,6X0,6X0,6 M PARA REDE DE ESGOTO. AF_05/2018</t>
  </si>
  <si>
    <t xml:space="preserve"> 4.5 </t>
  </si>
  <si>
    <t>CENTRAL DE GLP</t>
  </si>
  <si>
    <t xml:space="preserve"> 4.5.1 </t>
  </si>
  <si>
    <t xml:space="preserve"> CEFAP.97536_Mod </t>
  </si>
  <si>
    <t>TUBO DE AÇO GALVANIZADO COM COSTURA, CLASSE MÉDIA, CONEXÃO ROSQUEADA, DN 32 (1 1/4"), INSTALADO EM RAMAIS E SUB-RAMAIS DE GÁS - FORNECIMENTO E INSTALAÇÃO. AF_12/2015</t>
  </si>
  <si>
    <t xml:space="preserve"> 4.5.2 </t>
  </si>
  <si>
    <t xml:space="preserve"> CEFAP.99250_Mod </t>
  </si>
  <si>
    <t>CAIXA ENTERRADA RETANGULAR EM ALVENARIA COM TIJOLOS CERÂMICOS MACIÇOS, DIMENSÕES INTERNAS: 0,3X0,3X0,3 M PARA REDE DE GLP</t>
  </si>
  <si>
    <t xml:space="preserve"> 4.5.3 </t>
  </si>
  <si>
    <t xml:space="preserve"> CEFAP.92706_Mod </t>
  </si>
  <si>
    <t>TÊ, EM FERRO GALVANIZADO, CONEXÃO ROSQUEADA, DN 32 (1 1/4"), INSTALADO EM RAMAIS E SUB-RAMAIS DE GÁS - FORNECIMENTO E INSTALAÇÃO. AF_12/2015</t>
  </si>
  <si>
    <t xml:space="preserve"> 4.5.4 </t>
  </si>
  <si>
    <t xml:space="preserve"> CEFAP.92703_Mod </t>
  </si>
  <si>
    <t>JOELHO 90 GRAUS, EM FERRO GALVANIZADO, CONEXÃO ROSQUEADA, DN 32 (1 1/4"), INSTALADO EM RAMAIS E SUB-RAMAIS DE GÁS - FORNECIMENTO E INSTALAÇÃO. AF_12/2015</t>
  </si>
  <si>
    <t xml:space="preserve"> 4.5.5 </t>
  </si>
  <si>
    <t xml:space="preserve"> CEFAP.92696_Mod </t>
  </si>
  <si>
    <t>NIPLE, EM FERRO GALVANIZADO, CONEXÃO ROSQUEADA, DN 32 (1 1/4"), INSTALADO EM RAMAIS E SUB-RAMAIS DE GÁS - FORNECIMENTO E INSTALAÇÃO. AF_12/2015</t>
  </si>
  <si>
    <t xml:space="preserve"> 4.5.6 </t>
  </si>
  <si>
    <t xml:space="preserve"> CEFAP.74003/1_Mod </t>
  </si>
  <si>
    <t>INSTALACOES GAS CENTRAL E ACESSÓRIOS DOS PONTOS DE CONSUMO</t>
  </si>
  <si>
    <t>INSTALAÇÕES ELÉTRICAS</t>
  </si>
  <si>
    <t>QUADROS DE FORÇA</t>
  </si>
  <si>
    <t xml:space="preserve"> CEFAP.83399_Mod </t>
  </si>
  <si>
    <t>RELE FOTOELETRICO P/ COMANDO DE ILUMINACAO EXTERNA 220V/2000W - FORNECIMENTO E INSTALACAO</t>
  </si>
  <si>
    <t xml:space="preserve"> 5.1.1.3 </t>
  </si>
  <si>
    <t xml:space="preserve"> CEFAP.74131/8_Mod </t>
  </si>
  <si>
    <t>QUADRO DE DISTRIBUIÇÃO DE EMBUTIR, EM CHAPA DE AÇO, PARA ATÉ 56 DISJUNTORES, COM BARRAMENTO, PADRÃO DIN, EXCLUSIVE DISJUNTORES</t>
  </si>
  <si>
    <t xml:space="preserve"> 5.1.1.4 </t>
  </si>
  <si>
    <t xml:space="preserve"> CEFAP.74131/8_Mod2 </t>
  </si>
  <si>
    <t>QUADRO DE DISTRIBUIÇÃO DE EMBUTIR, EM CHAPA DE AÇO, PARA ATÉ 70 DISJUNTORES, COM BARRAMENTO, PADRÃO DIN, EXCLUSIVE DISJUNTORES</t>
  </si>
  <si>
    <t xml:space="preserve"> 5.1.1.5 </t>
  </si>
  <si>
    <t xml:space="preserve"> 101883 </t>
  </si>
  <si>
    <t>QUADRO DE DISTRIBUIÇÃO DE ENERGIA EM CHAPA DE AÇO GALVANIZADO, DE EMBUTIR, COM BARRAMENTO TRIFÁSICO, PARA 18 DISJUNTORES DIN 100A - FORNECIMENTO E INSTALAÇÃO. AF_10/2020</t>
  </si>
  <si>
    <t xml:space="preserve"> 5.1.1.6 </t>
  </si>
  <si>
    <t xml:space="preserve"> 101879 </t>
  </si>
  <si>
    <t>QUADRO DE DISTRIBUIÇÃO DE ENERGIA EM CHAPA DE AÇO GALVANIZADO, DE EMBUTIR, COM BARRAMENTO TRIFÁSICO, PARA 24 DISJUNTORES DIN 100A - FORNECIMENTO E INSTALAÇÃO. AF_10/2020</t>
  </si>
  <si>
    <t xml:space="preserve"> 5.1.1.7 </t>
  </si>
  <si>
    <t xml:space="preserve"> 5.1.1.8 </t>
  </si>
  <si>
    <t xml:space="preserve"> 5.1.1.9 </t>
  </si>
  <si>
    <t xml:space="preserve"> 5.1.1.10 </t>
  </si>
  <si>
    <t xml:space="preserve"> 93656 </t>
  </si>
  <si>
    <t xml:space="preserve"> 5.1.1.11 </t>
  </si>
  <si>
    <t xml:space="preserve"> 5.1.1.12 </t>
  </si>
  <si>
    <t xml:space="preserve"> 93669 </t>
  </si>
  <si>
    <t>DISJUNTOR TRIPOLAR TIPO DIN, CORRENTE NOMINAL DE 20A - FORNECIMENTO E INSTALAÇÃO. AF_10/2020</t>
  </si>
  <si>
    <t xml:space="preserve"> 5.1.1.13 </t>
  </si>
  <si>
    <t xml:space="preserve"> 5.1.1.14 </t>
  </si>
  <si>
    <t xml:space="preserve"> 93672 </t>
  </si>
  <si>
    <t>DISJUNTOR TRIPOLAR TIPO DIN, CORRENTE NOMINAL DE 40A - FORNECIMENTO E INSTALAÇÃO. AF_10/2020</t>
  </si>
  <si>
    <t xml:space="preserve"> 5.1.1.15 </t>
  </si>
  <si>
    <t xml:space="preserve"> CEFAP.93673_Mod </t>
  </si>
  <si>
    <t>DISJUNTOR TRIPOLAR TIPO DIN, CORRENTE NOMINAL DE 70A - FORNECIMENTO E INSTALAÇÃO</t>
  </si>
  <si>
    <t xml:space="preserve"> 5.1.1.16 </t>
  </si>
  <si>
    <t xml:space="preserve"> CEFAP.93673_Mod2 </t>
  </si>
  <si>
    <t>DISJUNTOR TRIPOLAR TIPO DIN, CORRENTE NOMINAL DE 100A - FORNECIMENTO E INSTALAÇÃO</t>
  </si>
  <si>
    <t xml:space="preserve"> 5.1.1.17 </t>
  </si>
  <si>
    <t xml:space="preserve"> CEFAP.CC.0171 </t>
  </si>
  <si>
    <t>DISJUNTOR TERMOMAGNETICO TRIPOLAR 250 A, PADRÃO DIN</t>
  </si>
  <si>
    <t xml:space="preserve"> 5.1.1.18 </t>
  </si>
  <si>
    <t xml:space="preserve"> CEFAP.74130/8_Mod </t>
  </si>
  <si>
    <t>DISJUNTOR TERMOMAGNÉTICO TRIPOLAR EM CAIXA MOLDADA 450 A, FORNECIMENTO E INSTALAÇÃO</t>
  </si>
  <si>
    <t xml:space="preserve"> 5.1.1.19 </t>
  </si>
  <si>
    <t xml:space="preserve"> CEFAP.CC.0096 </t>
  </si>
  <si>
    <t>DISJUNTOR MOTOR 10 A - FORNECIMENTO E INSTALAÇÃO</t>
  </si>
  <si>
    <t xml:space="preserve"> 5.1.1.20 </t>
  </si>
  <si>
    <t xml:space="preserve"> CEFAP.CC.0076 </t>
  </si>
  <si>
    <t>DISPOSITIVO DE PROTEÇÃO CONTRA SURTO DE TENSÃO DPS 80KA – 275V</t>
  </si>
  <si>
    <t xml:space="preserve"> 5.1.1.21 </t>
  </si>
  <si>
    <t xml:space="preserve"> CEFAP.CC.0029 </t>
  </si>
  <si>
    <t>DISPOSITIVO DE PROTEÇÃO CONTRA SURTO DE TENSÃO DPS 40KA – 275V</t>
  </si>
  <si>
    <t xml:space="preserve"> 5.1.1.22 </t>
  </si>
  <si>
    <t xml:space="preserve"> CEFAP.CC.0030 </t>
  </si>
  <si>
    <t>DISPOSITIVO DE PROTEÇÃO DIFERENCIAL (DR), BIPOLAR 25A, 30mA.</t>
  </si>
  <si>
    <t xml:space="preserve"> 5.1.1.23 </t>
  </si>
  <si>
    <t xml:space="preserve"> CEFAP.CC.0032 </t>
  </si>
  <si>
    <t>DISPOSITIVO DE PROTEÇÃO DIFERENCIAL (DR), BIPOLAR 63A, 30mA.</t>
  </si>
  <si>
    <t xml:space="preserve"> 5.1.1.24 </t>
  </si>
  <si>
    <t xml:space="preserve"> CEFAP.CC.0034 </t>
  </si>
  <si>
    <t>DISPOSITIVO DE PROTEÇÃO DIFERENCIAL (DR), BIPOLAR 100A, 30mA.</t>
  </si>
  <si>
    <t xml:space="preserve"> CEFAP.91867_Mod </t>
  </si>
  <si>
    <t>ELETRODUTO RÍGIDO ROSCÁVEL, PVC, DN 25 MM (3/4") - FORNECIMENTO E INSTALAÇÃO. AF_12/2015</t>
  </si>
  <si>
    <t xml:space="preserve"> CEFAP.91868_Mod </t>
  </si>
  <si>
    <t>ELETRODUTO RÍGIDO ROSCÁVEL, PVC, DN 32 MM (1") - FORNECIMENTO E INSTALAÇÃO. AF_12/2015</t>
  </si>
  <si>
    <t xml:space="preserve"> CEFAP.91869_Mod </t>
  </si>
  <si>
    <t>ELETRODUTO RÍGIDO ROSCÁVEL, PVC, DN 40 MM (1 1/4") - FORNECIMENTO E INSTALAÇÃO. AF_12/2015</t>
  </si>
  <si>
    <t xml:space="preserve"> 5.1.2.4 </t>
  </si>
  <si>
    <t xml:space="preserve"> 93008 </t>
  </si>
  <si>
    <t>ELETRODUTO RÍGIDO ROSCÁVEL, PVC, DN 50 MM (1 1/2") - FORNECIMENTO E INSTALAÇÃO. AF_12/2015</t>
  </si>
  <si>
    <t xml:space="preserve"> 5.1.2.5 </t>
  </si>
  <si>
    <t xml:space="preserve"> 93009 </t>
  </si>
  <si>
    <t>ELETRODUTO RÍGIDO ROSCÁVEL, PVC, DN 60 MM (2") - FORNECIMENTO E INSTALAÇÃO. AF_12/2015</t>
  </si>
  <si>
    <t xml:space="preserve"> 5.1.2.6 </t>
  </si>
  <si>
    <t xml:space="preserve"> 93011 </t>
  </si>
  <si>
    <t>ELETRODUTO RÍGIDO ROSCÁVEL, PVC, DN 85 MM (3") - FORNECIMENTO E INSTALAÇÃO. AF_12/2015</t>
  </si>
  <si>
    <t xml:space="preserve"> 5.1.2.7 </t>
  </si>
  <si>
    <t xml:space="preserve"> 93012 </t>
  </si>
  <si>
    <t>ELETRODUTO RÍGIDO ROSCÁVEL, PVC, DN 110 MM (4") - FORNECIMENTO E INSTALAÇÃO. AF_12/2015</t>
  </si>
  <si>
    <t xml:space="preserve"> 5.1.2.8 </t>
  </si>
  <si>
    <t xml:space="preserve"> CEFAP.91887_Mod </t>
  </si>
  <si>
    <t>CURVA 90 GRAUS PARA ELETRODUTO, PVC, ROSCÁVEL, DN 20 MM (1/2") - FORNECIMENTO E INSTALAÇÃO. AF_12/2015</t>
  </si>
  <si>
    <t xml:space="preserve"> 5.1.2.9 </t>
  </si>
  <si>
    <t xml:space="preserve"> CEFAP.91887_Mod2 </t>
  </si>
  <si>
    <t>CURVA 45º PARA ELETRODUTO DE PVC RÍGIDO ROSCÁVEL, DIÂM = 50mm (1 ½")</t>
  </si>
  <si>
    <t xml:space="preserve"> 5.1.2.10 </t>
  </si>
  <si>
    <t xml:space="preserve"> CEFAP.91835_Mod </t>
  </si>
  <si>
    <t>ELETRODUTO FLEXÍVEL CORRUGADO REFORÇADO, PVC, DN 25 MM (3/4"), PARA CIRCUITOS TERMINAIS - FORNECIMENTO E INSTALAÇÃO. AF_12/2015</t>
  </si>
  <si>
    <t xml:space="preserve"> 5.1.2.11 </t>
  </si>
  <si>
    <t xml:space="preserve"> CEFAP.91837_Mod </t>
  </si>
  <si>
    <t>ELETRODUTO FLEXÍVEL CORRUGADO REFORÇADO, PVC, DN 32 MM (1"), PARA CIRCUITOS TERMINAIS - FORNECIMENTO E INSTALAÇÃO. AF_12/2015</t>
  </si>
  <si>
    <t xml:space="preserve"> 5.1.2.12 </t>
  </si>
  <si>
    <t>ELETRODUTO FLEXÍVEL CORRUGADO, PEAD, DN 50 (1 ½)  - FORNECIMENTO E INSTALAÇÃO. AF_04/2016</t>
  </si>
  <si>
    <t xml:space="preserve"> 5.1.2.13 </t>
  </si>
  <si>
    <t>ELETRODUTO FLEXÍVEL CORRUGADO, PEAD, DN 63 (2")  - FORNECIMENTO E INSTALAÇÃO. AF_04/2016</t>
  </si>
  <si>
    <t xml:space="preserve"> 5.1.2.14 </t>
  </si>
  <si>
    <t xml:space="preserve"> 97669 </t>
  </si>
  <si>
    <t>ELETRODUTO FLEXÍVEL CORRUGADO, PEAD, DN 90 (3) - FORNECIMENTO E INSTALAÇÃO. AF_04/2016</t>
  </si>
  <si>
    <t xml:space="preserve"> 5.1.2.15 </t>
  </si>
  <si>
    <t xml:space="preserve"> 93017 </t>
  </si>
  <si>
    <t>LUVA PARA ELETRODUTO, PVC, ROSCÁVEL, DN 110 MM (4") - FORNECIMENTO E INSTALAÇÃO. AF_12/2015</t>
  </si>
  <si>
    <t xml:space="preserve"> 5.1.2.16 </t>
  </si>
  <si>
    <t xml:space="preserve"> 93016 </t>
  </si>
  <si>
    <t>LUVA PARA ELETRODUTO, PVC, ROSCÁVEL, DN 85 MM (3") - FORNECIMENTO E INSTALAÇÃO. AF_12/2015</t>
  </si>
  <si>
    <t xml:space="preserve"> 5.1.2.17 </t>
  </si>
  <si>
    <t xml:space="preserve"> 93015 </t>
  </si>
  <si>
    <t>LUVA PARA ELETRODUTO, PVC, ROSCÁVEL, DN 75 MM (2 1/2") - FORNECIMENTO E INSTALAÇÃO. AF_12/2015</t>
  </si>
  <si>
    <t xml:space="preserve"> 5.1.2.18 </t>
  </si>
  <si>
    <t xml:space="preserve"> 93014 </t>
  </si>
  <si>
    <t>LUVA PARA ELETRODUTO, PVC, ROSCÁVEL, DN 60 MM (2") - FORNECIMENTO E INSTALAÇÃO. AF_12/2015</t>
  </si>
  <si>
    <t xml:space="preserve"> 5.1.2.19 </t>
  </si>
  <si>
    <t xml:space="preserve"> 93013 </t>
  </si>
  <si>
    <t>LUVA PARA ELETRODUTO, PVC, ROSCÁVEL, DN 50 MM (1 1/2") - FORNECIMENTO E INSTALAÇÃO. AF_12/2015</t>
  </si>
  <si>
    <t xml:space="preserve"> 5.1.2.20 </t>
  </si>
  <si>
    <t xml:space="preserve"> CEFAP.91877_Mod </t>
  </si>
  <si>
    <t>LUVA PARA ELETRODUTO, PVC, ROSCÁVEL, DN 40 MM (1 1/4") - FORNECIMENTO E INSTALAÇÃO.</t>
  </si>
  <si>
    <t xml:space="preserve"> 5.1.2.21 </t>
  </si>
  <si>
    <t xml:space="preserve"> CEFAP.91876_Mod </t>
  </si>
  <si>
    <t>LUVA PARA ELETRODUTO, PVC, ROSCÁVEL, DN 32 MM (1") - FORNECIMENTO E INSTALAÇÃO.</t>
  </si>
  <si>
    <t xml:space="preserve"> 5.1.2.22 </t>
  </si>
  <si>
    <t xml:space="preserve"> CEFAP.91875_Mod </t>
  </si>
  <si>
    <t>LUVA PARA ELETRODUTO, PVC, ROSCÁVEL, DN 25 MM (3/4") - FORNECIMENTO E INSTALAÇÃO.</t>
  </si>
  <si>
    <t xml:space="preserve"> 5.1.2.23 </t>
  </si>
  <si>
    <t xml:space="preserve"> 5.1.2.24 </t>
  </si>
  <si>
    <t xml:space="preserve"> CEFAP.CC.0036 </t>
  </si>
  <si>
    <t>CONSTRUÇÃO DE CAIXA SUBTERRÂNEA, EM ALVENARIA, CONFORME PROJETO CEB TIPO CB1, DIMENSÕES 80X80X80CM, COM TAMPA.</t>
  </si>
  <si>
    <t xml:space="preserve"> 91925 </t>
  </si>
  <si>
    <t>CABO DE COBRE FLEXÍVEL ISOLADO, 1,5 MM², ANTI-CHAMA 0,6/1,0 KV, PARA CIRCUITOS TERMINAIS - FORNECIMENTO E INSTALAÇÃO. AF_12/2015</t>
  </si>
  <si>
    <t xml:space="preserve"> 5.1.3.2 </t>
  </si>
  <si>
    <t xml:space="preserve"> 91933 </t>
  </si>
  <si>
    <t>CABO DE COBRE FLEXÍVEL ISOLADO, 10 MM², ANTI-CHAMA 0,6/1,0 KV, PARA CIRCUITOS TERMINAIS - FORNECIMENTO E INSTALAÇÃO. AF_12/2015</t>
  </si>
  <si>
    <t xml:space="preserve"> 5.1.3.3 </t>
  </si>
  <si>
    <t xml:space="preserve"> 91935 </t>
  </si>
  <si>
    <t>CABO DE COBRE FLEXÍVEL ISOLADO, 16 MM², ANTI-CHAMA 0,6/1,0 KV, PARA CIRCUITOS TERMINAIS - FORNECIMENTO E INSTALAÇÃO. AF_12/2015</t>
  </si>
  <si>
    <t xml:space="preserve"> 5.1.3.4 </t>
  </si>
  <si>
    <t xml:space="preserve"> 91927 </t>
  </si>
  <si>
    <t>CABO DE COBRE FLEXÍVEL ISOLADO, 2,5 MM², ANTI-CHAMA 0,6/1,0 KV, PARA CIRCUITOS TERMINAIS - FORNECIMENTO E INSTALAÇÃO. AF_12/2015</t>
  </si>
  <si>
    <t xml:space="preserve"> 5.1.3.5 </t>
  </si>
  <si>
    <t>CABO DE COBRE FLEXÍVEL ISOLADO, 4 MM², ANTI-CHAMA 0,6/1,0 KV, PARA CIRCUITOS TERMINAIS - FORNECIMENTO E INSTALAÇÃO. AF_12/2015</t>
  </si>
  <si>
    <t xml:space="preserve"> 5.1.3.6 </t>
  </si>
  <si>
    <t>CABO DE COBRE FLEXÍVEL ISOLADO, 6 MM², ANTI-CHAMA 0,6/1,0 KV, PARA CIRCUITOS TERMINAIS - FORNECIMENTO E INSTALAÇÃO. AF_12/2015</t>
  </si>
  <si>
    <t xml:space="preserve"> 5.1.3.7 </t>
  </si>
  <si>
    <t xml:space="preserve"> 92994 </t>
  </si>
  <si>
    <t>CABO DE COBRE FLEXÍVEL ISOLADO, 120 MM², ANTI-CHAMA 0,6/1,0 KV, PARA DISTRIBUIÇÃO - FORNECIMENTO E INSTALAÇÃO. AF_12/2015</t>
  </si>
  <si>
    <t xml:space="preserve"> 5.1.3.8 </t>
  </si>
  <si>
    <t xml:space="preserve"> 92992 </t>
  </si>
  <si>
    <t>CABO DE COBRE FLEXÍVEL ISOLADO, 95 MM², ANTI-CHAMA 0,6/1,0 KV, PARA DISTRIBUIÇÃO - FORNECIMENTO E INSTALAÇÃO. AF_12/2015</t>
  </si>
  <si>
    <t xml:space="preserve"> 5.1.3.9 </t>
  </si>
  <si>
    <t xml:space="preserve"> 92996 </t>
  </si>
  <si>
    <t>CABO DE COBRE FLEXÍVEL ISOLADO, 150 MM², ANTI-CHAMA 0,6/1,0 KV, PARA DISTRIBUIÇÃO - FORNECIMENTO E INSTALAÇÃO. AF_12/2015</t>
  </si>
  <si>
    <t xml:space="preserve"> 5.1.3.10 </t>
  </si>
  <si>
    <t xml:space="preserve"> 93000 </t>
  </si>
  <si>
    <t>CABO DE COBRE FLEXÍVEL ISOLADO, 240 MM², ANTI-CHAMA 0,6/1,0 KV, PARA DISTRIBUIÇÃO - FORNECIMENTO E INSTALAÇÃO. AF_12/2015</t>
  </si>
  <si>
    <t xml:space="preserve"> 5.1.3.11 </t>
  </si>
  <si>
    <t xml:space="preserve"> 92986 </t>
  </si>
  <si>
    <t>CABO DE COBRE FLEXÍVEL ISOLADO, 35 MM², ANTI-CHAMA 0,6/1,0 KV, PARA DISTRIBUIÇÃO - FORNECIMENTO E INSTALAÇÃO. AF_12/2015</t>
  </si>
  <si>
    <t xml:space="preserve"> 5.1.3.12 </t>
  </si>
  <si>
    <t>CABO DE COBRE FLEXÍVEL ISOLADO, 1,5 MM², ANTI-CHAMA 450/750 V, PARA CIRCUITOS TERMINAIS - FORNECIMENTO E INSTALAÇÃO. AF_12/2015</t>
  </si>
  <si>
    <t xml:space="preserve"> 5.1.3.13 </t>
  </si>
  <si>
    <t>CABO DE COBRE FLEXÍVEL ISOLADO, 2,5 MM², ANTI-CHAMA 450/750 V, PARA CIRCUITOS TERMINAIS - FORNECIMENTO E INSTALAÇÃO. AF_12/2015</t>
  </si>
  <si>
    <t xml:space="preserve"> 5.1.3.14 </t>
  </si>
  <si>
    <t>CABO DE COBRE FLEXÍVEL ISOLADO, 4 MM², ANTI-CHAMA 450/750 V, PARA CIRCUITOS TERMINAIS - FORNECIMENTO E INSTALAÇÃO. AF_12/2015</t>
  </si>
  <si>
    <t xml:space="preserve"> 5.1.3.15 </t>
  </si>
  <si>
    <t>CABO DE COBRE FLEXÍVEL ISOLADO, 6 MM², ANTI-CHAMA 450/750 V, PARA CIRCUITOS TERMINAIS - FORNECIMENTO E INSTALAÇÃO. AF_12/2015</t>
  </si>
  <si>
    <t xml:space="preserve"> CEFAP.CC.0099 </t>
  </si>
  <si>
    <t>LUMINÁRIA DE EMBUTIR CORPO EM CHAPA DE AÇO TRATADA COM ACABAMENTO EM PINTURA ELETROSTÁTICA NA COR BRANCA, REFLETOR E ALETAS PARABÓLICAS EM ALUMÍNIO ANODIZADO DE ALTO BRILHO, EQUIPADA COM PORTA-LÂMPADA ANTIVIBRATÓRIO EM POLICARBONATO, COM TRAVA DE SEGURANÇA E PROTEÇÃO CONTRA AQUECIMENTO NOS CONTATOS, 4XT8 LED, 09W/10W, 0,11X0,60X0,60CM,</t>
  </si>
  <si>
    <t xml:space="preserve"> CEFAP.CC.0100 </t>
  </si>
  <si>
    <t>LUMINÁRIA DE EMBUTIR CORPO EM CHAPA DE AÇO TRATADA COM ACABAMENTO EM PINTURA ELETROSTÁTICA NA COR BRANCA, DIFUSOR EM ACRÍLICO TRANSLÚCIDO OU TRANSPARENTE (POLIESTIRENO), EQUIPADA COM PORTA-LÂMPADA ANTIVIBRATÓRIO EM POLICARBONATO, COM TRAVA DE SEGURANÇA E PROTEÇÃO CONTRA AQUECIMENTO NOS CONTATOS, 4XT8 LED, 09W/10W, 0,07X0,618X0,618CM</t>
  </si>
  <si>
    <t xml:space="preserve"> 5.1.4.3 </t>
  </si>
  <si>
    <t xml:space="preserve"> CEFAP.CC.0101 </t>
  </si>
  <si>
    <t>LUMINÁRIA DE EMBUTIR CORPO EM CHAPA DE AÇO TRATADA COM ACABAMENTO EM PINTURA ELETROSTÁTICA NA COR BRANCA, DIFUSOR EM ACRÍLICO TRANSLÚCIDO OU TRANSPARENTE (POLIESTIRENO), EQUIPADA COM PORTA-LÂMPADA ANTIVIBRATÓRIO EM POLICARBONATO, COM TRAVA DE SEGURANÇA E PROTEÇÃO CONTRA AQUECIMENTO NOS CONTATOS, 2X18 W LED, 0,07X0,24X1,245 CM</t>
  </si>
  <si>
    <t xml:space="preserve"> 5.1.4.4 </t>
  </si>
  <si>
    <t xml:space="preserve"> CEFAP.CC.0104 </t>
  </si>
  <si>
    <t>PROJETOR LED MODULAR ALTA POTÊNCIA 400 WATTS COM LENTE 28, 60.000LM, GRAU PROTEÇÃO: IP 67, ESTRUTURA EM ALUMÍNIO FUNDIDO E ACABAMENTO EM PINTURA ELETROSTÁTICA COR BRANCA</t>
  </si>
  <si>
    <t xml:space="preserve"> 5.1.4.5 </t>
  </si>
  <si>
    <t xml:space="preserve"> CEFAP.CC.0105 </t>
  </si>
  <si>
    <t>LUMINÁRIA PENDENTE INDUSTRIAL EM ALUMÍNIO LED 100W SMD - 6500K BIVOLT</t>
  </si>
  <si>
    <t xml:space="preserve"> 5.1.4.6 </t>
  </si>
  <si>
    <t xml:space="preserve"> CEFAP.CC.0106 </t>
  </si>
  <si>
    <t>BALIZADOR RETANGULAR ALUMÍNIO 4 VIDROS, CORPO EM CHAPA DE ALUMÍNIO E DIFUSOR EM VIDRO FOSCO – ALTURA 30 CM – BRANCO/ PRETO</t>
  </si>
  <si>
    <t xml:space="preserve"> 5.1.4.7 </t>
  </si>
  <si>
    <t xml:space="preserve"> 5.1.4.8 </t>
  </si>
  <si>
    <t xml:space="preserve"> 5.1.4.9 </t>
  </si>
  <si>
    <t xml:space="preserve"> CEFAP.CC.0109 </t>
  </si>
  <si>
    <t>REFLETOR LED 50W – FORNECIMENTO E INSTALAÇÃO</t>
  </si>
  <si>
    <t xml:space="preserve"> 5.1.4.10 </t>
  </si>
  <si>
    <t xml:space="preserve"> CEFAP.CC.0110 </t>
  </si>
  <si>
    <t>LÂMPADA LED RGB 5W COM CONTROLE REMOTO - FORNECIMENTO E INSTALAÇÃO</t>
  </si>
  <si>
    <t xml:space="preserve"> 5.1.4.11 </t>
  </si>
  <si>
    <t xml:space="preserve"> 5.1.4.12 </t>
  </si>
  <si>
    <t xml:space="preserve"> CEFAP.73769/4_Mod </t>
  </si>
  <si>
    <t>POSTE DE ACO CONICO CONTINUO RETO, ENGASTADO, H=7M - FORNECIMENTO E INSTALACAO</t>
  </si>
  <si>
    <t xml:space="preserve"> 5.1.4.13 </t>
  </si>
  <si>
    <t xml:space="preserve"> CEFAP.CC.0237 </t>
  </si>
  <si>
    <t>POSTE DE ACO CONICO CONTINUO RETO, ENGASTADO, H=9M - FORNECIMENTO E INSTALACAO</t>
  </si>
  <si>
    <t xml:space="preserve"> 5.1.4.14 </t>
  </si>
  <si>
    <t xml:space="preserve"> 101637 </t>
  </si>
  <si>
    <t>BRAÇO PARA ILUMINAÇÃO PÚBLICA, EM TUBO DE AÇO GALVANIZADO, COMPRIMENTO DE 1,50 M, PARA FIXAÇÃO EM POSTE METÁLICO - FORNECIMENTO E INSTALAÇÃO. AF_08/2020</t>
  </si>
  <si>
    <t xml:space="preserve"> 5.1.5 </t>
  </si>
  <si>
    <t xml:space="preserve"> 5.1.5.1 </t>
  </si>
  <si>
    <t xml:space="preserve"> 91979 </t>
  </si>
  <si>
    <t>INTERRUPTOR INTERMEDIÁRIO (1 MÓDULO), 10A/250V, INCLUINDO SUPORTE E PLACA - FORNECIMENTO E INSTALAÇÃO. AF_09/2017</t>
  </si>
  <si>
    <t xml:space="preserve"> 5.1.5.2 </t>
  </si>
  <si>
    <t>INTERRUPTOR PARALELO (1 MÓDULO), 10A/250V, INCLUINDO SUPORTE E PLACA - FORNECIMENTO E INSTALAÇÃO. AF_12/2015</t>
  </si>
  <si>
    <t xml:space="preserve"> 5.1.5.3 </t>
  </si>
  <si>
    <t>INTERRUPTOR SIMPLES (1 MÓDULO), 10A/250V, INCLUINDO SUPORTE E PLACA - FORNECIMENTO E INSTALAÇÃO. AF_12/2015</t>
  </si>
  <si>
    <t xml:space="preserve"> 5.1.5.4 </t>
  </si>
  <si>
    <t xml:space="preserve"> 91957 </t>
  </si>
  <si>
    <t>INTERRUPTOR SIMPLES (1 MÓDULO) COM INTERRUPTOR PARALELO (1 MÓDULO), 10A/250V, INCLUINDO SUPORTE E PLACA - FORNECIMENTO E INSTALAÇÃO. AF_12/2015</t>
  </si>
  <si>
    <t xml:space="preserve"> 5.1.5.5 </t>
  </si>
  <si>
    <t xml:space="preserve"> 91961 </t>
  </si>
  <si>
    <t>INTERRUPTOR PARALELO (2 MÓDULOS), 10A/250V, INCLUINDO SUPORTE E PLACA - FORNECIMENTO E INSTALAÇÃO. AF_12/2015</t>
  </si>
  <si>
    <t xml:space="preserve"> 5.1.5.6 </t>
  </si>
  <si>
    <t xml:space="preserve"> 91959 </t>
  </si>
  <si>
    <t>INTERRUPTOR SIMPLES (2 MÓDULOS), 10A/250V, INCLUINDO SUPORTE E PLACA - FORNECIMENTO E INSTALAÇÃO. AF_12/2015</t>
  </si>
  <si>
    <t xml:space="preserve"> 5.1.5.7 </t>
  </si>
  <si>
    <t xml:space="preserve"> 91967 </t>
  </si>
  <si>
    <t>INTERRUPTOR SIMPLES (3 MÓDULOS), 10A/250V, INCLUINDO SUPORTE E PLACA - FORNECIMENTO E INSTALAÇÃO. AF_12/2015</t>
  </si>
  <si>
    <t xml:space="preserve"> 5.1.5.8 </t>
  </si>
  <si>
    <t>TOMADA BAIXA DE EMBUTIR (1 MÓDULO), 2P+T 10 A, INCLUINDO SUPORTE E PLACA - FORNECIMENTO E INSTALAÇÃO. AF_12/2015</t>
  </si>
  <si>
    <t xml:space="preserve"> 5.1.5.9 </t>
  </si>
  <si>
    <t>TOMADA MÉDIA DE EMBUTIR (1 MÓDULO), 2P+T 10 A, INCLUINDO SUPORTE E PLACA - FORNECIMENTO E INSTALAÇÃO. AF_12/2015</t>
  </si>
  <si>
    <t xml:space="preserve"> 5.1.5.10 </t>
  </si>
  <si>
    <t xml:space="preserve"> 91997 </t>
  </si>
  <si>
    <t>TOMADA MÉDIA DE EMBUTIR (1 MÓDULO), 2P+T 20 A, INCLUINDO SUPORTE E PLACA - FORNECIMENTO E INSTALAÇÃO. AF_12/2015</t>
  </si>
  <si>
    <t xml:space="preserve"> 5.1.5.11 </t>
  </si>
  <si>
    <t>CAIXA RETANGULAR 4" X 2" MÉDIA (1,30 M DO PISO), PVC, INSTALADA EM PAREDE - FORNECIMENTO E INSTALAÇÃO. AF_12/2015</t>
  </si>
  <si>
    <t xml:space="preserve"> 5.1.5.12 </t>
  </si>
  <si>
    <t>CAIXA RETANGULAR 4" X 2" BAIXA (0,30 M DO PISO), PVC, INSTALADA EM PAREDE - FORNECIMENTO E INSTALAÇÃO. AF_12/2015</t>
  </si>
  <si>
    <t xml:space="preserve"> 5.1.6 </t>
  </si>
  <si>
    <t>ELETROCALHAS</t>
  </si>
  <si>
    <t xml:space="preserve"> 5.1.6.1 </t>
  </si>
  <si>
    <t xml:space="preserve"> CEFAP.CC.0176 </t>
  </si>
  <si>
    <t>ELETROCALHA PERFURADA EM AÇO GALVANIZADO, LARGURA 50MM E ALTURA 50MM, INCLUSIVE TAMPA, EMENDA E FIXAÇÃO - FORNECIMENTO E INSTALAÇÃO</t>
  </si>
  <si>
    <t xml:space="preserve"> 5.1.6.2 </t>
  </si>
  <si>
    <t xml:space="preserve"> CEFAP.CC.0177 </t>
  </si>
  <si>
    <t>ELETROCALHA PERFURADA EM AÇO GALVANIZADO, LARGURA 75MM E ALTURA 75MM, INCLUSIVE TAMPA, EMENDA E FIXAÇÃO - FORNECIMENTO E INSTALAÇÃO</t>
  </si>
  <si>
    <t xml:space="preserve"> 5.1.6.3 </t>
  </si>
  <si>
    <t xml:space="preserve"> CEFAP.CC.0178 </t>
  </si>
  <si>
    <t>ELETROCALHA PERFURADA EM AÇO GALVANIZADO, LARGURA 100MM E ALTURA 50MM, INCLUSIVE TAMPA, EMENDA E FIXAÇÃO - FORNECIMENTO E INSTALAÇÃO</t>
  </si>
  <si>
    <t xml:space="preserve"> 5.1.6.4 </t>
  </si>
  <si>
    <t xml:space="preserve"> CEFAP.CC.0179 </t>
  </si>
  <si>
    <t>ELETROCALHA PERFURADA EM AÇO GALVANIZADO, LARGURA 150MM E ALTURA 100MM, INCLUSIVE TAMPA, EMENDA E FIXAÇÃO - FORNECIMENTO E INSTALAÇÃO</t>
  </si>
  <si>
    <t xml:space="preserve"> 5.1.7 </t>
  </si>
  <si>
    <t xml:space="preserve"> 5.1.7.1 </t>
  </si>
  <si>
    <t xml:space="preserve"> 5.1.7.2 </t>
  </si>
  <si>
    <t xml:space="preserve"> CEFAP.CC.0037 </t>
  </si>
  <si>
    <t>CAIXA DE INSPEÇÃO EM ALVENARIA DE TIJOLO MACIÇO DIAMETRO EXTERNO: 180CM, ALTURA, 175CM , TIPO CB2 DA CEB, COM TAMPÃO.</t>
  </si>
  <si>
    <t xml:space="preserve"> 5.1.7.3 </t>
  </si>
  <si>
    <t xml:space="preserve"> 5.1.7.4 </t>
  </si>
  <si>
    <t xml:space="preserve"> CEFAP.83397_Mod </t>
  </si>
  <si>
    <t>POSTE DE CONCRETO CIRCULAR H=11M CARGA NOMINAL 400KG INCLUSIVE ESCAVACAO, EXCLUSIVE TRANSPORTE - FORNECIMENTO E INSTALACAO</t>
  </si>
  <si>
    <t xml:space="preserve"> 5.1.7.5 </t>
  </si>
  <si>
    <t xml:space="preserve"> 101546 </t>
  </si>
  <si>
    <t>ISOLADOR, TIPO PINO, PARA TENSÃO 15 KV - FORNECIMENTO E INSTALAÇÃO. AF_07/2020</t>
  </si>
  <si>
    <t xml:space="preserve"> 5.1.7.6 </t>
  </si>
  <si>
    <t xml:space="preserve"> CEFAP.73781/2_Mod </t>
  </si>
  <si>
    <t>ISOLADOR DE PORCELANA, TIPO BUCHA, PARA TENSAO DE *15* KV - FORNECIMENTO E INSTALAÇÃO</t>
  </si>
  <si>
    <t xml:space="preserve"> 5.1.7.7 </t>
  </si>
  <si>
    <t xml:space="preserve"> CEFAP.96971_Mod </t>
  </si>
  <si>
    <t>CORDOALHA DE COBRE NU 10 MM², NÃO ENTERRADA, COM ISOLADOR - FORNECIMENTO E INSTALAÇÃO. AF_12/2017</t>
  </si>
  <si>
    <t xml:space="preserve"> 5.1.7.8 </t>
  </si>
  <si>
    <t>CORDOALHA DE COBRE NU 35 MM², NÃO ENTERRADA, COM ISOLADOR - FORNECIMENTO E INSTALAÇÃO. AF_12/2017</t>
  </si>
  <si>
    <t xml:space="preserve"> 5.1.7.9 </t>
  </si>
  <si>
    <t xml:space="preserve"> CEFAP.83490_Mod </t>
  </si>
  <si>
    <t>CHAVE FUSÍVEL UNIPOLAR, 15KV – 500A, EQUIPADA COM COMANDO PARA HASTE DE MANOBRA</t>
  </si>
  <si>
    <t xml:space="preserve"> 5.1.7.10 </t>
  </si>
  <si>
    <t xml:space="preserve"> CEFAP.CC.0172 </t>
  </si>
  <si>
    <t>FORNECIMENTO E INSTALAÇÃO DE PARA-RAIO DE DISTRIBUIÇÃO POLIMÉRICO, TENSAO NOMINAL 30 KV, CORRENTE NOMINAL DE DESCARGA 10 KA</t>
  </si>
  <si>
    <t xml:space="preserve"> 5.1.7.11 </t>
  </si>
  <si>
    <t xml:space="preserve"> CEFAP.CC.0038 </t>
  </si>
  <si>
    <t>DISPOSITIVO DE PROTEÇÃO CONTRA SURTO DE TENSÃO DPS 10KA – 275V</t>
  </si>
  <si>
    <t xml:space="preserve"> 5.1.7.12 </t>
  </si>
  <si>
    <t xml:space="preserve"> CEFAP.CC.0258 </t>
  </si>
  <si>
    <t>DISJUNTOR TERMOMAGNETICO TRIPOLAR EM CAIXA MOLDADA 500 A 600A 600V, FORNECIMENTO E INSTALACAO – CÓPIA DE 74130/9 SINAPI 09/2020</t>
  </si>
  <si>
    <t xml:space="preserve"> 5.1.7.13 </t>
  </si>
  <si>
    <t xml:space="preserve"> 5.1.7.14 </t>
  </si>
  <si>
    <t xml:space="preserve"> 92990 </t>
  </si>
  <si>
    <t>CABO DE COBRE FLEXÍVEL ISOLADO, 70 MM², ANTI-CHAMA 0,6/1,0 KV, PARA DISTRIBUIÇÃO - FORNECIMENTO E INSTALAÇÃO. AF_12/2015</t>
  </si>
  <si>
    <t xml:space="preserve"> 5.1.7.15 </t>
  </si>
  <si>
    <t xml:space="preserve"> 5.1.7.16 </t>
  </si>
  <si>
    <t>CORDOALHA DE COBRE NU 50 MM², ENTERRADA, SEM ISOLADOR - FORNECIMENTO E INSTALAÇÃO. AF_12/2017</t>
  </si>
  <si>
    <t xml:space="preserve"> 5.1.7.17 </t>
  </si>
  <si>
    <t>HASTE DE ATERRAMENTO 5/8  PARA SPDA - FORNECIMENTO E INSTALAÇÃO. AF_12/2017</t>
  </si>
  <si>
    <t xml:space="preserve"> 5.1.7.18 </t>
  </si>
  <si>
    <t xml:space="preserve"> CEFAP.CC.0209 </t>
  </si>
  <si>
    <t>QUADRO GERAL DE DISTRIBUIÇÃO DE EMBUTIR, COM BARRAMENTO, EM CHAPA GALVANIZ., MEDINDO:1400X800X250CM, EXCLUSIVE DISJUNTORES</t>
  </si>
  <si>
    <t xml:space="preserve"> 5.1.7.19 </t>
  </si>
  <si>
    <t xml:space="preserve"> 5.1.7.20 </t>
  </si>
  <si>
    <t>CHAPISCO APLICADO EM ALVENARIA (COM PRESENÇA DE VÃOS) E ESTRUTURAS DE CONCRETO DE FACHADA, COM COLHER DE PEDREIRO.  ARGAMASSA TRAÇO 1:3 COM PREPARO EM BETONEIRA 400L. AF_06/2014</t>
  </si>
  <si>
    <t xml:space="preserve"> 5.1.7.21 </t>
  </si>
  <si>
    <t>EMBOÇO OU MASSA ÚNICA EM ARGAMASSA TRAÇO 1:2:8, PREPARO MECÂNICO COM BETONEIRA 400 L, APLICADA MANUALMENTE EM PANOS DE FACHADA COM PRESENÇA DE VÃOS, ESPESSURA DE 25 MM. AF_06/2014</t>
  </si>
  <si>
    <t xml:space="preserve"> 5.1.7.22 </t>
  </si>
  <si>
    <t xml:space="preserve"> 5.1.7.23 </t>
  </si>
  <si>
    <t xml:space="preserve"> 5.1.7.24 </t>
  </si>
  <si>
    <t xml:space="preserve"> CEFAP.88497_Mod </t>
  </si>
  <si>
    <t>APLICAÇÃO E LIXAMENTO DE MASSA ACRÍLICA EM PAREDES EXTERNAS, DUAS DEMÃOS.</t>
  </si>
  <si>
    <t xml:space="preserve"> 5.1.7.25 </t>
  </si>
  <si>
    <t>APLICAÇÃO MANUAL DE PINTURA COM TINTA LÁTEX ACRÍLICA EM PAREDES, DUAS DEMÃOS. AF_06/2014</t>
  </si>
  <si>
    <t xml:space="preserve"> 5.1.7.26 </t>
  </si>
  <si>
    <t xml:space="preserve"> CEFAP.CC.0093 </t>
  </si>
  <si>
    <t>CONJUNTO TR MEDIÇÃO PADRÃO CEB (COMPOSTO POR 01 CAIXA METÁLICA TIPO TR PADRÃO CEB, 01 CAIXA METÁLICA TIPO B PADRÃO CEB E 01 CAIXA METÁLICA TIPO P4 PADRÃO CEB) – FORNECIMENTO E INSTALAÇÃO</t>
  </si>
  <si>
    <t xml:space="preserve"> 5.1.7.27 </t>
  </si>
  <si>
    <t xml:space="preserve"> CEFAP.CC.0094 </t>
  </si>
  <si>
    <t>FORNECIMENTO E INSTALAÇÃO DE ELETRODUTO DE AÇO GALVANIZADO DN 32 MM</t>
  </si>
  <si>
    <t xml:space="preserve"> 5.1.7.28 </t>
  </si>
  <si>
    <t xml:space="preserve"> CEFAP.CC.0095 </t>
  </si>
  <si>
    <t>FORNECIMENTO E INSTALAÇÃO DE ELETRODUTO DE AÇO GALVANIZADO DN 110 MM</t>
  </si>
  <si>
    <t xml:space="preserve"> 5.1.7.29 </t>
  </si>
  <si>
    <t xml:space="preserve"> CEFAP.CC.0210 </t>
  </si>
  <si>
    <t>BARRA COBRE NÚ PINTADA 2" x 1/4" - 700A - FORNECIMENTO E INSTALAÇÃO</t>
  </si>
  <si>
    <t xml:space="preserve"> 5.1.7.30 </t>
  </si>
  <si>
    <t xml:space="preserve"> CEFAP.CC.0211 </t>
  </si>
  <si>
    <t>BARRA COBRE NÚ PINTADA 2" x 1/8" - 400A - FORNECIMENTO E INSTALAÇÃO</t>
  </si>
  <si>
    <t xml:space="preserve"> 5.1.8 </t>
  </si>
  <si>
    <t xml:space="preserve"> 5.1.8.1 </t>
  </si>
  <si>
    <t>CAPTOR TIPO FRANKLIN PARA SPDA - FORNECIMENTO E INSTALAÇÃO. AF_12/2017</t>
  </si>
  <si>
    <t xml:space="preserve"> 5.1.8.2 </t>
  </si>
  <si>
    <t xml:space="preserve"> 5.1.8.3 </t>
  </si>
  <si>
    <t xml:space="preserve"> 5.1.8.4 </t>
  </si>
  <si>
    <t>CAIXA DE INSPEÇÃO PARA ATERRAMENTO, CIRCULAR, EM POLIETILENO, DIÂMETRO INTERNO = 0,3 M. AF_05/2018</t>
  </si>
  <si>
    <t xml:space="preserve"> 5.1.8.5 </t>
  </si>
  <si>
    <t>HASTE DE ATERRAMENTO 3/4  PARA SPDA - FORNECIMENTO E INSTALAÇÃO. AF_12/2017</t>
  </si>
  <si>
    <t xml:space="preserve"> 5.1.8.6 </t>
  </si>
  <si>
    <t xml:space="preserve"> CEFAP.CC.0073 </t>
  </si>
  <si>
    <t>MASTRO SIMPLES 3M X Ø 1.1/2" C/ REDUÇÃO P/ Ø 3/4"</t>
  </si>
  <si>
    <t>REDE DE LÓGICA / CFTV/ SONORIZAÇÃO</t>
  </si>
  <si>
    <t>TOMADAS, ELETRODUTOS E CAIXAS DE PASSAGEM</t>
  </si>
  <si>
    <t xml:space="preserve"> 5.2.1.1 </t>
  </si>
  <si>
    <t xml:space="preserve"> CEFAP.CC.0058 </t>
  </si>
  <si>
    <t>CAIXA DE PASSAGEM EMBUTIR PVC 120 X 120 X 75 MM - FORNECIMENTO E INSTALAÇÃO</t>
  </si>
  <si>
    <t xml:space="preserve"> 5.2.1.2 </t>
  </si>
  <si>
    <t xml:space="preserve"> 91863 </t>
  </si>
  <si>
    <t>ELETRODUTO RÍGIDO ROSCÁVEL, PVC, DN 25 MM (3/4"), PARA CIRCUITOS TERMINAIS, INSTALADO EM FORRO - FORNECIMENTO E INSTALAÇÃO. AF_12/2015</t>
  </si>
  <si>
    <t xml:space="preserve"> 5.2.1.3 </t>
  </si>
  <si>
    <t xml:space="preserve"> 5.2.1.4 </t>
  </si>
  <si>
    <t xml:space="preserve"> 5.2.1.5 </t>
  </si>
  <si>
    <t xml:space="preserve"> 91947 </t>
  </si>
  <si>
    <t>SUPORTE PARAFUSADO COM PLACA DE ENCAIXE 4" X 2" BAIXO (0,30 M DO PISO) PARA PONTO ELÉTRICO - FORNECIMENTO E INSTALAÇÃO. AF_12/2015</t>
  </si>
  <si>
    <t xml:space="preserve"> 5.2.2.1 </t>
  </si>
  <si>
    <t xml:space="preserve"> CEFAP.CC.0184 </t>
  </si>
  <si>
    <t>CURVA HORIZONTAL 90º - 100 X 50 MM PARA ELETROCALHA METÁLICA</t>
  </si>
  <si>
    <t xml:space="preserve"> 5.2.2.2 </t>
  </si>
  <si>
    <t xml:space="preserve"> CEFAP.CC.0186 </t>
  </si>
  <si>
    <t>TÊ HORIZONTAL 100 X 50 MM PARA ELETROCALHA METÁLICA</t>
  </si>
  <si>
    <t xml:space="preserve"> 5.2.2.3 </t>
  </si>
  <si>
    <t xml:space="preserve"> 5.2.2.4 </t>
  </si>
  <si>
    <t xml:space="preserve"> 5.2.2.5 </t>
  </si>
  <si>
    <t xml:space="preserve"> CEFAP.CC.0180 </t>
  </si>
  <si>
    <t>ELETROCALHA PERFURADA EM AÇO GALVANIZADO, LARGURA 100MM E ALTURA 100MM, INCLUSIVE EMENDA E FIXAÇÃO - FORNECIMENTO E INSTALAÇÃO</t>
  </si>
  <si>
    <t>INFRAESTRUTURA</t>
  </si>
  <si>
    <t xml:space="preserve"> 6.1.1.5 </t>
  </si>
  <si>
    <t xml:space="preserve"> CEFAP.97330_Mod1 </t>
  </si>
  <si>
    <t>TUBO EM COBRE FLEXÍVEL, DN 3/4", COM ISOLAMENTO, INSTALADO EM RAMAL DE ALIMENTAÇÃO DE AR CONDICIONADO COM CONDENSADORA INDIVIDUAL ? FORNECIMENTO E INSTALAÇÃO. AF_12/2015</t>
  </si>
  <si>
    <t xml:space="preserve"> 6.1.1.6 </t>
  </si>
  <si>
    <t xml:space="preserve"> CEFAP.97330_Mod2 </t>
  </si>
  <si>
    <t>TUBO EM COBRE FLEXÍVEL, DN 7/8", COM ISOLAMENTO, INSTALADO EM RAMAL DE ALIMENTAÇÃO DE AR CONDICIONADO COM CONDENSADORA INDIVIDUAL ? FORNECIMENTO E INSTALAÇÃO. AF_12/2015</t>
  </si>
  <si>
    <t xml:space="preserve"> 6.1.1.7 </t>
  </si>
  <si>
    <t xml:space="preserve"> 91181 </t>
  </si>
  <si>
    <t>FIXAÇÃO DE TUBOS HORIZONTAIS DE PVC, CPVC OU COBRE DIÂMETROS MAIORES QUE 75 MM COM ABRAÇADEIRA METÁLICA RÍGIDA TIPO  D  3" , FIXADA DIRETAMENTE NA LAJE. AF_05/2015</t>
  </si>
  <si>
    <t xml:space="preserve"> CEFAP.89865_Mod </t>
  </si>
  <si>
    <t>TUBO, PVC, SOLDÁVEL, DN 32MM, INSTALADO EM DRENO DE AR-CONDICIONADO - FORNECIMENTO E INSTALAÇÃO. AF_12/2014</t>
  </si>
  <si>
    <t xml:space="preserve"> 6.1.2.3 </t>
  </si>
  <si>
    <t xml:space="preserve"> 6.1.2.4 </t>
  </si>
  <si>
    <t xml:space="preserve"> CEFAP.89492_Mod </t>
  </si>
  <si>
    <t>JOELHO 90 GRAUS, PVC, SOLDÁVEL, DN 32MM, INSTALADO EM DRENO DE AR-CONDICIONADO - FORNECIMENTO E INSTALAÇÃO</t>
  </si>
  <si>
    <t xml:space="preserve"> 6.1.2.5 </t>
  </si>
  <si>
    <t xml:space="preserve"> CEFAP.89493_Mod </t>
  </si>
  <si>
    <t>JOELHO 45 GRAUS, PVC, SOLDÁVEL, DN 32MM, INSTALADO EM DRENO DE AR-CONDICIONADO - FORNECIMENTO E INSTALAÇÃO. AF_12/2014</t>
  </si>
  <si>
    <t xml:space="preserve"> 6.1.2.6 </t>
  </si>
  <si>
    <t xml:space="preserve"> 6.1.2.7 </t>
  </si>
  <si>
    <t xml:space="preserve"> CEFAP.98111_Mod </t>
  </si>
  <si>
    <t>CAIXA DE DESCARGA PARA DRENAGEM DE AR-CONDICIONADO, CIRCULAR, EM POLIETILENO, FUNDO EM BRITA, DIÂMETRO INTERNO = 0,3 M</t>
  </si>
  <si>
    <t>SINALIZAÇÃO DE EMERGÊNCIA</t>
  </si>
  <si>
    <t xml:space="preserve"> CEFAP.CC.0048 </t>
  </si>
  <si>
    <t>PLACA DE SINALIZAÇÃO DE ORIENTAÇÃO DE SAÍDA (DIREITA OU ESQUERDA) - FIGURA 13 NBR 13.434-2/2004 - DIMENSÕES 24cm X 12cm</t>
  </si>
  <si>
    <t xml:space="preserve"> CEFAP.CC.0050 </t>
  </si>
  <si>
    <t>PLACA DE SINALIZAÇÃO DE ORIENTAÇÃO DE ESCADA - FIGURA 16 NBR 13.434-2/2004 - DIMENSÕES 24cm X 12cm</t>
  </si>
  <si>
    <t xml:space="preserve"> CEFAP.CC.0051 </t>
  </si>
  <si>
    <t>PLACA DE SINALIZAÇÃO DE ORIENTAÇÃO DE PORTA DE SAÍDA - FIGURA 17 NBR 13.434-2/2004 - DIMENSÕES 24cm X 12cm</t>
  </si>
  <si>
    <t xml:space="preserve"> CEFAP.CC.0052 </t>
  </si>
  <si>
    <t>PLACA DE SINALIZAÇÃO DOS HIDRANTES DE PAREDE - FIGURA 26 NBR 13.434-2/2004 - DIMENSÕES 20cm X 20cm</t>
  </si>
  <si>
    <t xml:space="preserve"> CEFAP.CC.0053 </t>
  </si>
  <si>
    <t>PLACA DE SINALIZAÇÃO DOS EXTINTORES - FIGURA 23 NBR 13.434-2/2004 - DIMENSÕES 20cm X 20cm</t>
  </si>
  <si>
    <t xml:space="preserve"> CEFAP.CC.0054 </t>
  </si>
  <si>
    <t>PLACA DE SINALIZAÇÃO DO ACIONADOR MANUAL - FIGURA 21 NBR 13.434-2/2004 - DIMENSÕES 20cm X 20cm</t>
  </si>
  <si>
    <t xml:space="preserve"> 7.1.7 </t>
  </si>
  <si>
    <t xml:space="preserve"> CEFAP.CC.0055 </t>
  </si>
  <si>
    <t>PLACA DE SINALIZAÇÃO ALARME SONORO - FIGURA 20 NBR 13.434-2/2004 - DIMENSÕES 20cm X 20cm</t>
  </si>
  <si>
    <t xml:space="preserve"> 7.1.8 </t>
  </si>
  <si>
    <t xml:space="preserve"> CEFAP.CC.0056 </t>
  </si>
  <si>
    <t>PLACA DE SINALIZAÇÃO DE NÚMERO DE PAVIMENTO - FIGURA 19 NBR 13.434-2/2004 - DIMENSÕES 20cm X 10cm</t>
  </si>
  <si>
    <t>ALARME E DETECÇÃO DE FUMAÇA</t>
  </si>
  <si>
    <t xml:space="preserve"> CEFAP.CC.0189 </t>
  </si>
  <si>
    <t>DETECTOR DE FUMAÇA ÓPTICO ENDEREÇÁVEL</t>
  </si>
  <si>
    <t xml:space="preserve"> CEFAP.CC.0190 </t>
  </si>
  <si>
    <t>DETECTOR DE TEMPERATURA TERMOVELOCÍMETRICO ENDEREÇÁVEL</t>
  </si>
  <si>
    <t xml:space="preserve"> CEFAP.CC.0191 </t>
  </si>
  <si>
    <t>CENTRAL DE ALARME ENDEREÇÁVEL DE INCENDIO COM SISTEMA P/ ATÉ 250 DISPOSITIVOS C/ BATERIA DE 12V E 7AMPERES</t>
  </si>
  <si>
    <t xml:space="preserve"> CEFAP.CC.0192 </t>
  </si>
  <si>
    <t>ACIONADOR MANUAL (BOTOEIRA) "APERTE AQUI", P/INSTAL. INCENDIO - ENDEREÇÁVEL</t>
  </si>
  <si>
    <t xml:space="preserve"> CEFAP.CC.0057 </t>
  </si>
  <si>
    <t>AVISADOR SONORO TIPO SIRENE PARA INCÊNDIO - FORNECIMENTO E INSTALAÇÃO</t>
  </si>
  <si>
    <t xml:space="preserve"> 7.2.6 </t>
  </si>
  <si>
    <t xml:space="preserve"> CEFAP.CC.0193 </t>
  </si>
  <si>
    <t>CABO DE COBRE BLINDADO COM FITA DE COBRE, 2 X 1,5 MM², ANTI-CHAMA, TENSÃO 1kV, PARA CIRCUITOS DE DETECÇÃO E ALARME DE INCÊNDIO - FORNECIMENTO E INSTALAÇÃO.</t>
  </si>
  <si>
    <t xml:space="preserve"> 7.2.7 </t>
  </si>
  <si>
    <t xml:space="preserve"> CEFAP.CC.0194 </t>
  </si>
  <si>
    <t>CABO DE COBRE PP CORDPLAST 2 X 1,5 MM2, 450/750V - FORNECIMENTO E INSTALAÇÃO</t>
  </si>
  <si>
    <t xml:space="preserve"> 7.2.8 </t>
  </si>
  <si>
    <t xml:space="preserve"> CEFAP.CC.0344 </t>
  </si>
  <si>
    <t>Copia da SINAPI (95746) - ELETRODUTO DE AÇO GALVANIZADO, CLASSE LEVE, DN 25 MM (1), APARENTE, INSTALADO EM TETO - FORNECIMENTO E INSTALAÇÃO. AF_11/2016_P</t>
  </si>
  <si>
    <t xml:space="preserve"> 7.2.9 </t>
  </si>
  <si>
    <t xml:space="preserve"> 95796 </t>
  </si>
  <si>
    <t>CONDULETE DE ALUMÍNIO, TIPO T, PARA ELETRODUTO DE AÇO GALVANIZADO DN 25 MM (1'</t>
  </si>
  <si>
    <t xml:space="preserve"> 7.2.10 </t>
  </si>
  <si>
    <t xml:space="preserve"> 95802 </t>
  </si>
  <si>
    <t>CONDULETE DE ALUMÍNIO, TIPO X, PARA ELETRODUTO DE AÇO GALVANIZADO DN 25 MM (1'</t>
  </si>
  <si>
    <t>ILUMINAÇÃO DE EMERGÊNCIA</t>
  </si>
  <si>
    <t>LUMINÁRIA DE EMERGÊNCIA, COM 30 LÂMPADAS LED DE 2 W, SEM REATOR - FORNECIMENTO E INSTALAÇÃO. AF_02/2020</t>
  </si>
  <si>
    <t>REDE DE HIDRANTES DE PAREDE</t>
  </si>
  <si>
    <t xml:space="preserve"> CEFAP.96765_Mod </t>
  </si>
  <si>
    <t>ABRIGO PARA HIDRANTE, 90X60X17CM, COM REGISTRO GLOBO ANGULAR 45 GRAUS 2 1/2", ADAPTADOR STORZ 2 1/2", DUAS MANGUEIRAS DE INCÊNDIO 15M, REDUÇÃO 2 1/2 X 1 1/2" E ESGUICHO EM LATÃO 1 1/2" - FORNECIMENTO E INSTALAÇÃO. AF_08/2017</t>
  </si>
  <si>
    <t xml:space="preserve"> 92366 </t>
  </si>
  <si>
    <t>TUBO DE AÇO GALVANIZADO COM COSTURA, CLASSE MÉDIA, DN 50 (2"), CONEXÃO ROSQUEADA, INSTALADO EM REDE DE ALIMENTAÇÃO PARA HIDRANTE - FORNECIMENTO E INSTALAÇÃO. AF_10/2020</t>
  </si>
  <si>
    <t xml:space="preserve"> 92367 </t>
  </si>
  <si>
    <t>TUBO DE AÇO GALVANIZADO COM COSTURA, CLASSE MÉDIA, DN 65 (2 1/2"), CONEXÃO ROSQUEADA, INSTALADO EM REDE DE ALIMENTAÇÃO PARA HIDRANTE - FORNECIMENTO E INSTALAÇÃO. AF_10/2020</t>
  </si>
  <si>
    <t xml:space="preserve"> 92368 </t>
  </si>
  <si>
    <t>TUBO DE AÇO GALVANIZADO COM COSTURA, CLASSE MÉDIA, DN 80 (3"), CONEXÃO ROSQUEADA, INSTALADO EM REDE DE ALIMENTAÇÃO PARA HIDRANTE - FORNECIMENTO E INSTALAÇÃO. AF_10/2020</t>
  </si>
  <si>
    <t xml:space="preserve"> 92382 </t>
  </si>
  <si>
    <t>JOELHO 90 GRAUS, EM FERRO GALVANIZADO, DN 25 (1"), CONEXÃO ROSQUEADA, INSTALADO EM REDE DE ALIMENTAÇÃO PARA HIDRANTE - FORNECIMENTO E INSTALAÇÃO. AF_10/2020</t>
  </si>
  <si>
    <t xml:space="preserve"> 92388 </t>
  </si>
  <si>
    <t>JOELHO 90 GRAUS, EM FERRO GALVANIZADO, DN 50 (2"), CONEXÃO ROSQUEADA, INSTALADO EM REDE DE ALIMENTAÇÃO PARA HIDRANTE - FORNECIMENTO E INSTALAÇÃO. AF_10/2020</t>
  </si>
  <si>
    <t xml:space="preserve"> 7.4.7 </t>
  </si>
  <si>
    <t xml:space="preserve"> 92390 </t>
  </si>
  <si>
    <t>JOELHO 90 GRAUS, EM FERRO GALVANIZADO, DN 65 (2 1/2"), CONEXÃO ROSQUEADA, INSTALADO EM REDE DE ALIMENTAÇÃO PARA HIDRANTE - FORNECIMENTO E INSTALAÇÃO. AF_10/2020</t>
  </si>
  <si>
    <t xml:space="preserve"> 7.4.8 </t>
  </si>
  <si>
    <t xml:space="preserve"> 92636 </t>
  </si>
  <si>
    <t>JOELHO 90 GRAUS, EM FERRO GALVANIZADO, CONEXÃO ROSQUEADA, DN 80 (3"), INSTALADO EM REDE DE ALIMENTAÇÃO PARA HIDRANTE - FORNECIMENTO E INSTALAÇÃO. AF_10/2020</t>
  </si>
  <si>
    <t xml:space="preserve"> 7.4.9 </t>
  </si>
  <si>
    <t xml:space="preserve"> 92378 </t>
  </si>
  <si>
    <t>LUVA, EM FERRO GALVANIZADO, DN 65 (2 1/2"), CONEXÃO ROSQUEADA, INSTALADO EM REDE DE ALIMENTAÇÃO PARA HIDRANTE - FORNECIMENTO E INSTALAÇÃO. AF_10/2020</t>
  </si>
  <si>
    <t xml:space="preserve"> 7.4.10 </t>
  </si>
  <si>
    <t xml:space="preserve"> 92377 </t>
  </si>
  <si>
    <t>NIPLE, EM FERRO GALVANIZADO, DN 65 (2 1/2"), CONEXÃO ROSQUEADA, INSTALADO EM REDE DE ALIMENTAÇÃO PARA HIDRANTE - FORNECIMENTO E INSTALAÇÃO. AF_10/2020</t>
  </si>
  <si>
    <t xml:space="preserve"> 7.4.11 </t>
  </si>
  <si>
    <t xml:space="preserve"> 92640 </t>
  </si>
  <si>
    <t>TÊ, EM FERRO GALVANIZADO, CONEXÃO ROSQUEADA, DN 50 (2"), INSTALADO EM REDE DE ALIMENTAÇÃO PARA HIDRANTE - FORNECIMENTO E INSTALAÇÃO. AF_10/2020</t>
  </si>
  <si>
    <t xml:space="preserve"> 7.4.12 </t>
  </si>
  <si>
    <t xml:space="preserve"> 92642 </t>
  </si>
  <si>
    <t>TÊ, EM FERRO GALVANIZADO, CONEXÃO ROSQUEADA, DN 65 (2 1/2"), INSTALADO EM REDE DE ALIMENTAÇÃO PARA HIDRANTE - FORNECIMENTO E INSTALAÇÃO. AF_10/2020</t>
  </si>
  <si>
    <t xml:space="preserve"> 7.4.13 </t>
  </si>
  <si>
    <t xml:space="preserve"> CEFAP.CC.0070 </t>
  </si>
  <si>
    <t>TÊ DE REDUÇÃO GALV. 2" X 1"</t>
  </si>
  <si>
    <t xml:space="preserve"> 7.4.14 </t>
  </si>
  <si>
    <t xml:space="preserve"> CEFAP.CC.0069 </t>
  </si>
  <si>
    <t>TÊ DE REDUÇÃO GALV. 3" X 2"</t>
  </si>
  <si>
    <t xml:space="preserve"> 7.4.15 </t>
  </si>
  <si>
    <t xml:space="preserve"> CEFAP.CC.0068 </t>
  </si>
  <si>
    <t>TÊ DE REDUÇÃO GALV. 3" X 2.1/2"</t>
  </si>
  <si>
    <t xml:space="preserve"> 7.4.16 </t>
  </si>
  <si>
    <t xml:space="preserve"> 7.4.17 </t>
  </si>
  <si>
    <t xml:space="preserve"> 94498 </t>
  </si>
  <si>
    <t>REGISTRO DE GAVETA BRUTO, LATÃO, ROSCÁVEL, 2, INSTALADO EM RESERVAÇÃO DE ÁGUA DE EDIFICAÇÃO QUE POSSUA RESERVATÓRIO DE FIBRA/FIBROCIMENTO  FORNECIMENTO E INSTALAÇÃO. AF_06/2016</t>
  </si>
  <si>
    <t xml:space="preserve"> 7.4.18 </t>
  </si>
  <si>
    <t xml:space="preserve"> 7.4.19 </t>
  </si>
  <si>
    <t xml:space="preserve"> 94500 </t>
  </si>
  <si>
    <t>REGISTRO DE GAVETA BRUTO, LATÃO, ROSCÁVEL, 3, INSTALADO EM RESERVAÇÃO DE ÁGUA DE EDIFICAÇÃO QUE POSSUA RESERVATÓRIO DE FIBRA/FIBROCIMENTO  FORNECIMENTO E INSTALAÇÃO. AF_06/2016</t>
  </si>
  <si>
    <t xml:space="preserve"> 7.4.20 </t>
  </si>
  <si>
    <t xml:space="preserve"> 99623 </t>
  </si>
  <si>
    <t>VÁLVULA DE RETENÇÃO HORIZONTAL, DE BRONZE, ROSCÁVEL, 2"  - FORNECIMENTO E INSTALAÇÃO. AF_01/2019</t>
  </si>
  <si>
    <t xml:space="preserve"> 7.4.21 </t>
  </si>
  <si>
    <t xml:space="preserve"> 99624 </t>
  </si>
  <si>
    <t>VÁLVULA DE RETENÇÃO HORIZONTAL, DE BRONZE, ROSCÁVEL, 2 1/2" - FORNECIMENTO E INSTALAÇÃO. AF_01/2019</t>
  </si>
  <si>
    <t xml:space="preserve"> 7.4.22 </t>
  </si>
  <si>
    <t xml:space="preserve"> 101917 </t>
  </si>
  <si>
    <t>MANÔMETRO 0 A 200 PSI (0 A 14 KGF/CM2), D = 50MM - FORNECIMENTO E INSTALAÇÃO. AF_10/2020</t>
  </si>
  <si>
    <t xml:space="preserve"> 7.4.23 </t>
  </si>
  <si>
    <t xml:space="preserve"> CEFAP.CC.0195 </t>
  </si>
  <si>
    <t>FORNECIMENTO E INSTALAÇÃO DE PRESSOSTATO 0 A 10 KGF/CM2</t>
  </si>
  <si>
    <t xml:space="preserve"> 7.4.24 </t>
  </si>
  <si>
    <t xml:space="preserve"> CEFAP.CC.0072 </t>
  </si>
  <si>
    <t>HIDRANTE DE RECALQUE INCLUINDO CAIXA EM ALVENARIA DE TIJOLOS MACIÇOS ESP. = 0,12M, DIM. INT. = 0.50 X 0.50 X 0.70M, COM TAMPA EM FERRO FUNDIDO 0,50 X 0,50 E FUNDO COM BRITA</t>
  </si>
  <si>
    <t xml:space="preserve"> 7.4.25 </t>
  </si>
  <si>
    <t xml:space="preserve"> CEFAP.CC.0074 </t>
  </si>
  <si>
    <t>PAINEL DE COMANDO COM COMUTAÇÃO AUTOMÁTICA PARA 02 BOMBAS COM CAIXA METÁLICA 7,50CV 220VCA – TRIFÁSICA - FORNECIMENTO E INSTALAÇÃO</t>
  </si>
  <si>
    <t>EXTINTORES DE INCÊNDIO</t>
  </si>
  <si>
    <t>EXTINTOR DE INCÊNDIO PORTÁTIL COM CARGA DE PQS DE 6 KG, CLASSE BC - FORNECIMENTO E INSTALAÇÃO. AF_10/2020_P</t>
  </si>
  <si>
    <t xml:space="preserve"> CEFAP.98546_Mod </t>
  </si>
  <si>
    <t>IMPERMEABILIZAÇÃO DE SUPERFÍCIE COM MANTA ASFÁLTICA, UMA CAMADA, INCLUSIVE APLICAÇÃO DE PRIMER ASFÁLTICO, E=3MM. AF_06/2018</t>
  </si>
  <si>
    <t>PROTEÇÃO MECÂNICA DE SUPERFÍCIE HORIZONTAL COM ARGAMASSA DE CIMENTO E AREIA, TRAÇO 1:3, E=2CM. AF_06/2018</t>
  </si>
  <si>
    <t>IMPERMEABILIZAÇÃO DE SUPERFÍCIE COM ARGAMASSA POLIMÉRICA / MEMBRANA ACRÍLICA, 3 DEMÃOS. AF_06/2018</t>
  </si>
  <si>
    <t>LIMPEZA DE OBRRAS</t>
  </si>
  <si>
    <t xml:space="preserve"> CEFAP.CC.0174 </t>
  </si>
  <si>
    <t>LIMPEZA GERAL</t>
  </si>
  <si>
    <t>PESSOAL (ADMINISTRAÇÃO)</t>
  </si>
  <si>
    <t xml:space="preserve"> 10.1.1 </t>
  </si>
  <si>
    <t xml:space="preserve"> CEFAP.CC.0345 </t>
  </si>
  <si>
    <t>DESPESAS ADMINISTRATIVAS (CONFORME DETALHAMENTO DAS DESPESAS ADMINISTRATIVAS)</t>
  </si>
  <si>
    <t xml:space="preserve"> 11.1.1 </t>
  </si>
  <si>
    <t xml:space="preserve"> 11.1.1.1 </t>
  </si>
  <si>
    <t xml:space="preserve"> 102108 </t>
  </si>
  <si>
    <t>TRANSFORMADOR DE DISTRIBUIÇÃO, 300 KVA, TRIFÁSICO, 60 HZ, CLASSE 15 KV, IMERSO EM ÓLEO MINERAL, INSTALAÇÃO EM POSTE (NÃO INCLUSO SUPORTE) - FORNECIMENTO E INSTALAÇÃO. AF_12/2020</t>
  </si>
  <si>
    <t xml:space="preserve"> 11.2.1 </t>
  </si>
  <si>
    <t xml:space="preserve"> 11.2.1.1 </t>
  </si>
  <si>
    <t xml:space="preserve"> CEFAP.CC.0125 </t>
  </si>
  <si>
    <t>RESERVATÓRIO METÁLICO TIPO TAÇA, CAPACIDADE 20.000 LITROS - FORNECIMENTO E INSTALAÇÃO</t>
  </si>
  <si>
    <t xml:space="preserve"> 11.2.1.2 </t>
  </si>
  <si>
    <t xml:space="preserve"> CEFAP.CC.0126 </t>
  </si>
  <si>
    <t>RESERVATÓRIO METÁLICO TIPO TAÇA, CAPACIDADE 30.000 LITROS - FORNECIMENTO E INSTALAÇÃO</t>
  </si>
  <si>
    <t xml:space="preserve"> 11.2.2 </t>
  </si>
  <si>
    <t xml:space="preserve"> 11.2.2.1 </t>
  </si>
  <si>
    <t xml:space="preserve"> 103523 </t>
  </si>
  <si>
    <t>RESERVATÓRIO TÉRMICO/BOILER SOLAR EM AÇO INOX 1000 L COM 5 PLACAS COLETORAS EM VIDRO TEMPERADO COM SERPENTINA EM TUBO DE COBRE 2 X 1 M - FORNECIMENTO E INSTALAÇÃO. AF_12/2021</t>
  </si>
  <si>
    <t xml:space="preserve"> 11.2.2.2 </t>
  </si>
  <si>
    <t xml:space="preserve"> CEFAP.CC.0341 </t>
  </si>
  <si>
    <t>Copia da SINAPI (103521) - RESERVATÓRIO TÉRMICO/BOILER SOLAR EM AÇO INOX 500 L COM 3 PLACAS COLETORAS EM VIDRO TEMPERADO COM SERPENTINA EM TUBO DE COBRE 2 X 1 M - FORNECIMENTO E INSTALAÇÃO. AF_12/2021</t>
  </si>
  <si>
    <t xml:space="preserve"> 11.2.2.3 </t>
  </si>
  <si>
    <t xml:space="preserve"> CEFAP.CC.0342 </t>
  </si>
  <si>
    <t>Copia da SINAPI (103523) - RESERVATÓRIO TÉRMICO/BOILER SOLAR EM AÇO INOX 1500 L COM 8 PLACAS COLETORAS EM VIDRO TEMPERADO COM SERPENTINA EM TUBO DE COBRE 2 X 1 M - FORNECIMENTO E INSTALAÇÃO. AF_12/2021</t>
  </si>
  <si>
    <t xml:space="preserve"> 11.3.1 </t>
  </si>
  <si>
    <t>PLATAFORMA ELEVATÓRIA</t>
  </si>
  <si>
    <t xml:space="preserve"> 11.3.1.1 </t>
  </si>
  <si>
    <t xml:space="preserve"> CEFAP.CC.0136 </t>
  </si>
  <si>
    <t>PLATAFORMA ELEVATÓRIA VERTICAL, 380V, PERCURSO DE 4M, TIPO ENCLAUSURADA COM VIDRO PANORÂMICO, ACESSO UNILATERAL - FORNECIMENTO E INSTALAÇÃO</t>
  </si>
  <si>
    <t xml:space="preserve"> 11.4 </t>
  </si>
  <si>
    <t xml:space="preserve"> 11.4.1 </t>
  </si>
  <si>
    <t xml:space="preserve"> CEFAP.CC.0011 </t>
  </si>
  <si>
    <t>PAINÉIS EM ALUMÍNIO COMPOSTO, EM PLACAS DE ESPESSURA 4MM, COR VERMELHA (RED 201). FABRICAÇÃO ALUCOBOND BRASIL, OU BELMETAL, OU ALUCOMAXX, OU EQUIVALENTE TÉCNICO</t>
  </si>
  <si>
    <t xml:space="preserve"> 11.5 </t>
  </si>
  <si>
    <t xml:space="preserve"> 11.5.1 </t>
  </si>
  <si>
    <t xml:space="preserve"> CEFAP.CC.0071 </t>
  </si>
  <si>
    <t>BOMBA PARA INCÊNDIO POTÊNCIA 7,5 CV, 48 MCA x 26,4 M3/H, TRIFÁSICA</t>
  </si>
  <si>
    <t xml:space="preserve"> CEFAP.96557_Mod </t>
  </si>
  <si>
    <t>CONCRETAGEM DE BLOCOS DE COROAMENTO E VIGAS BALDRAMES, FCK 25 MPA, COM USO DE BOMBA - LANÇAMENTO, ADENSAMENTO E ACABAMENTO. AF_06/2017</t>
  </si>
  <si>
    <t>kg</t>
  </si>
  <si>
    <t xml:space="preserve"> 105554 </t>
  </si>
  <si>
    <t>LÂMPADA TUBULAR LED 9/10W SEM SOQUETE - FORNECIMENTO E INSTALAÇÃO. AF_09/2024</t>
  </si>
  <si>
    <t xml:space="preserve"> CEFAP.105554_Mod </t>
  </si>
  <si>
    <t>Copia da SINAPI (105554) - LÂMPADA TUBULAR LED 18/20W SEM SOQUETE - FORNECIMENTO E INSTALAÇÃO. AF_09/2024</t>
  </si>
  <si>
    <t xml:space="preserve"> 101655 </t>
  </si>
  <si>
    <t>LUMINÁRIA DE LED PARA ILUMINAÇÃO PÚBLICA, DE 51 W ATÉ 67 W - FORNECIMENTO E INSTALAÇÃO. AF_02/2025_PS</t>
  </si>
  <si>
    <t>CABO DE COBRE FLEXÍVEL ISOLADO, 10 MM², ANTI-CHAMA 0,6/1,0 KV, PARA CIRCUITOS TERMINAIS - FORNECIMENTO E INSTALAÇÃO. AF_03/2023</t>
  </si>
  <si>
    <t>DESCRIÇÃO</t>
  </si>
  <si>
    <t>BICICLETÁRIO EM AÇO INOX PADRÃO CBMDF - 10 LUGARES - FORNECIMENTO E INSTALAÇÃO</t>
  </si>
  <si>
    <t>SPEED DOME IP WIFI TOP CAM 1.3MP ZOOM 4X  - MODELO P2P SL-130IPC851 INT. E EXT. S/ FIO MICRO SD DE ATÉ 64GB OU EQUIVALENTE</t>
  </si>
  <si>
    <t>CAIXA DE SOM ACÚSTICA ONEAL OB 115 PASSIVA PRETA - 60 WATTS RMS - FORNECIMENTO E INSTALAÇÃO</t>
  </si>
  <si>
    <t>CABO DE FIBRA ÓTICA DE 6 VIAS</t>
  </si>
  <si>
    <t>SERVIÇOS CUSTEADOS EXCLUSIVAMENTE PELO CBMDF</t>
  </si>
  <si>
    <t>CORREÇÕES NO CANTEIRO DE OBRAS</t>
  </si>
  <si>
    <t>CONSTRUÇÕES PROVISÓRIAS - REVISÃO</t>
  </si>
  <si>
    <t xml:space="preserve"> 97637 </t>
  </si>
  <si>
    <t>REMOÇÃO DE TAPUME/ CHAPAS METÁLICAS E DE MADEIRA, DE FORMA MANUAL, SEM REAPROVEITAMENTO. AF_09/2023</t>
  </si>
  <si>
    <t xml:space="preserve"> 98445 </t>
  </si>
  <si>
    <t>PAREDE DE MADEIRA COMPENSADA PARA CONSTRUÇÃO TEMPORÁRIA EM CHAPA SIMPLES, EXTERNA, COM ÁREA LÍQUIDA MAIOR OU IGUAL A 6 M², COM VÃO. AF_03/2024</t>
  </si>
  <si>
    <t xml:space="preserve"> 1.1.1.3 </t>
  </si>
  <si>
    <t xml:space="preserve"> 104641 </t>
  </si>
  <si>
    <t>PINTURA LÁTEX ACRÍLICA ECONÔMICA, APLICAÇÃO MANUAL EM PAREDES, DUAS DEMÃOS. AF_04/2023</t>
  </si>
  <si>
    <t xml:space="preserve"> 1.1.1.4 </t>
  </si>
  <si>
    <t xml:space="preserve"> 1.1.1.5 </t>
  </si>
  <si>
    <t xml:space="preserve"> 1.1.1.6 </t>
  </si>
  <si>
    <t xml:space="preserve"> 1.1.1.7 </t>
  </si>
  <si>
    <t xml:space="preserve"> 1.1.1.8 </t>
  </si>
  <si>
    <t xml:space="preserve"> 97647 </t>
  </si>
  <si>
    <t>REMOÇÃO DE TELHAS DE FIBROCIMENTO METÁLICA E CERÂMICA, DE FORMA MANUAL, SEM REAPROVEITAMENTO. AF_09/2023</t>
  </si>
  <si>
    <t xml:space="preserve"> 1.1.1.9 </t>
  </si>
  <si>
    <t xml:space="preserve"> 94207 </t>
  </si>
  <si>
    <t>TELHAMENTO COM TELHA ONDULADA DE FIBROCIMENTO E = 6 MM, COM RECOBRIMENTO LATERAL DE 1/4 DE ONDA PARA TELHADO COM INCLINAÇÃO MAIOR QUE 10°, COM ATÉ 2 ÁGUAS, INCLUSO IÇAMENTO. AF_07/2019</t>
  </si>
  <si>
    <t>LIGAÇÕES PROVISÓRIAS</t>
  </si>
  <si>
    <t xml:space="preserve"> CEFAP.CC.0241 </t>
  </si>
  <si>
    <t>ENTRADA PROVISORIA DE ENERGIA ELETRICA AEREA TRIFASICA 40A EM POSTE MADEIRA</t>
  </si>
  <si>
    <t xml:space="preserve"> CEFAP.CC.0002 </t>
  </si>
  <si>
    <t>LIGAÇÃO PROVISÓRIA DE ÁGUA PARA OBRA E INSTALAÇÃO SANITÁRIA PROVISÕRIA, PEQUENAS OBRAS - INSTALAÇÃO MÍNIMA</t>
  </si>
  <si>
    <t>PROTEÇÃO E SINALIZAÇÃO</t>
  </si>
  <si>
    <t xml:space="preserve"> 98458 </t>
  </si>
  <si>
    <t>TAPUME COM COMPENSADO DE MADEIRA. AF_03/2024</t>
  </si>
  <si>
    <t xml:space="preserve"> 103689 </t>
  </si>
  <si>
    <t>FORNECIMENTO E INSTALAÇÃO DE PLACA DE OBRA COM CHAPA GALVANIZADA E ESTRUTURA DE MADEIRA. AF_03/2022_PS</t>
  </si>
  <si>
    <t>LIMPEZA DE FACHADA</t>
  </si>
  <si>
    <t xml:space="preserve"> 99814 </t>
  </si>
  <si>
    <t>LIMPEZA DE SUPERFÍCIE COM JATO DE ALTA PRESSÃO. AF_04/2019</t>
  </si>
  <si>
    <t>LIMPEZA DE CAMPO</t>
  </si>
  <si>
    <t xml:space="preserve"> EQUIP.CEFAP.CC.0116 </t>
  </si>
  <si>
    <t>AUTOMATIZAÇÃO DE PORTÃO COM MOTOR</t>
  </si>
  <si>
    <t xml:space="preserve"> EQUIP.CEFAP.CC.0067 </t>
  </si>
  <si>
    <t xml:space="preserve"> EQUIP.CEFAP.CC.0212 </t>
  </si>
  <si>
    <t>FORNECIMENTO E MONTAGEM DE GUIA DE CABOS HORIZONTAIS FECHADO DE CORPO DE AÇO SAE 1020, PROF=40MM</t>
  </si>
  <si>
    <t xml:space="preserve"> 98297 </t>
  </si>
  <si>
    <t>CABO ELETRÔNICO CATEGORIA 6, INSTALADO EM EDIFICAÇÃO INSTITUCIONAL - FORNECIMENTO E INSTALAÇÃO. AF_11/2019</t>
  </si>
  <si>
    <t xml:space="preserve"> 98288 </t>
  </si>
  <si>
    <t>CABO TELEFÔNICO CCI-50 2 PARES, SEM BLINDAGEM, INSTALADO EM DISTRIBUIÇÃO DE EDIFICAÇÃO INSTITUCIONAL - FORNECIMENTO E INSTALAÇÃO. AF_11/2019</t>
  </si>
  <si>
    <t xml:space="preserve"> 98269 </t>
  </si>
  <si>
    <t>CABO TELEFÔNICO CI-50 30 PARES INSTALADO EM ENTRADA DE EDIFICAÇÃO - FORNECIMENTO E INSTALAÇÃO. AF_11/2019</t>
  </si>
  <si>
    <t xml:space="preserve"> EQUIP.CEFAP.CC.0155 </t>
  </si>
  <si>
    <t>CABO POLARIZADO CRISTAL 2 X 2,5 MM - FORNECIMENTO E INSTALAÇÃO</t>
  </si>
  <si>
    <t xml:space="preserve"> 2.6 </t>
  </si>
  <si>
    <t xml:space="preserve"> EQUIP.CEFAP.CC.0213 </t>
  </si>
  <si>
    <t xml:space="preserve"> 2.7 </t>
  </si>
  <si>
    <t xml:space="preserve"> EQUIP.CEFAP.CC.0156 </t>
  </si>
  <si>
    <t>FILTRO LINHA 12 TOMADAS, ESPAÇADAS, PROTETOR ELETRÔNICO, EMPLAC OU EQUIVALENTE – FORNECIMENTO E INSTALAÇÃO</t>
  </si>
  <si>
    <t xml:space="preserve"> 2.8 </t>
  </si>
  <si>
    <t xml:space="preserve"> 98307 </t>
  </si>
  <si>
    <t>TOMADA DE REDE RJ45 - FORNECIMENTO E INSTALAÇÃO. AF_11/2019</t>
  </si>
  <si>
    <t xml:space="preserve"> 2.9 </t>
  </si>
  <si>
    <t xml:space="preserve"> 98308 </t>
  </si>
  <si>
    <t>TOMADA PARA TELEFONE RJ11 - FORNECIMENTO E INSTALAÇÃO. AF_11/2019</t>
  </si>
  <si>
    <t xml:space="preserve"> 2.10 </t>
  </si>
  <si>
    <t xml:space="preserve"> EQUIP.CEFAP.CC.0214 </t>
  </si>
  <si>
    <t>TOMADA DUPLA PARA LÓGICA RJ45, CAT.6, COM CAIXA PVC, EMBUTIR, COMPLETA</t>
  </si>
  <si>
    <t xml:space="preserve"> 2.11 </t>
  </si>
  <si>
    <t xml:space="preserve"> EQUIP.CEFAP.CC.0059 </t>
  </si>
  <si>
    <t>CONECTOR MACHO RJ - 45, CATEGORIA 6 - FORNECIMENTO E INSTALAÇÃO</t>
  </si>
  <si>
    <t>EQUIPAMENTOS</t>
  </si>
  <si>
    <t>REDE DE LÓGICA</t>
  </si>
  <si>
    <t xml:space="preserve"> 98302 </t>
  </si>
  <si>
    <t>PATCH PANEL 24 PORTAS, CATEGORIA 6 - FORNECIMENTO E INSTALAÇÃO. AF_11/2019</t>
  </si>
  <si>
    <t xml:space="preserve"> EQUIP.CEFAP.CC.0060 </t>
  </si>
  <si>
    <t>FORNECIMENTO E INSTALAÇÃO DE VOICE PANEL 30 PORTAS CAT 6</t>
  </si>
  <si>
    <t xml:space="preserve"> EQUIP.CEFAP.CC.0061 </t>
  </si>
  <si>
    <t>SWITCH 48 PORTAS 10/100/1000T POE ALLIED TELESIS OU SIMILAR - FORNECIMENTO E INSTALAÇÃO</t>
  </si>
  <si>
    <t xml:space="preserve"> EQUIP.CEFAP.CC.0062 </t>
  </si>
  <si>
    <t>RACK ABERTO 19” 32U X 470MM – WBX RACKS OU EQUIVALENTE - FORNECIMENTO E MONTAGEM</t>
  </si>
  <si>
    <t xml:space="preserve"> EQUIP.CEFAP.CC.0063 </t>
  </si>
  <si>
    <t>ACCESS POINT POE UNIFI UAP AC PRO UBIQUITI OU EQUIVALENTE - FORNECIMENTO E INSTALAÇÃO</t>
  </si>
  <si>
    <t>SONORIZAÇÃO</t>
  </si>
  <si>
    <t xml:space="preserve"> EQUIP.CEFAP.CC.0039 </t>
  </si>
  <si>
    <t>RECEIVER DE SOM AMBIENTE FRAHM SLIM 2500 APP MULTI-CHANNEL USB, SD, FM E BLUETOOTH - ATÉ 30 CAIXAS - FORNECIMENTO E INSTALAÇÃO</t>
  </si>
  <si>
    <t xml:space="preserve"> EQUIP.CEFAP.CC.0040 </t>
  </si>
  <si>
    <t>CAIXA DE SOM ARANDELA FRAHM 6" BORDERLESS REDONDA COAXIAL BRANCA - 50 WATTS RMS - FORNECIMENTO E INSTALAÇÃO</t>
  </si>
  <si>
    <t xml:space="preserve"> 3.2.3 </t>
  </si>
  <si>
    <t xml:space="preserve"> EQUIP.CEFAP.CC.0041 </t>
  </si>
  <si>
    <t xml:space="preserve"> 3.2.4 </t>
  </si>
  <si>
    <t xml:space="preserve"> EQUIP.CEFAP.CC.0042 </t>
  </si>
  <si>
    <t>TRANSFORMADOR DE ÁUDIO DE TRONCO 70/100V FRAHM T50 - FORNECIMENTO E INSTALAÇÃO</t>
  </si>
  <si>
    <t xml:space="preserve"> 3.2.5 </t>
  </si>
  <si>
    <t xml:space="preserve"> EQUIP.CEFAP.CC.0043 </t>
  </si>
  <si>
    <t>TRANSFORMADOR DE ÁUDIO TRAFO DE LINHA - MODELO: T10I FRAHM OU EQUIVALENTE</t>
  </si>
  <si>
    <t>CFTV</t>
  </si>
  <si>
    <t xml:space="preserve"> EQUIP.CEFAP.CC.0045 </t>
  </si>
  <si>
    <t>CÂMERA MODELO IP INTELBRAS FULL HD VIP 3230 B 1080P 30M OU EQUIVALENTE - FORNECIMENTO E INSTALAÇÃO</t>
  </si>
  <si>
    <t xml:space="preserve"> EQUIP.CEFAP.CC.0046 </t>
  </si>
  <si>
    <t xml:space="preserve"> EQUIP.CEFAP.CC.0047 </t>
  </si>
  <si>
    <t>CÂMERA MODELO IP INTELBRAS VIP S3330 G2 FULL HD 3MP, 30M, 3.6MM, ONVIF OU EQUIVALENTE - FORNECIMENTO E INSTALAÇÃO</t>
  </si>
  <si>
    <t xml:space="preserve"> EQUIP.CEFAP.CC.0133 </t>
  </si>
  <si>
    <t>GRAVADOR DE VÍDEO EM REDE ATÉ 16 CANAIS, MODELO REFERÊNCIA NVD 5016 4K INTELBRAS OU EQUIVALENTE - FORNECIMENTO E INSTALAÇÃO</t>
  </si>
  <si>
    <t xml:space="preserve"> EQUIP.CEFAP.CC.0135 </t>
  </si>
  <si>
    <t>NOBREAK BACK-UPS, 2200VA 2,2KVA, BIVOLT, MODELO BZ2200I-BR APC OU EQUIVALENTE - FORNECIMENTO E INSTALAÇÃO</t>
  </si>
  <si>
    <t xml:space="preserve"> 3.4 </t>
  </si>
  <si>
    <t xml:space="preserve"> 3.4.1 </t>
  </si>
  <si>
    <t xml:space="preserve"> EQUIP.CEFAP.CC.0016 </t>
  </si>
  <si>
    <t>UNIDADE EVAPORADORA/ CONDENSADORA HI WALL 12000 BTU/H</t>
  </si>
  <si>
    <t xml:space="preserve"> 3.4.2 </t>
  </si>
  <si>
    <t xml:space="preserve"> EQUIP.CEFAP.CC.0017 </t>
  </si>
  <si>
    <t>UNIDADE EVAPORADORA/ CONDENSADORA HI WALL 18000 BTU/H</t>
  </si>
  <si>
    <t xml:space="preserve"> 3.4.3 </t>
  </si>
  <si>
    <t xml:space="preserve"> EQUIP.CEFAP.CC.0018 </t>
  </si>
  <si>
    <t>UNIDADE EVAPORADORA/ CONDENSADORA HI WALL 22000 BTU/H INVERTER</t>
  </si>
  <si>
    <t xml:space="preserve"> 3.4.4 </t>
  </si>
  <si>
    <t xml:space="preserve"> EQUIP.CEFAP.CC.0019 </t>
  </si>
  <si>
    <t>UNIDADE EVAPORADORA/ CONDENSADORA HI WALL 24000 BTU/H INVERTER</t>
  </si>
  <si>
    <t xml:space="preserve"> 3.4.5 </t>
  </si>
  <si>
    <t xml:space="preserve"> EQUIP.CEFAP.CC.0020 </t>
  </si>
  <si>
    <t>UNIDADE EVAPORADORA/ CONDENSADORA HI WALL 27000 BTU/H INVERTER</t>
  </si>
  <si>
    <t xml:space="preserve"> 3.4.6 </t>
  </si>
  <si>
    <t xml:space="preserve"> EQUIP.CEFAP.CC.0021 </t>
  </si>
  <si>
    <t>UNIDADE EVAPORADORA/ CONDENSADORA HI WALL 31000 BTU/H INVERTER</t>
  </si>
  <si>
    <t xml:space="preserve"> 3.4.7 </t>
  </si>
  <si>
    <t xml:space="preserve"> EQUIP.CEFAP.CC.0022 </t>
  </si>
  <si>
    <t>UNIDADE EVAPORADORA/ CONDENSADORA PISO TETO 36000 BTU/H INVERTER</t>
  </si>
  <si>
    <t xml:space="preserve"> 3.4.8 </t>
  </si>
  <si>
    <t xml:space="preserve"> EQUIP.CEFAP.CC.0023 </t>
  </si>
  <si>
    <t>UNIDADE EVAPORADORA/ CONDENSADORA PISO TETO 48000 BTU/H INVERTER</t>
  </si>
  <si>
    <t xml:space="preserve"> 3.4.9 </t>
  </si>
  <si>
    <t xml:space="preserve"> EQUIP.CEFAP.CC.0024 </t>
  </si>
  <si>
    <t>UNIDADE EVAPORADORA/ CONDENSADORA CASSETE 31000 BTU/H INVERTER</t>
  </si>
  <si>
    <t xml:space="preserve"> 3.4.10 </t>
  </si>
  <si>
    <t xml:space="preserve"> EQUIP.CEFAP.CC.0025 </t>
  </si>
  <si>
    <t>UNIDADE EVAPORADORA/ CONDENSADORA CASSETE 36000 BTU/H INVERTER</t>
  </si>
  <si>
    <t xml:space="preserve"> 3.4.11 </t>
  </si>
  <si>
    <t xml:space="preserve"> EQUIP.CEFAP.CC.0026 </t>
  </si>
  <si>
    <t>UNIDADE EVAPORADORA/ CONDENSADORA CASSETE 42000 BTU/H INVERTER</t>
  </si>
  <si>
    <t xml:space="preserve"> 3.4.12 </t>
  </si>
  <si>
    <t xml:space="preserve"> EQUIP.CEFAP.CC.0027 </t>
  </si>
  <si>
    <t>UNIDADE EVAPORADORA/ CONDENSADORA CASSETE 50000 BTU/H INVERTER</t>
  </si>
  <si>
    <t xml:space="preserve"> 96543 </t>
  </si>
  <si>
    <t>ARMAÇÃO DE BLOCO UTILIZANDO AÇO CA-60 DE 5 MM - MONTAGEM. AF_01/2024</t>
  </si>
  <si>
    <t>PERGOLADO ÁREA EXTERNA E MUROS DE ARRIMO DOS JARDINS ELEVADOS</t>
  </si>
  <si>
    <t>FUNDAÇÃO</t>
  </si>
  <si>
    <t>ESTACAS ESCAVADAS TIPO BROCA</t>
  </si>
  <si>
    <t xml:space="preserve"> COMP-1654 </t>
  </si>
  <si>
    <t>Copia da SINAPI (101175) - ESTACA BROCA DE CONCRETO, FCK = 25 MPa, DIÂMETRO DE 30CM, ESCAVAÇÃO MANUAL COM TRADO CONCHA, INCLUSIVE COLOCAÇÃO DA ARMADURA</t>
  </si>
  <si>
    <t xml:space="preserve"> 95577 </t>
  </si>
  <si>
    <t>MONTAGEM DE ARMADURA DE ESTACAS, DIÂMETRO = 10,0 MM. AF_09/2021_PS</t>
  </si>
  <si>
    <t xml:space="preserve"> 95583 </t>
  </si>
  <si>
    <t>MONTAGEM DE ARMADURA TRANSVERSAL DE ESTACAS DE SEÇÃO CIRCULAR, DIÂMETRO = 5,0 MM. AF_09/2021_PS</t>
  </si>
  <si>
    <t xml:space="preserve"> 95601 </t>
  </si>
  <si>
    <t>ARRASAMENTO MECANICO DE ESTACA DE CONCRETO ARMADO, DIAMETROS DE ATÉ 40 CM. AF_05/2021</t>
  </si>
  <si>
    <t>BLOCOS DE COROAMENTO</t>
  </si>
  <si>
    <t xml:space="preserve"> 96521 </t>
  </si>
  <si>
    <t>ESCAVAÇÃO MECANIZADA PARA BLOCO DE COROAMENTO OU SAPATA COM RETROESCAVADEIRA (INCLUINDO ESCAVAÇÃO PARA COLOCAÇÃO DE FÔRMAS). AF_01/2024</t>
  </si>
  <si>
    <t xml:space="preserve"> 96544 </t>
  </si>
  <si>
    <t>ARMAÇÃO DE BLOCO UTILIZANDO AÇO CA-50 DE 6,3 MM - MONTAGEM. AF_01/2024</t>
  </si>
  <si>
    <t xml:space="preserve"> COMP-1655 </t>
  </si>
  <si>
    <t>Copia da SINAPI (96557) - CONCRETAGEM DE BLOCOS DE COROAMENTO E VIGAS BALDRAMES, FCK 25 MPA, COM USO DE BOMBA  LANÇAMENTO, ADENSAMENTO E ACABAMENTO. AF_06/2017</t>
  </si>
  <si>
    <t xml:space="preserve"> CEFAP.CC.0239 </t>
  </si>
  <si>
    <t>IMPERMEABILIZACAO DE ESTRUTURAS ENTERRADAS, COM TINTA ASFALTICA, DUAS DEMAOS.</t>
  </si>
  <si>
    <t>MURO DE ARRIMO DOS JARDINS ELEVADOS</t>
  </si>
  <si>
    <t xml:space="preserve"> 97087 </t>
  </si>
  <si>
    <t>CAMADA SEPARADORA PARA EXECUÇÃO DE RADIER, PISO DE CONCRETO OU LAJE SOBRE SOLO, EM LONA PLÁSTICA. AF_09/2021</t>
  </si>
  <si>
    <t xml:space="preserve"> 92443 </t>
  </si>
  <si>
    <t>MONTAGEM E DESMONTAGEM DE FÔRMA DE PILARES RETANGULARES E ESTRUTURAS SIMILARES, PÉ-DIREITO SIMPLES, EM CHAPA DE MADEIRA COMPENSADA PLASTIFICADA, 18 UTILIZAÇÕES. AF_09/2020</t>
  </si>
  <si>
    <t xml:space="preserve"> COMP-1656 </t>
  </si>
  <si>
    <t>Copia da SINAPI (92722) - CONCRETAGEM DE PILARES E ESTRUTURAS SIMILARES, FCK = 25 MPA, COM USO DE BOMBA - LANÇAMENTO, ADENSAMENTO E ACABAMENTO. AF_12/2015</t>
  </si>
  <si>
    <t xml:space="preserve"> 1.2.6 </t>
  </si>
  <si>
    <t xml:space="preserve"> 1.2.7 </t>
  </si>
  <si>
    <t xml:space="preserve"> COMP-1670 </t>
  </si>
  <si>
    <t>Copia da SINAPI (102719) - ENCHIMENTO DE BRITA Nº 1 PARA DRENO, LANÇAMENTO MANUAL. AF_07/2021</t>
  </si>
  <si>
    <t>ESTRUTURA METÁLICA</t>
  </si>
  <si>
    <t xml:space="preserve"> 1.3.2 </t>
  </si>
  <si>
    <t xml:space="preserve"> CEFAP.CC.0326 </t>
  </si>
  <si>
    <t>FIXAÇÃO COM PARABOLT PBC UNC Ø10mm (3/8"x5")</t>
  </si>
  <si>
    <t xml:space="preserve"> 1.3.3 </t>
  </si>
  <si>
    <t xml:space="preserve"> COMP-1657 </t>
  </si>
  <si>
    <t>Copia da ORSE (8345) - Chapa de Base para Colunas Metálicas - dim. 0,20x0,20m a 0,40x0,40mx5", com 04 reforços e até 08 furações, soldada</t>
  </si>
  <si>
    <t xml:space="preserve"> 1.3.4 </t>
  </si>
  <si>
    <t xml:space="preserve"> 1.3.5 </t>
  </si>
  <si>
    <t xml:space="preserve"> 1.3.6 </t>
  </si>
  <si>
    <t>PINTURA COM TINTA ALQUÍDICA DE ACABAMENTO (ESMALTE SINTÉTICO ACETINADO) PULVERIZADA SOBRE PERFIL METÁLICO EXECUTADO EM FÁBRICA (POR DEMÃO). AF_01/2020_PE</t>
  </si>
  <si>
    <t>REFORÇO ESTRUTURAL BLOCO B - LAJE DE COBERTURA - 1º PAVIMENTO</t>
  </si>
  <si>
    <t xml:space="preserve"> CEFAP.CC.0339 </t>
  </si>
  <si>
    <t>Copia da SINAPI (84084) - APICOAMENTO MANUAL DE SUPERFICIE DE CONCRETO</t>
  </si>
  <si>
    <t xml:space="preserve"> 2.1.2 </t>
  </si>
  <si>
    <t xml:space="preserve"> CEFAP.CC.0340 </t>
  </si>
  <si>
    <t>Copia da SINAPI (89994) - GRAUTEAMENTO EM LAJE</t>
  </si>
  <si>
    <t xml:space="preserve"> 2.1.3 </t>
  </si>
  <si>
    <t xml:space="preserve"> 2.1.4 </t>
  </si>
  <si>
    <t xml:space="preserve"> 2.1.5 </t>
  </si>
  <si>
    <t xml:space="preserve"> CEFAP.CC.0327 </t>
  </si>
  <si>
    <t>FIXAÇÃO COM PARABOLT Ø8mm (5/16"x3 1/4")</t>
  </si>
  <si>
    <t xml:space="preserve"> 2.1.6 </t>
  </si>
  <si>
    <t xml:space="preserve"> 2.1.7 </t>
  </si>
  <si>
    <t xml:space="preserve"> 2.1.8 </t>
  </si>
  <si>
    <t xml:space="preserve"> 2.1.9 </t>
  </si>
  <si>
    <t xml:space="preserve"> 101792 </t>
  </si>
  <si>
    <t>ESCORAMENTO DE FÔRMAS DE LAJE EM MADEIRA NÃO APARELHADA, PÉ-DIREITO SIMPLES, INCLUSO TRAVAMENTO, 4 UTILIZAÇÕES. AF_09/2020</t>
  </si>
  <si>
    <t>REPAROS JUNTAS DE CONCRETAGEM LAJES E VIGAS BLOCO B 1º PAVIMENTO E COBERTURA</t>
  </si>
  <si>
    <t xml:space="preserve"> 2.2.3 </t>
  </si>
  <si>
    <t xml:space="preserve"> 2.2.4 </t>
  </si>
  <si>
    <t>ESTRUTURA DAS BASES DAS ESCADAS E LAJE DE LIGAÇÃO ENTRE O BLOCO B E C</t>
  </si>
  <si>
    <t>VIGAS BALDRAMES E LAJES</t>
  </si>
  <si>
    <t xml:space="preserve"> 104920 </t>
  </si>
  <si>
    <t>ARMAÇÃO DE BLOCO, SAPATA ISOLADA, VIGA BALDRAME E SAPATA CORRIDA UTILIZANDO AÇO CA-50 DE 12,5 MM - MONTAGEM. AF_01/2024</t>
  </si>
  <si>
    <t xml:space="preserve"> 104919 </t>
  </si>
  <si>
    <t>ARMAÇÃO DE SAPATA ISOLADA, VIGA BALDRAME E SAPATA CORRIDA UTILIZANDO AÇO CA-50 DE 10 MM - MONTAGEM. AF_01/2024</t>
  </si>
  <si>
    <t xml:space="preserve"> 104916 </t>
  </si>
  <si>
    <t>ARMAÇÃO DE SAPATA ISOLADA, VIGA BALDRAME E SAPATA CORRIDA UTILIZANDO AÇO CA-60 DE 5 MM - MONTAGEM. AF_01/2024</t>
  </si>
  <si>
    <t xml:space="preserve"> 2.3.3.7 </t>
  </si>
  <si>
    <t xml:space="preserve"> 92770 </t>
  </si>
  <si>
    <t>ARMAÇÃO DE LAJE DE ESTRUTURA CONVENCIONAL DE CONCRETO ARMADO UTILIZANDO AÇO CA-50 DE 8,0 MM - MONTAGEM. AF_06/2022</t>
  </si>
  <si>
    <t xml:space="preserve"> 2.3.3.8 </t>
  </si>
  <si>
    <t>ESTRUTURA METÁLICA DOS PILARES BLOCO C QUE NÃO CONSTAVAM EM PROJETO</t>
  </si>
  <si>
    <t xml:space="preserve"> 2.4.4 </t>
  </si>
  <si>
    <t>PARABOLTS DE FIXAÇÃO ESTRUTURA METÁLICA</t>
  </si>
  <si>
    <t xml:space="preserve"> 2.5.1.1 </t>
  </si>
  <si>
    <t xml:space="preserve"> 2.5.1.2 </t>
  </si>
  <si>
    <t xml:space="preserve"> 2.5.1.3 </t>
  </si>
  <si>
    <t xml:space="preserve"> CEFAP.CC.0328 </t>
  </si>
  <si>
    <t>FIXAÇÃO COM PARABOLT Ø6,3mm (1/4"x2 1/4")</t>
  </si>
  <si>
    <t xml:space="preserve"> 2.5.2.1 </t>
  </si>
  <si>
    <t xml:space="preserve"> 2.5.2.2 </t>
  </si>
  <si>
    <t xml:space="preserve"> 2.5.2.3 </t>
  </si>
  <si>
    <t xml:space="preserve"> 2.5.2.4 </t>
  </si>
  <si>
    <t xml:space="preserve"> CEFAP.CC.0329 </t>
  </si>
  <si>
    <t>FIXAÇÃO COM PARABOLT PBC UNC Ø16mm (5/8"x8")</t>
  </si>
  <si>
    <t xml:space="preserve"> 2.5.3 </t>
  </si>
  <si>
    <t xml:space="preserve"> 2.5.3.1 </t>
  </si>
  <si>
    <t>COMPATIBILIZAÇÃO DAS ALVENARIAS DA COBERTURA ENTRE ARQUITETURA E PROJETO DE ESTRUTURA METÁLICA</t>
  </si>
  <si>
    <t>COMPATIBILIZAÇÃO DO ACM ENTRE ARQUITETURA E PROJETO DE ESTRUTURA METÁLICA</t>
  </si>
  <si>
    <t>COMPATIBILIZAÇÃO DA COBERTURA ENTRE ARQUITETURA E PROJETO DE ESTRUTURA METÁLICA</t>
  </si>
  <si>
    <t xml:space="preserve"> CEFAP.CC.0331 </t>
  </si>
  <si>
    <t>Copia da SINAPI (100326) - CUMEEIRA/ ESPIGÃO/ RINCÃO NORMAL PARA TELHA TRAPEZOIDAL DE AÇO, E = 0,5 MM, INCLUSO ACESSÓRIOS DE FIXAÇÃO E IÇAMENTO. AF_07/2019</t>
  </si>
  <si>
    <t xml:space="preserve"> 94589 </t>
  </si>
  <si>
    <t>CONTRAMARCO DE ALUMÍNIO, FIXAÇÃO COM ARGAMASSA - FORNECIMENTO E INSTALAÇÃO. AF_11/2024</t>
  </si>
  <si>
    <t xml:space="preserve"> 3.5 </t>
  </si>
  <si>
    <t>FORRO</t>
  </si>
  <si>
    <t xml:space="preserve"> 3.5.1 </t>
  </si>
  <si>
    <t xml:space="preserve"> 96121 </t>
  </si>
  <si>
    <t>ACABAMENTOS PARA FORRO (RODA-FORRO EM PERFIL METÁLICO E PLÁSTICO). AF_08/2023</t>
  </si>
  <si>
    <t xml:space="preserve"> 3.6 </t>
  </si>
  <si>
    <t>VIDROS - BOX DOS BANHEIROS</t>
  </si>
  <si>
    <t xml:space="preserve"> 3.6.1 </t>
  </si>
  <si>
    <t xml:space="preserve"> 3.7 </t>
  </si>
  <si>
    <t>CORRIMÃO E GUARDA-CORPO</t>
  </si>
  <si>
    <t xml:space="preserve"> 3.7.1 </t>
  </si>
  <si>
    <t xml:space="preserve"> CEFAP.CC.0343 </t>
  </si>
  <si>
    <t>Copia da SINAPI (99837) - GUARDA-CORPO DE AÇO CROMADO DE 1,10M, MONTANTES TUBULARES DE 1.1/4" ESPAÇADOS DE 1,20M, TRAVESSA SUPERIOR DE 1.1/2", GRADIL FORMADO POR TUBOS HORIZONTAIS DE 1" E VERTICAIS DE 3/4", FIXADO COM CHUMBADOR MECÂNICO. AF_04/2019_PS</t>
  </si>
  <si>
    <t xml:space="preserve"> 3.7.2 </t>
  </si>
  <si>
    <t xml:space="preserve"> 3.7.3 </t>
  </si>
  <si>
    <t xml:space="preserve"> 3.8 </t>
  </si>
  <si>
    <t>PLACAS DE INÍCIO E DE CONCLUSÃO DA OBRA</t>
  </si>
  <si>
    <t xml:space="preserve"> 3.8.1 </t>
  </si>
  <si>
    <t xml:space="preserve"> CEFAP.CC.0346 </t>
  </si>
  <si>
    <t>Copia da SINAPI (84122) - PLACA INAUGURACAO EM ALUMINIO 0,40X0,60M FORNECIMENTO E COLOCACAO</t>
  </si>
  <si>
    <t>INSTALAÇÕES HIDRÁULICAS E SANITÁRIAS - ALTERAÇÕES PARA MELHORIA DE PROJETO</t>
  </si>
  <si>
    <t>TUBO, PVC, SOLDÁVEL, DE 25MM, INSTALADO EM PRUMADA DE ÁGUA - FORNECIMENTO E INSTALAÇÃO. AF_06/2022</t>
  </si>
  <si>
    <t>JOELHO 90 GRAUS, PVC, SOLDÁVEL, DN 25MM, INSTALADO EM PRUMADA DE ÁGUA - FORNECIMENTO E INSTALAÇÃO. AF_06/2022</t>
  </si>
  <si>
    <t xml:space="preserve"> 89617 </t>
  </si>
  <si>
    <t>TE, PVC, SOLDÁVEL, DN 25MM, INSTALADO EM PRUMADA DE ÁGUA - FORNECIMENTO E INSTALAÇÃO. AF_06/2022</t>
  </si>
  <si>
    <t xml:space="preserve"> 89485 </t>
  </si>
  <si>
    <t>JOELHO 45 GRAUS, PVC, SOLDÁVEL, DN 25MM, INSTALADO EM PRUMADA DE ÁGUA - FORNECIMENTO E INSTALAÇÃO. AF_06/2022</t>
  </si>
  <si>
    <t xml:space="preserve"> 89403 </t>
  </si>
  <si>
    <t>TUBO, PVC, SOLDÁVEL, DE 32MM, INSTALADO EM RAMAL DE DISTRIBUIÇÃO DE ÁGUA - FORNECIMENTO E INSTALAÇÃO. AF_06/2022</t>
  </si>
  <si>
    <t xml:space="preserve"> 89448 </t>
  </si>
  <si>
    <t>TUBO, PVC, SOLDÁVEL, DE 40MM, INSTALADO EM PRUMADA DE ÁGUA - FORNECIMENTO E INSTALAÇÃO. AF_06/2022</t>
  </si>
  <si>
    <t>TUBO, PVC, SOLDÁVEL, DE 75MM, INSTALADO EM PRUMADA DE ÁGUA - FORNECIMENTO E INSTALAÇÃO. AF_06/2022</t>
  </si>
  <si>
    <t xml:space="preserve"> 94655 </t>
  </si>
  <si>
    <t>TUBO, PVC, SOLDÁVEL, DE 110MM, INSTALADO EM RESERVAÇÃO PREDIAL DE ÁGUA - FORNECIMENTO E INSTALAÇÃO. AF_04/2024</t>
  </si>
  <si>
    <t xml:space="preserve"> 89399 </t>
  </si>
  <si>
    <t>TÊ COM BUCHA DE LATÃO NA BOLSA CENTRAL, PVC, SOLDÁVEL, DN 32MM X 3/4 , INSTALADO EM RAMAL OU SUB-RAMAL DE ÁGUA - FORNECIMENTO E INSTALAÇÃO. AF_06/2022</t>
  </si>
  <si>
    <t>JOELHO 90 GRAUS COM BUCHA DE LATÃO, PVC, SOLDÁVEL, DN 25MM, X 3/4  INSTALADO EM RAMAL OU SUB-RAMAL DE ÁGUA - FORNECIMENTO E INSTALAÇÃO. AF_06/2022</t>
  </si>
  <si>
    <t>LUVA COM BUCHA DE LATÃO, PVC, SOLDÁVEL, DN 25MM X 3/4 , INSTALADO EM RAMAL DE DISTRIBUIÇÃO DE ÁGUA - FORNECIMENTO E INSTALAÇÃO. AF_06/2022</t>
  </si>
  <si>
    <t>TÊ DE REDUÇÃO, PVC, SOLDÁVEL, DN 32MM X 25MM, INSTALADO EM RAMAL DE DISTRIBUIÇÃO DE ÁGUA - FORNECIMENTO E INSTALAÇÃO. AF_06/2022</t>
  </si>
  <si>
    <t xml:space="preserve"> 89624 </t>
  </si>
  <si>
    <t>TÊ DE REDUÇÃO, PVC, SOLDÁVEL, DN 40MM X 32MM, INSTALADO EM PRUMADA DE ÁGUA - FORNECIMENTO E INSTALAÇÃO. AF_06/2022</t>
  </si>
  <si>
    <t>TÊ DE REDUÇÃO, PVC, SOLDÁVEL, DN 50MM X 25MM, INSTALADO EM PRUMADA DE ÁGUA - FORNECIMENTO E INSTALAÇÃO. AF_06/2022</t>
  </si>
  <si>
    <t xml:space="preserve"> 103976 </t>
  </si>
  <si>
    <t>TE DE REDUÇÃO, 90 GRAUS, PVC, SOLDÁVEL, DN 50 MM X 32 MM, INSTALADO EM PRUMADA DE ÁGUA - FORNECIMENTO E INSTALAÇÃO. AF_06/2022</t>
  </si>
  <si>
    <t xml:space="preserve"> 89626 </t>
  </si>
  <si>
    <t>TÊ DE REDUÇÃO, PVC, SOLDÁVEL, DN 50MM X 40MM, INSTALADO EM PRUMADA DE ÁGUA - FORNECIMENTO E INSTALAÇÃO. AF_06/2022</t>
  </si>
  <si>
    <t xml:space="preserve"> 94702 </t>
  </si>
  <si>
    <t>TÊ DE REDUÇÃO, PVC, SOLDÁVEL, DN 110 MM X 60 MM, INSTALADO EM RESERVAÇÃO PREDIAL DE ÁGUA - FORNECIMENTO E INSTALAÇÃO. AF_04/2024</t>
  </si>
  <si>
    <t xml:space="preserve"> 94692 </t>
  </si>
  <si>
    <t>TÊ, PVC, SOLDÁVEL, DN 40 MM INSTALADO EM RESERVAÇÃO PREDIAL DE ÁGUA - FORNECIMENTO E INSTALAÇÃO. AF_04/2024</t>
  </si>
  <si>
    <t>ADAPTADOR CURTO COM BOLSA E ROSCA PARA REGISTRO, PVC, SOLDÁVEL, DN 50MM X 1.1/2 , INSTALADO EM PRUMADA DE ÁGUA - FORNECIMENTO E INSTALAÇÃO. AF_06/2022</t>
  </si>
  <si>
    <t xml:space="preserve"> 94701 </t>
  </si>
  <si>
    <t>TÊ, PVC, SOLDÁVEL, DN 110 MM INSTALADO EM RESERVAÇÃO PREDIAL DE ÁGUA - FORNECIMENTO E INSTALAÇÃO. AF_04/2024</t>
  </si>
  <si>
    <t>LUVA, PVC, SOLDÁVEL, DN 25MM, INSTALADO EM RAMAL OU SUB-RAMAL DE ÁGUA - FORNECIMENTO E INSTALAÇÃO. AF_06/2022</t>
  </si>
  <si>
    <t>LUVA, PVC, SOLDÁVEL, DN 75MM, INSTALADO EM PRUMADA DE ÁGUA - FORNECIMENTO E INSTALAÇÃO. AF_06/2022</t>
  </si>
  <si>
    <t>JOELHO 90 GRAUS, PVC, SOLDÁVEL, DN 32MM, INSTALADO EM RAMAL DE DISTRIBUIÇÃO DE ÁGUA - FORNECIMENTO E INSTALAÇÃO. AF_06/2022</t>
  </si>
  <si>
    <t xml:space="preserve"> 89497 </t>
  </si>
  <si>
    <t>JOELHO 90 GRAUS, PVC, SOLDÁVEL, DN 40MM, INSTALADO EM PRUMADA DE ÁGUA - FORNECIMENTO E INSTALAÇÃO. AF_06/2022</t>
  </si>
  <si>
    <t>JOELHO 90 GRAUS, PVC, SOLDÁVEL, DN 50MM, INSTALADO EM PRUMADA DE ÁGUA - FORNECIMENTO E INSTALAÇÃO. AF_06/2022</t>
  </si>
  <si>
    <t xml:space="preserve"> 94686 </t>
  </si>
  <si>
    <t>JOELHO 90 GRAUS, PVC, SOLDÁVEL, DN 110 MM INSTALADO EM RESERVAÇÃO PREDIAL DE ÁGUA - FORNECIMENTO E INSTALAÇÃO. AF_04/2024</t>
  </si>
  <si>
    <t xml:space="preserve"> 103956 </t>
  </si>
  <si>
    <t>JOELHO DE REDUÇÃO, 90 GRAUS, PVC, SOLDÁVEL, DN 32 MM X 25 MM, INSTALADO EM RAMAL DE DISTRIBUIÇÃO DE ÁGUA - FORNECIMENTO E INSTALAÇÃO. AF_06/2022</t>
  </si>
  <si>
    <t xml:space="preserve"> 89414 </t>
  </si>
  <si>
    <t>JOELHO 45 GRAUS, PVC, SOLDÁVEL, DN 32MM, INSTALADO EM RAMAL DE DISTRIBUIÇÃO DE ÁGUA - FORNECIMENTO E INSTALAÇÃO. AF_06/2022</t>
  </si>
  <si>
    <t>JOELHO 45 GRAUS, PVC, SOLDÁVEL, DN 75MM, INSTALADO EM PRUMADA DE ÁGUA - FORNECIMENTO E INSTALAÇÃO. AF_06/2022</t>
  </si>
  <si>
    <t>LUVA DE REDUÇÃO, PVC, SOLDÁVEL, DN 50MM X 25MM, INSTALADO EM PRUMADA DE ÁGUA   FORNECIMENTO E INSTALAÇÃO. AF_06/2022</t>
  </si>
  <si>
    <t xml:space="preserve"> 89433 </t>
  </si>
  <si>
    <t>LUVA DE REDUÇÃO, PVC, SOLDÁVEL, DN 40MM X 32MM, INSTALADO EM RAMAL DE DISTRIBUIÇÃO DE ÁGUA - FORNECIMENTO E INSTALAÇÃO. AF_06/2022</t>
  </si>
  <si>
    <t xml:space="preserve"> 104009 </t>
  </si>
  <si>
    <t>BUCHA DE REDUÇÃO, CURTA, PVC, SOLDÁVEL, DN 50 X 40 MM, INSTALADO EM RAMAL DE DISTRIBUIÇÃO DE ÁGUA - FORNECIMENTO E INSTALAÇÃO. AF_06/2022</t>
  </si>
  <si>
    <t xml:space="preserve"> 94671 </t>
  </si>
  <si>
    <t>LUVA, PVC, SOLDÁVEL, DN 110 MM, INSTALADO EM RESERVAÇÃO PREDIAL DE ÁGUA - FORNECIMENTO E INSTALAÇÃO. AF_04/2024</t>
  </si>
  <si>
    <t xml:space="preserve"> 94501 </t>
  </si>
  <si>
    <t>REGISTRO DE GAVETA BRUTO, LATÃO, ROSCÁVEL, 4" - FORNECIMENTO E INSTALAÇÃO. AF_08/2021</t>
  </si>
  <si>
    <t xml:space="preserve"> 94670 </t>
  </si>
  <si>
    <t>ADAPTADOR CURTO COM BOLSA E ROSCA PARA REGISTRO, PVC, SOLDÁVEL, DN 110 MM X 4", INSTALADO EM RESERVAÇÃO PREDIAL DE ÁGUA - FORNECIMENTO E INSTALAÇÃO. AF_04/2024</t>
  </si>
  <si>
    <t>REGISTRO DE GAVETA BRUTO, LATÃO, ROSCÁVEL, 2 1/2" - FORNECIMENTO E INSTALAÇÃO. AF_08/2021</t>
  </si>
  <si>
    <t>ADAPTADOR CURTO COM BOLSA E ROSCA PARA REGISTRO, PVC, SOLDÁVEL, DN 75MM X 2.1/2", INSTALADO EM PRUMADA DE ÁGUA - FORNECIMENTO E INSTALAÇÃO. AF_12/2014</t>
  </si>
  <si>
    <t>REGISTRO DE GAVETA BRUTO, LATÃO, ROSCÁVEL, 1 1/2", COM ACABAMENTO E CANOPLA CROMADOS - FORNECIMENTO E INSTALAÇÃO. AF_08/2021</t>
  </si>
  <si>
    <t xml:space="preserve"> 94793 </t>
  </si>
  <si>
    <t>REGISTRO DE GAVETA BRUTO, LATÃO, ROSCÁVEL, 1 1/4", COM ACABAMENTO E CANOPLA CROMADOS - FORNECIMENTO E INSTALAÇÃO. AF_08/2021</t>
  </si>
  <si>
    <t>REGISTRO DE GAVETA BRUTO, LATÃO, ROSCÁVEL, 1", COM ACABAMENTO E CANOPLA CROMADOS - FORNECIMENTO E INSTALAÇÃO. AF_08/2021</t>
  </si>
  <si>
    <t>ADAPTADOR CURTO COM BOLSA E ROSCA PARA REGISTRO, PVC, SOLDÁVEL, DN 32MM X 1 , INSTALADO EM RAMAL DE DISTRIBUIÇÃO DE ÁGUA - FORNECIMENTO E INSTALAÇÃO. AF_06/2022</t>
  </si>
  <si>
    <t>ADAPTADOR CURTO COM BOLSA E ROSCA PARA REGISTRO, PVC, SOLDÁVEL, DN 25MM X 3/4 , INSTALADO EM RAMAL OU SUB-RAMAL DE ÁGUA - FORNECIMENTO E INSTALAÇÃO. AF_06/2022</t>
  </si>
  <si>
    <t>ADAPTADOR CURTO COM BOLSA E ROSCA PARA REGISTRO, PVC, SOLDÁVEL, DN 40MM X 1.1/2 , INSTALADO EM PRUMADA DE ÁGUA - FORNECIMENTO E INSTALAÇÃO. AF_06/2022</t>
  </si>
  <si>
    <t>FIXAÇÃO DE TUBOS HORIZONTAIS DE PVC ÁGUA, PVC ESGOTO, PVC ÁGUA PLUVIAL, CPVC, PPR, COBRE OU AÇO, DIÂMETROS MENORES OU IGUAIS A 40 MM, COM ABRAÇADEIRA METÁLICA FLEXÍVEL 18 MM, FIXADA DIRETAMENTE NA LAJE. AF_09/2023</t>
  </si>
  <si>
    <t>TUBO, CPVC, SOLDÁVEL, DN 28MM, INSTALADO EM RAMAL DE DISTRIBUIÇÃO DE ÁGUA - FORNECIMENTO E INSTALAÇÃO. AF_06/2022</t>
  </si>
  <si>
    <t>TUBO, CPVC, SOLDÁVEL, DN 35MM, INSTALADO EM PRUMADA DE ÁGUA   FORNECIMENTO E INSTALAÇÃO. AF_06/2022</t>
  </si>
  <si>
    <t xml:space="preserve"> 89769 </t>
  </si>
  <si>
    <t>TÊ, CPVC, SOLDÁVEL, DN35MM, INSTALADO EM RAMAL DE DISTRIBUIÇÃO DE ÁGUA - FORNECIMENTO E INSTALAÇÃO. AF_06/2022</t>
  </si>
  <si>
    <t>JOELHO 90 GRAUS, CPVC, SOLDÁVEL, DN 35MM, INSTALADO EM PRUMADA DE ÁGUA   FORNECIMENTO E INSTALAÇÃO. AF_06/2022</t>
  </si>
  <si>
    <t xml:space="preserve"> 89676 </t>
  </si>
  <si>
    <t>CONECTOR, CPVC, SOLDÁVEL, DN 28MM X 1 , INSTALADO EM RAMAL OU SUB-RAMAL DE ÁGUA   FORNECIMENTO E INSTALAÇÃO. AF_06/2022</t>
  </si>
  <si>
    <t xml:space="preserve"> 89686 </t>
  </si>
  <si>
    <t>CONECTOR, CPVC, SOLDÁVEL, DN 35MM X 1 1/4 , INSTALADO EM RAMAL OU SUB-RAMAL DE ÁGUA   FORNECIMENTO E INSTALAÇÃO. AF_06/2022</t>
  </si>
  <si>
    <t>REALOCAÇÃO RESERVATÓRIO METÁLICO DO CESMA E CAPELANIA</t>
  </si>
  <si>
    <t>LIGAÇÃO ABASTECIMENTO DO RESERVATÓRIO</t>
  </si>
  <si>
    <t xml:space="preserve"> 105285 </t>
  </si>
  <si>
    <t>ASSENTAMENTO E FORNECIMENTO DE TUBO DE PVC PBA PARA REDE DE ÁGUA, DN 50, JUNTA ELÁSTICA INTEGRADA, INSTALADO EM LOCAL COM NÍVEL BAIXO DE INTERFERÊNCIAS (INCLUI FORNECIMENTO). AF_05/2024</t>
  </si>
  <si>
    <t xml:space="preserve"> 99063 </t>
  </si>
  <si>
    <t>LOCAÇÃO DE REDE DE ÁGUA OU ESGOTO. AF_03/2024</t>
  </si>
  <si>
    <t xml:space="preserve"> 90105 </t>
  </si>
  <si>
    <t>ESCAVAÇÃO MECANIZADA DE VALA COM PROFUNDIDADE ATÉ 1,5 M (MÉDIA MONTANTE E JUSANTE/UMA COMPOSIÇÃO POR TRECHO), RETROESCAV. (0,26 M3), LARGURA MENOR QUE 0,8 M, EM SOLO DE 1A CATEGORIA, LOCAIS COM BAIXO NÍVEL DE INTERFERÊNCIA. AF_09/2024</t>
  </si>
  <si>
    <t xml:space="preserve"> 101622 </t>
  </si>
  <si>
    <t>PREPARO DE FUNDO DE VALA COM LARGURA MENOR QUE 1,5 M, COM CAMADA DE AREIA, LANÇAMENTO MECANIZADO. AF_08/2020</t>
  </si>
  <si>
    <t xml:space="preserve"> 93378 </t>
  </si>
  <si>
    <t>REATERRO MECANIZADO DE VALA COM RETROESCAVADEIRA (CAPACIDADE DA CAÇAMBA   DA RETRO: 0,26 M³/POTÊNCIA: 88 HP), LARGURA ATÉ 0,8 M, PROFUNDIDADE ATÉ 1,5 M, COM SOLO (SEM SUBSTITUIÇÃO) DE 1ª CATEGORIA, COM COMPACTADOR DE SOLOS DE PERCUSSÃO. AF_08/2023</t>
  </si>
  <si>
    <t xml:space="preserve"> 103971 </t>
  </si>
  <si>
    <t>BUCHA DE REDUÇÃO, LONGA, PVC, SOLDÁVEL, DN 60 X 50 MM, INSTALADO EM PRUMADA DE ÁGUA - FORNECIMENTO E INSTALAÇÃO. AF_06/2022</t>
  </si>
  <si>
    <t xml:space="preserve"> 94678 </t>
  </si>
  <si>
    <t>JOELHO 90 GRAUS, PVC, SOLDÁVEL, DN 50 MM INSTALADO EM RESERVAÇÃO PREDIAL DE ÁGUA - FORNECIMENTO E INSTALAÇÃO. AF_04/2024</t>
  </si>
  <si>
    <t>REGISTRO DE GAVETA BRUTO, LATÃO, ROSCÁVEL, 2" - FORNECIMENTO E INSTALAÇÃO. AF_08/2021</t>
  </si>
  <si>
    <t xml:space="preserve"> 94664 </t>
  </si>
  <si>
    <t>ADAPTADOR CURTO COM BOLSA E ROSCA PARA REGISTRO, PVC, SOLDÁVEL, DN 60 MM X 2", INSTALADO EM RESERVAÇÃO PREDIAL DE ÁGUA - FORNECIMENTO E INSTALAÇÃO. AF_04/2024</t>
  </si>
  <si>
    <t xml:space="preserve"> 103998 </t>
  </si>
  <si>
    <t>LUVA DE REDUÇÃO, PVC, SOLDÁVEL, DN 50MM X 25MM, INSTALADO EM RAMAL DE DISTRIBUIÇÃO DE ÁGUA   FORNECIMENTO E INSTALAÇÃO. AF_06/2022</t>
  </si>
  <si>
    <t xml:space="preserve"> 94703 </t>
  </si>
  <si>
    <t>ADAPTADOR COM FLANGE E ANEL DE VEDAÇÃO, PVC, SOLDÁVEL, DN  25 MM X 3/4", INSTALADO EM RESERVAÇÃO PREDIAL DE ÁGUA - FORNECIMENTO E INSTALAÇÃO. AF_04/2024</t>
  </si>
  <si>
    <t>HIDRÔMETRO DN 3/4", 5,0 M3/H - FORNECIMENTO E INSTALAÇÃO. AF_03/2024</t>
  </si>
  <si>
    <t xml:space="preserve"> 97741 </t>
  </si>
  <si>
    <t>KIT CAVALETE PARA MEDIÇÃO DE ÁGUA - ENTRADA INDIVIDUALIZADA, EM PVC 25 MM (3/4"), PARA 1 MEDIDOR - FORNECIMENTO E INSTALAÇÃO (EXCLUSIVE HIDRÔMETRO). AF_03/2024</t>
  </si>
  <si>
    <t xml:space="preserve"> 94648 </t>
  </si>
  <si>
    <t>TUBO, PVC, SOLDÁVEL, DE  25MM, INSTALADO EM RESERVAÇÃO PREDIAL DE ÁGUA - FORNECIMENTO E INSTALAÇÃO. AF_04/2024</t>
  </si>
  <si>
    <t xml:space="preserve"> 89363 </t>
  </si>
  <si>
    <t>JOELHO 45 GRAUS, PVC, SOLDÁVEL, DN 25MM, INSTALADO EM RAMAL OU SUB-RAMAL DE ÁGUA - FORNECIMENTO E INSTALAÇÃO. AF_06/2022</t>
  </si>
  <si>
    <t>JOELHO 90 GRAUS, PVC, SOLDÁVEL, DN 25MM, INSTALADO EM RAMAL OU SUB-RAMAL DE ÁGUA - FORNECIMENTO E INSTALAÇÃO. AF_06/2022</t>
  </si>
  <si>
    <t>BASE DO RESERVATÓRIO METÁLICO</t>
  </si>
  <si>
    <t xml:space="preserve"> 100897 </t>
  </si>
  <si>
    <t>ESTACA ESCAVADA MECANICAMENTE, SEM FLUIDO ESTABILIZANTE, COM 40CM DE DIÂMETRO, CONCRETO LANÇADO POR CAMINHÃO BETONEIRA (EXCLUSIVE MOBILIZAÇÃO E DESMOBILIZAÇÃO). AF_01/2020</t>
  </si>
  <si>
    <t xml:space="preserve"> 95578 </t>
  </si>
  <si>
    <t>MONTAGEM DE ARMADURA DE ESTACAS, DIÂMETRO = 12,5 MM. AF_09/2021_PS</t>
  </si>
  <si>
    <t xml:space="preserve"> 4.3.2.5 </t>
  </si>
  <si>
    <t xml:space="preserve"> 4.3.2.6 </t>
  </si>
  <si>
    <t xml:space="preserve"> 4.3.2.7 </t>
  </si>
  <si>
    <t xml:space="preserve"> 4.3.2.8 </t>
  </si>
  <si>
    <t xml:space="preserve"> 96546 </t>
  </si>
  <si>
    <t>ARMAÇÃO DE BLOCO UTILIZANDO AÇO CA-50 DE 10 MM - MONTAGEM. AF_01/2024</t>
  </si>
  <si>
    <t xml:space="preserve"> 4.3.2.9 </t>
  </si>
  <si>
    <t xml:space="preserve"> 104915 </t>
  </si>
  <si>
    <t>ARMAÇÃO DE BLOCO E SAPATA UTILIZANDO AÇO CA-50 DE 25 MM - MONTAGEM. AF_01/2024</t>
  </si>
  <si>
    <t xml:space="preserve"> 4.3.2.10 </t>
  </si>
  <si>
    <t xml:space="preserve"> 94994 </t>
  </si>
  <si>
    <t>EXECUÇÃO DE PASSEIO (CALÇADA) OU PISO DE CONCRETO COM CONCRETO MOLDADO IN LOCO, FEITO EM OBRA, ACABAMENTO CONVENCIONAL, ESPESSURA 8 CM, ARMADO. AF_08/2022</t>
  </si>
  <si>
    <t>REDE DE DISTRIBUIÇÃO DE ÁGUA</t>
  </si>
  <si>
    <t xml:space="preserve"> 94662 </t>
  </si>
  <si>
    <t>ADAPTADOR CURTO COM BOLSA E ROSCA PARA REGISTRO, PVC, SOLDÁVEL, DN 50 MM X 1 1/2", INSTALADO EM RESERVAÇÃO PREDIAL DE ÁGUA - FORNECIMENTO E INSTALAÇÃO. AF_04/2024</t>
  </si>
  <si>
    <t>REGISTRO DE GAVETA BRUTO, LATÃO, ROSCÁVEL, 1 1/2" - FORNECIMENTO E INSTALAÇÃO. AF_08/2021</t>
  </si>
  <si>
    <t xml:space="preserve"> 103984 </t>
  </si>
  <si>
    <t>JOELHO 90 GRAUS, PVC, SOLDÁVEL, DN 50MM, INSTALADO EM RAMAL DE DISTRIBUIÇÃO DE ÁGUA - FORNECIMENTO E INSTALAÇÃO. AF_06/2022</t>
  </si>
  <si>
    <t xml:space="preserve"> 4.3.3.5 </t>
  </si>
  <si>
    <t xml:space="preserve"> 103985 </t>
  </si>
  <si>
    <t>JOELHO 45 GRAUS, PVC, SOLDÁVEL, DN 50MM, INSTALADO EM RAMAL DE DISTRIBUIÇÃO DE ÁGUA - FORNECIMENTO E INSTALAÇÃO. AF_06/2022</t>
  </si>
  <si>
    <t xml:space="preserve"> 4.3.3.6 </t>
  </si>
  <si>
    <t xml:space="preserve"> 104004 </t>
  </si>
  <si>
    <t>TE, PVC, SOLDÁVEL, DN 50MM, INSTALADO EM RAMAL DE DISTRIBUIÇÃO DE ÁGUA - FORNECIMENTO E INSTALAÇÃO. AF_06/2022</t>
  </si>
  <si>
    <t xml:space="preserve"> 4.3.3.7 </t>
  </si>
  <si>
    <t xml:space="preserve"> 104790 </t>
  </si>
  <si>
    <t>DEMOLIÇÃO DE PISO DE CONCRETO SIMPLES, DE FORMA MECANIZADA COM MARTELETE, SEM REAPROVEITAMENTO. AF_09/2023</t>
  </si>
  <si>
    <t xml:space="preserve"> 4.3.3.8 </t>
  </si>
  <si>
    <t xml:space="preserve"> 4.3.3.9 </t>
  </si>
  <si>
    <t xml:space="preserve"> 4.3.3.10 </t>
  </si>
  <si>
    <t xml:space="preserve"> 4.3.3.11 </t>
  </si>
  <si>
    <t xml:space="preserve"> 94990 </t>
  </si>
  <si>
    <t>EXECUÇÃO DE PASSEIO (CALÇADA) OU PISO DE CONCRETO COM CONCRETO MOLDADO IN LOCO, FEITO EM OBRA, ACABAMENTO CONVENCIONAL, NÃO ARMADO. AF_08/2022</t>
  </si>
  <si>
    <t xml:space="preserve"> 4.3.4 </t>
  </si>
  <si>
    <t>FORNECIMENTO E INSTALAÇÃO DO RESERVATÓRIO</t>
  </si>
  <si>
    <t xml:space="preserve"> 4.3.4.1 </t>
  </si>
  <si>
    <t>MOVIMENTAÇÃO DE TERRA</t>
  </si>
  <si>
    <t>MOVIMENTAÇÃO DE TERRA PARA TALUDES NA DIVISA COM CEMEV</t>
  </si>
  <si>
    <t xml:space="preserve"> 101116 </t>
  </si>
  <si>
    <t>ESCAVAÇÃO HORIZONTAL EM SOLO DE 1A CATEGORIA COM TRATOR DE ESTEIRAS (170HP/LÂMINA: 5,20M3). AF_07/2020</t>
  </si>
  <si>
    <t xml:space="preserve"> 100980 </t>
  </si>
  <si>
    <t>CARGA, MANOBRA E DESCARGA DE SOLOS E MATERIAIS GRANULARES EM CAMINHÃO BASCULANTE 18 M³ - CARGA COM ESCAVADEIRA HIDRÁULICA (CAÇAMBA DE 1,20 M³ / 155 HP) E DESCARGA LIVRE (UNIDADE: M3). AF_07/2020</t>
  </si>
  <si>
    <t>MOVIMENTAÇÃO DE TERRA PARA PAVIMENTAÇÃO</t>
  </si>
  <si>
    <t xml:space="preserve"> CEFAP.CC.0215 </t>
  </si>
  <si>
    <t>SERVICOS TOPOGRAFICOS PARA PAVIMENTACAO, INCLUSIVE NOTA DE SERVICOS, ACOMPANHAMENTO E GREIDE</t>
  </si>
  <si>
    <t xml:space="preserve"> CEFAP.CC.0300 </t>
  </si>
  <si>
    <t>Copia da SINAPI (101161) - ALVENARIA DE VEDAÇÃO COM ELEMENTO VAZADO DE CONCRETO (COBOGÓ) DE 30x30x10 CM E ARGAMASSA DE ASSENTAMENTO COM PREPARO EM BETONEIRA. AF_05/2020</t>
  </si>
  <si>
    <t>FIXAÇÃO (ENCUNHAMENTO) DE ALVENARIA DE VEDAÇÃO COM TIJOLO MACIÇO. AF_03/2024</t>
  </si>
  <si>
    <t>CONTRAPISO</t>
  </si>
  <si>
    <t xml:space="preserve"> CEFAP.CC.0332 </t>
  </si>
  <si>
    <t>Copia da SINAPI (104162) - SERVIÇO DE POLIMENTO PARA PISO EM GRANILITE, MARMORITE OU GRANITINA EM AMBIENTES INTERNOS, INCLUSO 4 POLIMENTOS COM POLITRIZ, SELADOR E CERA. AF_06/2022</t>
  </si>
  <si>
    <t xml:space="preserve"> CEFAP.CC.0334 </t>
  </si>
  <si>
    <t>Copia - Copia da SINAPI (104162) - SERVIÇO DE POLIMENTO PARA RODAPÉ EM GRANILITE, MARMORITE OU GRANITINA EM AMBIENTES INTERNOS, INCLUSO 4 POLIMENTOS, SELADOR E CERA. AF_06/2022</t>
  </si>
  <si>
    <t>DEMOLIÇÃO DE ALVENARIA PARA INSTALAÇÃO DA JANELA J12 NA COPA DO BLOCO B TÉRREO</t>
  </si>
  <si>
    <t xml:space="preserve"> 2.6.1 </t>
  </si>
  <si>
    <t xml:space="preserve"> 97622 </t>
  </si>
  <si>
    <t>DEMOLIÇÃO DE ALVENARIA DE BLOCO FURADO, DE FORMA MANUAL, SEM REAPROVEITAMENTO. AF_09/2023</t>
  </si>
  <si>
    <t xml:space="preserve"> 2.6.2 </t>
  </si>
  <si>
    <t>DEMOLIÇÃO DE PISO EM CONCRETO (TRECHOS DESNIVELADOS DO BLOCO B TÉRREO)</t>
  </si>
  <si>
    <t xml:space="preserve"> 2.7.1 </t>
  </si>
  <si>
    <t xml:space="preserve"> 97629 </t>
  </si>
  <si>
    <t>DEMOLIÇÃO DE LAJES, EM CONCRETO ARMADO, DE FORMA MECANIZADA COM MARTELETE, SEM REAPROVEITAMENTO. AF_09/2023</t>
  </si>
  <si>
    <t>ELÉTRICA</t>
  </si>
  <si>
    <t>ELETRODUTO RÍGIDO ROSCÁVEL, PVC, DN 60 MM (2"),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</si>
  <si>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</si>
  <si>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</si>
  <si>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CABO DE COBRE FLEXÍVEL ISOLADO, 1,5 MM², ANTI-CHAMA 0,6/1,0 KV, PARA CIRCUITOS TERMINAIS - FORNECIMENTO E INSTALAÇÃO. AF_03/2023</t>
  </si>
  <si>
    <t>CABO DE COBRE FLEXÍVEL ISOLADO, 16 MM², ANTI-CHAMA 0,6/1,0 KV, PARA CIRCUITOS TERMINAIS - FORNECIMENTO E INSTALAÇÃO. AF_03/2023</t>
  </si>
  <si>
    <t>CABO DE COBRE FLEXÍVEL ISOLADO, 2,5 MM², ANTI-CHAMA 0,6/1,0 KV, PARA CIRCUITOS TERMINAIS - FORNECIMENTO E INSTALAÇÃO. AF_03/2023</t>
  </si>
  <si>
    <t>CABO DE COBRE FLEXÍVEL ISOLADO, 4 MM², ANTI-CHAMA 0,6/1,0 KV, PARA CIRCUITOS TERMINAIS - FORNECIMENTO E INSTALAÇÃO. AF_03/2023</t>
  </si>
  <si>
    <t xml:space="preserve"> 3.2.6 </t>
  </si>
  <si>
    <t>CABO DE COBRE FLEXÍVEL ISOLADO, 6 MM², ANTI-CHAMA 0,6/1,0 KV, PARA CIRCUITOS TERMINAIS - FORNECIMENTO E INSTALAÇÃO. AF_03/2023</t>
  </si>
  <si>
    <t xml:space="preserve"> 3.2.7 </t>
  </si>
  <si>
    <t>CABO DE COBRE FLEXÍVEL ISOLADO, 120 MM², ANTI-CHAMA 0,6/1,0 KV, PARA REDE ENTERRADA DE DISTRIBUIÇÃO DE ENERGIA ELÉTRICA - FORNECIMENTO E INSTALAÇÃO. AF_12/2021</t>
  </si>
  <si>
    <t xml:space="preserve"> 3.2.8 </t>
  </si>
  <si>
    <t>CABO DE COBRE FLEXÍVEL ISOLADO, 95 MM², ANTI-CHAMA 0,6/1,0 KV, PARA REDE ENTERRADA DE DISTRIBUIÇÃO DE ENERGIA ELÉTRICA - FORNECIMENTO E INSTALAÇÃO. AF_12/2021</t>
  </si>
  <si>
    <t xml:space="preserve"> 3.2.9 </t>
  </si>
  <si>
    <t>CABO DE COBRE FLEXÍVEL ISOLADO, 150 MM², ANTI-CHAMA 0,6/1,0 KV, PARA REDE ENTERRADA DE DISTRIBUIÇÃO DE ENERGIA ELÉTRICA - FORNECIMENTO E INSTALAÇÃO. AF_12/2021</t>
  </si>
  <si>
    <t xml:space="preserve"> 3.2.10 </t>
  </si>
  <si>
    <t>CABO DE COBRE FLEXÍVEL ISOLADO, 240 MM², ANTI-CHAMA 0,6/1,0 KV, PARA REDE ENTERRADA DE DISTRIBUIÇÃO DE ENERGIA ELÉTRICA - FORNECIMENTO E INSTALAÇÃO. AF_12/2021</t>
  </si>
  <si>
    <t xml:space="preserve"> 3.2.11 </t>
  </si>
  <si>
    <t>CABO DE COBRE FLEXÍVEL ISOLADO, 35 MM², ANTI-CHAMA 0,6/1,0 KV, PARA REDE ENTERRADA DE DISTRIBUIÇÃO DE ENERGIA ELÉTRICA - FORNECIMENTO E INSTALAÇÃO. AF_12/2021</t>
  </si>
  <si>
    <t xml:space="preserve"> 3.2.12 </t>
  </si>
  <si>
    <t>CABO DE COBRE FLEXÍVEL ISOLADO, 1,5 MM², ANTI-CHAMA 450/750 V, PARA CIRCUITOS TERMINAIS - FORNECIMENTO E INSTALAÇÃO. AF_03/2023</t>
  </si>
  <si>
    <t xml:space="preserve"> 3.2.13 </t>
  </si>
  <si>
    <t>CABO DE COBRE FLEXÍVEL ISOLADO, 2,5 MM², ANTI-CHAMA 450/750 V, PARA CIRCUITOS TERMINAIS - FORNECIMENTO E INSTALAÇÃO. AF_03/2023</t>
  </si>
  <si>
    <t xml:space="preserve"> 3.2.14 </t>
  </si>
  <si>
    <t>CABO DE COBRE FLEXÍVEL ISOLADO, 4 MM², ANTI-CHAMA 450/750 V, PARA CIRCUITOS TERMINAIS - FORNECIMENTO E INSTALAÇÃO. AF_03/2023</t>
  </si>
  <si>
    <t xml:space="preserve"> 3.2.15 </t>
  </si>
  <si>
    <t>CABO DE COBRE FLEXÍVEL ISOLADO, 6 MM², ANTI-CHAMA 450/750 V, PARA CIRCUITOS TERMINAIS - FORNECIMENTO E INSTALAÇÃO. AF_03/2023</t>
  </si>
  <si>
    <t>IMPERMEABILIZAÇÃO</t>
  </si>
  <si>
    <t>IMPERMEABILIZAÇÃO DE SUPERFÍCIE COM ARGAMASSA POLIMÉRICA / MEMBRANA ACRÍLICA, 3 DEMÃOS. AF_09/2023</t>
  </si>
  <si>
    <t xml:space="preserve"> CEFAP.CC.0314 </t>
  </si>
  <si>
    <t>Copia da SINAPI (83647) - BOMBA RECALQUE D'AGUA TRIFASICA 1,5HP</t>
  </si>
  <si>
    <r>
      <t xml:space="preserve">ORÇAMENTO CUSTEADO EXCLUSIVAMENTE PELO </t>
    </r>
    <r>
      <rPr>
        <b/>
        <sz val="11"/>
        <color theme="1"/>
        <rFont val="Arial"/>
        <family val="2"/>
      </rPr>
      <t>CBMDF</t>
    </r>
  </si>
  <si>
    <t>DETERIORAÇÃO DEVIDO À PARALISAÇÃO</t>
  </si>
  <si>
    <t>ACHADOS DE PROJETO</t>
  </si>
  <si>
    <t>REFAZIMENTO DE SERVIÇOS</t>
  </si>
  <si>
    <t>VALOR TOTAL</t>
  </si>
  <si>
    <r>
      <t xml:space="preserve">II - TOTAL ORÇAMENTO CUSTEADO EXCLUSIVAMENTE PELO </t>
    </r>
    <r>
      <rPr>
        <b/>
        <sz val="11"/>
        <color rgb="FF000000"/>
        <rFont val="Arial"/>
        <family val="2"/>
      </rPr>
      <t>CBMDF</t>
    </r>
  </si>
  <si>
    <t>DADOS DA PROPOSTA</t>
  </si>
  <si>
    <t>_______________________________________________________________________</t>
  </si>
  <si>
    <t>PROPOSTA</t>
  </si>
  <si>
    <t>PREÇO TOTAL COM BDI</t>
  </si>
  <si>
    <t>VALOR TOTAL PROPOSTA - I + II</t>
  </si>
  <si>
    <t>DECLARAÇÃO ENCARGOS SOCIAIS</t>
  </si>
  <si>
    <t>DISTRITO FEDERAL</t>
  </si>
  <si>
    <t>VIGÊNCIA:</t>
  </si>
  <si>
    <t>MÊS/ANO</t>
  </si>
  <si>
    <t>ENCARGOS SOCIAIS SOBRE A MÃO DE OBRA</t>
  </si>
  <si>
    <t>HORISTA %</t>
  </si>
  <si>
    <t>MENSALISTA %</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</si>
  <si>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</si>
  <si>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</si>
  <si>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</si>
  <si>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</si>
  <si>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</si>
  <si>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</si>
  <si>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</si>
  <si>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</si>
  <si>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</si>
  <si>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</si>
  <si>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</si>
  <si>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</si>
  <si>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</si>
  <si>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</si>
  <si>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</si>
  <si>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</si>
  <si>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</si>
  <si>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</si>
  <si>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</si>
  <si>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</si>
  <si>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</si>
  <si>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</si>
  <si>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</si>
  <si>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</si>
  <si>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B2</t>
  </si>
  <si>
    <t>FERIADOS</t>
  </si>
  <si>
    <t>B3</t>
  </si>
  <si>
    <t>AUXÍLIO ENFERMIDADE</t>
  </si>
  <si>
    <t>B4</t>
  </si>
  <si>
    <t>13º SALÁRIO</t>
  </si>
  <si>
    <t>B5</t>
  </si>
  <si>
    <t>LICENÇA PATERNIDADE</t>
  </si>
  <si>
    <t>B6</t>
  </si>
  <si>
    <t>FALTAS JUSTIFICADAS</t>
  </si>
  <si>
    <t>B7</t>
  </si>
  <si>
    <t>DIAS DE CHUVA</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</si>
  <si>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</si>
  <si>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</si>
  <si>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</si>
  <si>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</si>
  <si>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</si>
  <si>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</si>
  <si>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</si>
  <si>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</si>
  <si>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</si>
  <si>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</si>
  <si>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</si>
  <si>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</si>
  <si>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</si>
  <si>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</si>
  <si>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</si>
  <si>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RESCISÃO SEM JUSTA CAUSA</t>
  </si>
  <si>
    <t>C5</t>
  </si>
  <si>
    <t>INDENIZAÇÃO ADICIONAL</t>
  </si>
  <si>
    <t>C</t>
  </si>
  <si>
    <t>GRUPO D</t>
  </si>
  <si>
    <t>REINCIDÊNCIA DE GRUPO A SOBRE GRUPO B (SEM CONSIDERAR INSS SOBRE 13º, CONFORME LEI Nº 14.973/2024)</t>
  </si>
  <si>
    <t>REINCIDÊNCIA DE GRUPO A SOBRE AVISO PRÉVIO TRABALHADO E REINCIDÊNCIA DO FGTS SOBRE AVISO PRÉVIO INDENIZADO</t>
  </si>
  <si>
    <t>D</t>
  </si>
  <si>
    <t>TOTAL GERAL (A + B +C +D)</t>
  </si>
  <si>
    <r>
      <rPr>
        <b/>
        <sz val="16"/>
        <rFont val="Arial"/>
        <family val="2"/>
      </rPr>
      <t>Objeto:</t>
    </r>
    <r>
      <rPr>
        <sz val="16"/>
        <rFont val="Arial"/>
        <family val="2"/>
      </rPr>
      <t xml:space="preserve"> Construção do Centro de Formação e Aperfeiçoamento de Praças - CEFAP</t>
    </r>
  </si>
  <si>
    <r>
      <t xml:space="preserve">Local: </t>
    </r>
    <r>
      <rPr>
        <sz val="16"/>
        <rFont val="Arial"/>
        <family val="2"/>
      </rPr>
      <t>SPO Área Especial 3 - Setores Complementares - CEFAP - Brasília - DF - CEP: 70602-900</t>
    </r>
  </si>
  <si>
    <r>
      <rPr>
        <b/>
        <sz val="16"/>
        <rFont val="Arial"/>
        <family val="2"/>
      </rPr>
      <t>Data-base SINAPI:</t>
    </r>
    <r>
      <rPr>
        <sz val="16"/>
        <rFont val="Arial"/>
        <family val="2"/>
      </rPr>
      <t xml:space="preserve">  12/2025 - Distrito Federal</t>
    </r>
  </si>
  <si>
    <r>
      <t xml:space="preserve">Encargos sociais: </t>
    </r>
    <r>
      <rPr>
        <sz val="16"/>
        <rFont val="Arial"/>
        <family val="2"/>
      </rPr>
      <t>Sem desoneração</t>
    </r>
  </si>
  <si>
    <t>BDI:</t>
  </si>
  <si>
    <t>BDI Diferenciado:</t>
  </si>
  <si>
    <t>Desconto:</t>
  </si>
  <si>
    <t>Valor Unit Referência</t>
  </si>
  <si>
    <t>Valor Unit com BDI Referência</t>
  </si>
  <si>
    <t>Total Referência</t>
  </si>
  <si>
    <t>Valor Unit Proposta</t>
  </si>
  <si>
    <t>Total Proposta</t>
  </si>
  <si>
    <t>Valor Unit com BDI Proposta</t>
  </si>
  <si>
    <t>PROPOSTA - ORÇAMENTOS CUSTEADOS EXCLUSIVAMENTE PELO CBMDF</t>
  </si>
  <si>
    <t>PROPOSTA - ORÇAMENTO CUSTEADO PELO CONVÊNIO</t>
  </si>
  <si>
    <t xml:space="preserve">Conf. Valor unit. </t>
  </si>
  <si>
    <t>Conf. Valor unit.  Com BDI</t>
  </si>
  <si>
    <t>Conf. Total Proposta</t>
  </si>
  <si>
    <t>.</t>
  </si>
  <si>
    <t>Empresa licitante: PREENCHER SOMENTE AS CÉLULAS DE COR AMARELA</t>
  </si>
  <si>
    <t xml:space="preserve">CNPJ: </t>
  </si>
  <si>
    <t>Brasília, xx de xx de 2026.</t>
  </si>
  <si>
    <t>RESPONSÁVEL TÉCNICO PELA ELABORAÇÃO DA PLANILHA (NOME COMPLETO)</t>
  </si>
  <si>
    <t>FORMAÇÃO E Nº DO REGISTRO EM CONSELHO</t>
  </si>
  <si>
    <t>NOME DA EMPRESA</t>
  </si>
  <si>
    <t>Valor Ref. Acima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</si>
</sst>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R$-416]\ #,##0.00;\-[$R$-416]\ #,##0.00"/>
    <numFmt numFmtId="165" formatCode="#,##0.00\ %"/>
    <numFmt numFmtId="166" formatCode="_(* #,##0.00_);_(* \(#,##0.00\);_(* \-??_);_(@_)"/>
    <numFmt numFmtId="167" formatCode="_(* #,##0.00_);_(* \(#,##0.00\);_(* &quot;-&quot;??_);_(@_)"/>
    <numFmt numFmtId="168" formatCode="0.0000%"/>
  </numFmts>
  <fonts count="36">
    <font>
      <sz val="11"/>
      <color theme="1"/>
      <name val="Calibri"/>
      <family val="2"/>
      <scheme val="minor"/>
    </font>
    <font>
      <sz val="11"/>
      <color theme="1"/>
      <name val="Calibri"/>
      <family val="2"/>
      <scheme val="minor"/>
    </font>
    <font>
      <b/>
      <sz val="12"/>
      <name val="Arial"/>
      <family val="2"/>
    </font>
    <font>
      <sz val="24"/>
      <color theme="1"/>
      <name val="Calibri"/>
      <family val="2"/>
      <scheme val="minor"/>
    </font>
    <font>
      <sz val="11"/>
      <color theme="1"/>
      <name val="Arial"/>
      <family val="2"/>
    </font>
    <font>
      <b/>
      <sz val="12"/>
      <color theme="1"/>
      <name val="Arial"/>
      <family val="2"/>
    </font>
    <font>
      <b/>
      <sz val="26"/>
      <color theme="1"/>
      <name val="Arial"/>
      <family val="2"/>
    </font>
    <font>
      <sz val="24"/>
      <color theme="1"/>
      <name val="Arial"/>
      <family val="2"/>
    </font>
    <font>
      <sz val="12"/>
      <color theme="1"/>
      <name val="Arial"/>
      <family val="2"/>
    </font>
    <font>
      <sz val="14"/>
      <color theme="1"/>
      <name val="Arial"/>
      <family val="2"/>
    </font>
    <font>
      <sz val="11"/>
      <name val="Arial"/>
      <family val="1"/>
    </font>
    <font>
      <b/>
      <sz val="11"/>
      <color theme="1"/>
      <name val="Arial"/>
      <family val="2"/>
    </font>
    <font>
      <sz val="11"/>
      <color rgb="FF000000"/>
      <name val="Arial"/>
      <family val="2"/>
    </font>
    <font>
      <b/>
      <sz val="30"/>
      <color theme="1"/>
      <name val="Arial"/>
      <family val="2"/>
    </font>
    <font>
      <b/>
      <sz val="11"/>
      <name val="Arial"/>
      <family val="1"/>
    </font>
    <font>
      <b/>
      <sz val="10"/>
      <name val="Arial"/>
      <family val="1"/>
    </font>
    <font>
      <b/>
      <sz val="10"/>
      <color rgb="FF000000"/>
      <name val="Arial"/>
      <family val="1"/>
    </font>
    <font>
      <sz val="10"/>
      <color rgb="FF000000"/>
      <name val="Arial"/>
      <family val="1"/>
    </font>
    <font>
      <sz val="10"/>
      <name val="Arial"/>
      <family val="1"/>
    </font>
    <font>
      <b/>
      <sz val="12"/>
      <color rgb="FF000000"/>
      <name val="V"/>
      <charset val="1"/>
    </font>
    <font>
      <b/>
      <sz val="11"/>
      <color rgb="FF000000"/>
      <name val="Lucida Sans Unicode"/>
      <family val="2"/>
      <charset val="1"/>
    </font>
    <font>
      <sz val="11"/>
      <color rgb="FF000000"/>
      <name val="Calibri"/>
      <family val="2"/>
      <charset val="1"/>
    </font>
    <font>
      <b/>
      <sz val="12"/>
      <name val="Arial"/>
      <family val="2"/>
      <charset val="1"/>
    </font>
    <font>
      <b/>
      <sz val="10"/>
      <name val="Arial"/>
      <family val="2"/>
      <charset val="1"/>
    </font>
    <font>
      <sz val="10"/>
      <name val="Arial"/>
      <family val="2"/>
      <charset val="1"/>
    </font>
    <font>
      <sz val="10"/>
      <name val="Arial"/>
      <family val="2"/>
    </font>
    <font>
      <b/>
      <sz val="16"/>
      <color theme="1"/>
      <name val="Arial"/>
      <family val="2"/>
    </font>
    <font>
      <b/>
      <sz val="11"/>
      <color rgb="FF000000"/>
      <name val="Arial"/>
      <family val="2"/>
    </font>
    <font>
      <u/>
      <sz val="9.35"/>
      <color rgb="FF0000FF"/>
      <name val="Calibri"/>
      <family val="2"/>
      <charset val="1"/>
    </font>
    <font>
      <sz val="8"/>
      <name val="Calibri"/>
      <family val="2"/>
      <scheme val="minor"/>
    </font>
    <font>
      <b/>
      <sz val="16"/>
      <name val="Arial"/>
      <family val="2"/>
    </font>
    <font>
      <sz val="16"/>
      <color theme="1"/>
      <name val="Arial"/>
      <family val="2"/>
    </font>
    <font>
      <u/>
      <sz val="11"/>
      <color theme="10"/>
      <name val="Calibri"/>
      <family val="2"/>
      <charset val="1"/>
    </font>
    <font>
      <sz val="16"/>
      <name val="Arial"/>
      <family val="2"/>
    </font>
    <font>
      <sz val="12"/>
      <color rgb="FF000000"/>
      <name val="Arial"/>
      <family val="2"/>
    </font>
    <font>
      <b/>
      <sz val="11"/>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D8ECF6"/>
        <bgColor rgb="FFD8ECF6"/>
      </patternFill>
    </fill>
    <fill>
      <patternFill patternType="solid">
        <fgColor rgb="FFDFF0D8"/>
        <bgColor rgb="FFDFF0D8"/>
      </patternFill>
    </fill>
    <fill>
      <patternFill patternType="solid">
        <fgColor rgb="FF93CDDD"/>
        <bgColor rgb="FFC0C0C0"/>
      </patternFill>
    </fill>
    <fill>
      <patternFill patternType="solid">
        <fgColor rgb="FF9BBB59"/>
        <bgColor rgb="FF969696"/>
      </patternFill>
    </fill>
    <fill>
      <patternFill patternType="solid">
        <fgColor rgb="FF969696"/>
        <bgColor rgb="FF808080"/>
      </patternFill>
    </fill>
    <fill>
      <patternFill patternType="solid">
        <fgColor rgb="FFFFFF0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CCCCCC"/>
      </left>
      <right style="thin">
        <color rgb="FFCCCCCC"/>
      </right>
      <top style="thin">
        <color rgb="FFCCCCCC"/>
      </top>
      <bottom style="thin">
        <color rgb="FFCCCCCC"/>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hair">
        <color auto="1"/>
      </left>
      <right style="medium">
        <color auto="1"/>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CCCCC"/>
      </left>
      <right style="thin">
        <color rgb="FFCCCCCC"/>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xf numFmtId="9" fontId="21" fillId="0" borderId="0" applyBorder="0" applyProtection="0"/>
    <xf numFmtId="167" fontId="25" fillId="0" borderId="0" applyFont="0" applyFill="0" applyBorder="0" applyAlignment="0" applyProtection="0"/>
    <xf numFmtId="0" fontId="28" fillId="0" borderId="0" applyBorder="0" applyProtection="0"/>
    <xf numFmtId="0" fontId="32" fillId="0" borderId="0" applyNumberFormat="0" applyFill="0" applyBorder="0" applyAlignment="0" applyProtection="0"/>
  </cellStyleXfs>
  <cellXfs count="207">
    <xf numFmtId="0" fontId="0" fillId="0" borderId="0" xfId="0"/>
    <xf numFmtId="0" fontId="0" fillId="2" borderId="0" xfId="0" applyFill="1" applyAlignment="1">
      <alignment horizontal="center" vertical="center" wrapText="1"/>
    </xf>
    <xf numFmtId="0" fontId="0" fillId="2" borderId="0" xfId="0" applyFill="1" applyAlignment="1">
      <alignment vertical="center" wrapText="1"/>
    </xf>
    <xf numFmtId="0" fontId="2" fillId="2" borderId="0" xfId="0" applyFont="1" applyFill="1"/>
    <xf numFmtId="0" fontId="0" fillId="0" borderId="0" xfId="0" applyAlignment="1">
      <alignment wrapText="1"/>
    </xf>
    <xf numFmtId="0" fontId="3" fillId="2" borderId="0" xfId="0" applyFont="1" applyFill="1" applyAlignment="1">
      <alignment vertical="center" wrapText="1"/>
    </xf>
    <xf numFmtId="44" fontId="0" fillId="2" borderId="0" xfId="2" applyFont="1" applyFill="1" applyAlignment="1">
      <alignment vertical="center" wrapText="1"/>
    </xf>
    <xf numFmtId="0" fontId="4" fillId="2" borderId="0" xfId="0" applyFont="1" applyFill="1"/>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wrapText="1"/>
    </xf>
    <xf numFmtId="0" fontId="6" fillId="2" borderId="0" xfId="0" applyFont="1" applyFill="1" applyAlignment="1">
      <alignment horizontal="center" vertical="center" wrapText="1"/>
    </xf>
    <xf numFmtId="0" fontId="7" fillId="2" borderId="0" xfId="0" applyFont="1" applyFill="1" applyAlignment="1">
      <alignment vertical="center" wrapText="1"/>
    </xf>
    <xf numFmtId="44" fontId="4" fillId="2" borderId="0" xfId="2" applyFont="1" applyFill="1" applyAlignment="1">
      <alignment vertical="center" wrapText="1"/>
    </xf>
    <xf numFmtId="0" fontId="9" fillId="2" borderId="0" xfId="0" applyFont="1" applyFill="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4" fillId="0" borderId="0" xfId="0" applyFont="1"/>
    <xf numFmtId="0" fontId="4" fillId="0" borderId="0" xfId="0" applyFont="1" applyAlignment="1">
      <alignment wrapText="1"/>
    </xf>
    <xf numFmtId="0" fontId="4" fillId="0" borderId="0" xfId="0" applyFont="1" applyAlignment="1">
      <alignment vertical="center"/>
    </xf>
    <xf numFmtId="0" fontId="14" fillId="3" borderId="6" xfId="0" applyFont="1" applyFill="1" applyBorder="1" applyAlignment="1">
      <alignment horizontal="left" vertical="top" wrapText="1"/>
    </xf>
    <xf numFmtId="0" fontId="14" fillId="3" borderId="6" xfId="0" applyFont="1" applyFill="1" applyBorder="1" applyAlignment="1">
      <alignment horizontal="right" vertical="top" wrapText="1"/>
    </xf>
    <xf numFmtId="0" fontId="14" fillId="3" borderId="6" xfId="0" applyFont="1" applyFill="1" applyBorder="1" applyAlignment="1">
      <alignment horizontal="center" vertical="top" wrapText="1"/>
    </xf>
    <xf numFmtId="0" fontId="16" fillId="4" borderId="6" xfId="0" applyFont="1" applyFill="1" applyBorder="1" applyAlignment="1">
      <alignment horizontal="left" vertical="top" wrapText="1"/>
    </xf>
    <xf numFmtId="0" fontId="16" fillId="4" borderId="6" xfId="0" applyFont="1" applyFill="1" applyBorder="1" applyAlignment="1">
      <alignment horizontal="center" vertical="top" wrapText="1"/>
    </xf>
    <xf numFmtId="0" fontId="16" fillId="4" borderId="6" xfId="0" applyFont="1" applyFill="1" applyBorder="1" applyAlignment="1">
      <alignment horizontal="right" vertical="top" wrapText="1"/>
    </xf>
    <xf numFmtId="4" fontId="16" fillId="4" borderId="6" xfId="0" applyNumberFormat="1" applyFont="1" applyFill="1" applyBorder="1" applyAlignment="1">
      <alignment horizontal="right" vertical="top" wrapText="1"/>
    </xf>
    <xf numFmtId="0" fontId="17" fillId="5" borderId="6" xfId="0" applyFont="1" applyFill="1" applyBorder="1" applyAlignment="1">
      <alignment horizontal="left" vertical="top" wrapText="1"/>
    </xf>
    <xf numFmtId="0" fontId="17" fillId="5" borderId="6" xfId="0" applyFont="1" applyFill="1" applyBorder="1" applyAlignment="1">
      <alignment horizontal="center" vertical="top" wrapText="1"/>
    </xf>
    <xf numFmtId="0" fontId="17" fillId="5" borderId="6" xfId="0" applyFont="1" applyFill="1" applyBorder="1" applyAlignment="1">
      <alignment horizontal="right" vertical="top" wrapText="1"/>
    </xf>
    <xf numFmtId="4" fontId="17" fillId="5" borderId="6" xfId="0" applyNumberFormat="1" applyFont="1" applyFill="1" applyBorder="1" applyAlignment="1">
      <alignment horizontal="right" vertical="top" wrapText="1"/>
    </xf>
    <xf numFmtId="10" fontId="1" fillId="0" borderId="10" xfId="3" applyNumberFormat="1" applyBorder="1" applyAlignment="1" applyProtection="1">
      <alignment horizontal="center"/>
    </xf>
    <xf numFmtId="10" fontId="23" fillId="0" borderId="0" xfId="5" applyNumberFormat="1" applyFont="1" applyBorder="1" applyAlignment="1" applyProtection="1">
      <alignment horizontal="center" vertical="center"/>
    </xf>
    <xf numFmtId="10" fontId="23" fillId="0" borderId="11" xfId="5" applyNumberFormat="1" applyFont="1" applyBorder="1" applyAlignment="1" applyProtection="1">
      <alignment horizontal="center" vertical="center" wrapText="1"/>
    </xf>
    <xf numFmtId="10" fontId="24" fillId="0" borderId="0" xfId="5" applyNumberFormat="1" applyFont="1" applyBorder="1" applyAlignment="1" applyProtection="1">
      <alignment horizontal="center"/>
    </xf>
    <xf numFmtId="10" fontId="24" fillId="0" borderId="11" xfId="5" applyNumberFormat="1" applyFont="1" applyBorder="1" applyAlignment="1" applyProtection="1">
      <alignment horizontal="center"/>
    </xf>
    <xf numFmtId="10" fontId="24" fillId="0" borderId="0" xfId="5" applyNumberFormat="1" applyFont="1" applyBorder="1" applyAlignment="1" applyProtection="1">
      <alignment horizontal="center" vertical="center"/>
    </xf>
    <xf numFmtId="10" fontId="24" fillId="0" borderId="11" xfId="5" applyNumberFormat="1" applyFont="1" applyBorder="1" applyAlignment="1" applyProtection="1">
      <alignment horizontal="center" vertical="center"/>
    </xf>
    <xf numFmtId="10" fontId="23" fillId="0" borderId="11" xfId="5" applyNumberFormat="1" applyFont="1" applyBorder="1" applyAlignment="1" applyProtection="1">
      <alignment horizontal="center" vertical="center"/>
    </xf>
    <xf numFmtId="0" fontId="12" fillId="0" borderId="0" xfId="4" applyFont="1" applyAlignment="1">
      <alignment horizontal="center" vertical="center" wrapText="1"/>
    </xf>
    <xf numFmtId="0" fontId="4"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164" fontId="30" fillId="2" borderId="1" xfId="2" applyNumberFormat="1" applyFont="1" applyFill="1" applyBorder="1" applyAlignment="1">
      <alignment vertical="center" wrapText="1"/>
    </xf>
    <xf numFmtId="0" fontId="31" fillId="2" borderId="0" xfId="0" applyFont="1" applyFill="1" applyAlignment="1">
      <alignment horizontal="center" vertical="center" wrapText="1"/>
    </xf>
    <xf numFmtId="0" fontId="31" fillId="2" borderId="0" xfId="0" applyFont="1" applyFill="1" applyAlignment="1">
      <alignment horizontal="center" vertical="center"/>
    </xf>
    <xf numFmtId="44" fontId="4" fillId="2" borderId="0" xfId="2" applyFont="1" applyFill="1" applyBorder="1" applyAlignment="1">
      <alignment vertical="center" wrapText="1"/>
    </xf>
    <xf numFmtId="0" fontId="26" fillId="2" borderId="0" xfId="0" applyFont="1" applyFill="1" applyAlignment="1">
      <alignment horizontal="center" vertical="center" wrapText="1"/>
    </xf>
    <xf numFmtId="0" fontId="8" fillId="9" borderId="0" xfId="0" applyFont="1" applyFill="1" applyAlignment="1" applyProtection="1">
      <alignment horizontal="centerContinuous" vertical="center"/>
      <protection locked="0"/>
    </xf>
    <xf numFmtId="10" fontId="24" fillId="9" borderId="0" xfId="5" applyNumberFormat="1" applyFont="1" applyFill="1" applyBorder="1" applyAlignment="1" applyProtection="1">
      <alignment horizontal="center" vertical="center"/>
      <protection locked="0"/>
    </xf>
    <xf numFmtId="10" fontId="24" fillId="0" borderId="17" xfId="5" applyNumberFormat="1" applyFont="1" applyBorder="1" applyAlignment="1" applyProtection="1">
      <alignment horizontal="center" vertical="center"/>
    </xf>
    <xf numFmtId="0" fontId="8" fillId="0" borderId="0" xfId="0" applyFont="1" applyAlignment="1">
      <alignment horizontal="centerContinuous" vertical="center"/>
    </xf>
    <xf numFmtId="0" fontId="0" fillId="0" borderId="0" xfId="0" applyAlignment="1">
      <alignment horizontal="centerContinuous"/>
    </xf>
    <xf numFmtId="0" fontId="4" fillId="0" borderId="12" xfId="0" applyFont="1" applyBorder="1" applyAlignment="1">
      <alignment wrapText="1"/>
    </xf>
    <xf numFmtId="0" fontId="11" fillId="0" borderId="13" xfId="0" applyFont="1" applyBorder="1" applyAlignment="1">
      <alignment horizontal="centerContinuous" vertical="center" wrapText="1"/>
    </xf>
    <xf numFmtId="0" fontId="4" fillId="0" borderId="14" xfId="0" applyFont="1" applyBorder="1" applyAlignment="1">
      <alignment wrapText="1"/>
    </xf>
    <xf numFmtId="0" fontId="12" fillId="0" borderId="1" xfId="4" applyFont="1" applyBorder="1" applyAlignment="1">
      <alignment horizontal="center" vertical="center" wrapText="1"/>
    </xf>
    <xf numFmtId="0" fontId="12" fillId="0" borderId="1" xfId="4" applyFont="1" applyBorder="1" applyAlignment="1">
      <alignment horizontal="centerContinuous" vertical="center" wrapText="1"/>
    </xf>
    <xf numFmtId="0" fontId="11" fillId="2" borderId="0" xfId="0" applyFont="1" applyFill="1" applyAlignment="1">
      <alignment horizontal="center" vertical="center" wrapText="1"/>
    </xf>
    <xf numFmtId="0" fontId="11" fillId="0" borderId="0" xfId="0" applyFont="1"/>
    <xf numFmtId="0" fontId="31" fillId="2" borderId="0" xfId="0" applyFont="1" applyFill="1" applyAlignment="1">
      <alignment vertical="center" wrapText="1"/>
    </xf>
    <xf numFmtId="0" fontId="8" fillId="2" borderId="0" xfId="0" applyFont="1" applyFill="1"/>
    <xf numFmtId="0" fontId="34" fillId="9" borderId="0" xfId="0" applyFont="1" applyFill="1" applyAlignment="1" applyProtection="1">
      <alignment horizontal="centerContinuous" vertical="center"/>
      <protection locked="0"/>
    </xf>
    <xf numFmtId="0" fontId="8" fillId="2" borderId="0" xfId="0" applyFont="1" applyFill="1" applyAlignment="1">
      <alignment horizontal="left" vertical="center" wrapText="1"/>
    </xf>
    <xf numFmtId="0" fontId="8" fillId="0" borderId="0" xfId="0" applyFont="1"/>
    <xf numFmtId="0" fontId="34" fillId="0" borderId="0" xfId="4" applyFont="1" applyAlignment="1">
      <alignment horizontal="center" vertical="center" wrapText="1"/>
    </xf>
    <xf numFmtId="0" fontId="34" fillId="0" borderId="0" xfId="4" applyFont="1" applyAlignment="1">
      <alignment horizontal="centerContinuous" vertical="center" wrapText="1"/>
    </xf>
    <xf numFmtId="0" fontId="11" fillId="2" borderId="0" xfId="0" applyFont="1" applyFill="1" applyAlignment="1">
      <alignment horizontal="centerContinuous" vertical="center" wrapText="1"/>
    </xf>
    <xf numFmtId="0" fontId="35" fillId="2" borderId="0" xfId="0" applyFont="1" applyFill="1" applyAlignment="1">
      <alignment horizontal="centerContinuous"/>
    </xf>
    <xf numFmtId="0" fontId="35" fillId="2" borderId="0" xfId="0" applyFont="1" applyFill="1"/>
    <xf numFmtId="0" fontId="11" fillId="10" borderId="1" xfId="0" applyFont="1" applyFill="1" applyBorder="1" applyAlignment="1">
      <alignment horizontal="centerContinuous"/>
    </xf>
    <xf numFmtId="0" fontId="4" fillId="10" borderId="1" xfId="0" applyFont="1" applyFill="1" applyBorder="1" applyAlignment="1">
      <alignment horizontal="centerContinuous"/>
    </xf>
    <xf numFmtId="0" fontId="4" fillId="0" borderId="12" xfId="0" applyFont="1" applyBorder="1"/>
    <xf numFmtId="0" fontId="4" fillId="0" borderId="13" xfId="0" applyFont="1" applyBorder="1"/>
    <xf numFmtId="0" fontId="4" fillId="0" borderId="14" xfId="0" applyFont="1" applyBorder="1"/>
    <xf numFmtId="0" fontId="4" fillId="10" borderId="1" xfId="0" applyFont="1" applyFill="1" applyBorder="1" applyAlignment="1">
      <alignment horizontal="center"/>
    </xf>
    <xf numFmtId="0" fontId="4" fillId="10" borderId="1" xfId="0" applyFont="1" applyFill="1" applyBorder="1"/>
    <xf numFmtId="0" fontId="4" fillId="10" borderId="1" xfId="0" applyFont="1" applyFill="1" applyBorder="1" applyAlignment="1">
      <alignment horizontal="right"/>
    </xf>
    <xf numFmtId="0" fontId="4" fillId="9" borderId="1" xfId="0" applyFont="1" applyFill="1" applyBorder="1" applyAlignment="1" applyProtection="1">
      <alignment horizontal="center"/>
      <protection locked="0"/>
    </xf>
    <xf numFmtId="0" fontId="4" fillId="0" borderId="12"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wrapText="1"/>
    </xf>
    <xf numFmtId="10" fontId="4" fillId="9" borderId="1" xfId="3" applyNumberFormat="1" applyFont="1" applyFill="1" applyBorder="1" applyAlignment="1" applyProtection="1">
      <alignment horizontal="center"/>
      <protection locked="0"/>
    </xf>
    <xf numFmtId="10" fontId="4" fillId="0" borderId="1" xfId="3" applyNumberFormat="1" applyFont="1" applyBorder="1" applyAlignment="1" applyProtection="1">
      <alignment horizontal="center"/>
    </xf>
    <xf numFmtId="0" fontId="4" fillId="10" borderId="1" xfId="0" applyFont="1" applyFill="1" applyBorder="1" applyAlignment="1">
      <alignment horizontal="centerContinuous" wrapText="1"/>
    </xf>
    <xf numFmtId="10" fontId="4" fillId="10" borderId="1" xfId="3" applyNumberFormat="1" applyFont="1" applyFill="1" applyBorder="1" applyAlignment="1" applyProtection="1">
      <alignment horizontal="center"/>
    </xf>
    <xf numFmtId="0" fontId="4" fillId="0" borderId="1" xfId="0" applyFont="1" applyBorder="1" applyAlignment="1">
      <alignment horizontal="center" wrapText="1"/>
    </xf>
    <xf numFmtId="0" fontId="4" fillId="0" borderId="0" xfId="0" applyFont="1" applyAlignment="1">
      <alignment horizontal="centerContinuous"/>
    </xf>
    <xf numFmtId="9" fontId="4" fillId="0" borderId="0" xfId="3" applyFont="1" applyFill="1" applyBorder="1" applyAlignment="1" applyProtection="1">
      <alignment horizontal="center"/>
    </xf>
    <xf numFmtId="43" fontId="4" fillId="2" borderId="0" xfId="1" applyFont="1" applyFill="1" applyAlignment="1">
      <alignment horizontal="center" vertical="center" wrapText="1"/>
    </xf>
    <xf numFmtId="0" fontId="35" fillId="3" borderId="0" xfId="0" applyFont="1" applyFill="1" applyAlignment="1">
      <alignment horizontal="left" vertical="center" wrapText="1"/>
    </xf>
    <xf numFmtId="0" fontId="14" fillId="3" borderId="0" xfId="0" applyFont="1" applyFill="1" applyAlignment="1">
      <alignment horizontal="left" vertical="center"/>
    </xf>
    <xf numFmtId="0" fontId="15" fillId="3" borderId="0" xfId="0" applyFont="1" applyFill="1" applyAlignment="1">
      <alignment horizontal="left" vertical="center"/>
    </xf>
    <xf numFmtId="0" fontId="14" fillId="3" borderId="0" xfId="0" applyFont="1" applyFill="1" applyAlignment="1">
      <alignment horizontal="center" vertical="center" wrapText="1"/>
    </xf>
    <xf numFmtId="0" fontId="0" fillId="0" borderId="0" xfId="0" applyAlignment="1">
      <alignment horizontal="center" vertical="center"/>
    </xf>
    <xf numFmtId="0" fontId="15" fillId="3" borderId="0" xfId="0" applyFont="1" applyFill="1" applyAlignment="1">
      <alignment horizontal="center" vertical="center" wrapText="1"/>
    </xf>
    <xf numFmtId="4" fontId="15" fillId="3" borderId="0" xfId="0" applyNumberFormat="1" applyFont="1" applyFill="1" applyAlignment="1">
      <alignment vertical="top" wrapText="1"/>
    </xf>
    <xf numFmtId="0" fontId="15" fillId="3" borderId="0" xfId="0" applyFont="1" applyFill="1" applyAlignment="1">
      <alignment horizontal="centerContinuous" vertical="top" wrapText="1"/>
    </xf>
    <xf numFmtId="0" fontId="18" fillId="3" borderId="0" xfId="0" applyFont="1" applyFill="1" applyAlignment="1">
      <alignment horizontal="centerContinuous" vertical="top" wrapText="1"/>
    </xf>
    <xf numFmtId="10" fontId="4" fillId="2" borderId="0" xfId="3" applyNumberFormat="1" applyFont="1" applyFill="1" applyAlignment="1">
      <alignment horizontal="center" vertical="center" wrapText="1"/>
    </xf>
    <xf numFmtId="4" fontId="4" fillId="2" borderId="0" xfId="0" applyNumberFormat="1" applyFont="1" applyFill="1" applyAlignment="1">
      <alignment horizontal="center" vertical="center" wrapText="1"/>
    </xf>
    <xf numFmtId="49" fontId="24" fillId="0" borderId="9" xfId="0" applyNumberFormat="1" applyFont="1" applyBorder="1" applyAlignment="1">
      <alignment horizontal="center" vertical="center"/>
    </xf>
    <xf numFmtId="166" fontId="23" fillId="0" borderId="0" xfId="0" applyNumberFormat="1" applyFont="1" applyAlignment="1">
      <alignment horizontal="center" vertical="center"/>
    </xf>
    <xf numFmtId="49" fontId="23" fillId="0" borderId="9"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17" xfId="0" applyNumberFormat="1" applyFont="1" applyBorder="1" applyAlignment="1">
      <alignment horizontal="center" vertical="center"/>
    </xf>
    <xf numFmtId="166" fontId="24" fillId="0" borderId="0" xfId="0" applyNumberFormat="1" applyFont="1" applyAlignment="1">
      <alignment vertical="center"/>
    </xf>
    <xf numFmtId="166" fontId="24" fillId="0" borderId="0" xfId="0" applyNumberFormat="1" applyFont="1" applyAlignment="1">
      <alignment horizontal="center" vertical="center"/>
    </xf>
    <xf numFmtId="166" fontId="25" fillId="0" borderId="0" xfId="0" applyNumberFormat="1" applyFont="1" applyAlignment="1">
      <alignment vertical="center"/>
    </xf>
    <xf numFmtId="166" fontId="23" fillId="0" borderId="0" xfId="0" applyNumberFormat="1" applyFont="1" applyAlignment="1">
      <alignment horizontal="right" vertical="center"/>
    </xf>
    <xf numFmtId="49" fontId="23" fillId="0" borderId="9" xfId="0" applyNumberFormat="1" applyFont="1" applyBorder="1" applyAlignment="1">
      <alignment horizontal="center"/>
    </xf>
    <xf numFmtId="166" fontId="23" fillId="0" borderId="0" xfId="0" applyNumberFormat="1" applyFont="1"/>
    <xf numFmtId="166" fontId="24" fillId="0" borderId="0" xfId="0" applyNumberFormat="1" applyFont="1" applyAlignment="1">
      <alignment horizontal="center"/>
    </xf>
    <xf numFmtId="166" fontId="23" fillId="0" borderId="0" xfId="0" applyNumberFormat="1" applyFont="1" applyAlignment="1">
      <alignment horizontal="left"/>
    </xf>
    <xf numFmtId="0" fontId="14" fillId="3" borderId="0" xfId="0" applyFont="1" applyFill="1" applyAlignment="1">
      <alignment vertical="center" wrapText="1"/>
    </xf>
    <xf numFmtId="168" fontId="0" fillId="0" borderId="0" xfId="3" applyNumberFormat="1" applyFont="1" applyAlignment="1" applyProtection="1">
      <alignment horizontal="center" vertical="center"/>
    </xf>
    <xf numFmtId="10" fontId="35" fillId="0" borderId="0" xfId="3" applyNumberFormat="1" applyFont="1" applyFill="1" applyAlignment="1" applyProtection="1">
      <alignment horizontal="center" vertical="center" wrapText="1"/>
    </xf>
    <xf numFmtId="168" fontId="14" fillId="3" borderId="15" xfId="3" applyNumberFormat="1" applyFont="1" applyFill="1" applyBorder="1" applyAlignment="1" applyProtection="1">
      <alignment horizontal="right" vertical="top" wrapText="1"/>
    </xf>
    <xf numFmtId="165" fontId="16" fillId="4" borderId="6" xfId="0" applyNumberFormat="1" applyFont="1" applyFill="1" applyBorder="1" applyAlignment="1">
      <alignment horizontal="right" vertical="top" wrapText="1"/>
    </xf>
    <xf numFmtId="10" fontId="0" fillId="0" borderId="0" xfId="3" applyNumberFormat="1" applyFont="1" applyProtection="1"/>
    <xf numFmtId="10" fontId="0" fillId="0" borderId="0" xfId="3" applyNumberFormat="1" applyFont="1" applyAlignment="1" applyProtection="1">
      <alignment horizontal="center" vertical="center"/>
    </xf>
    <xf numFmtId="4" fontId="15" fillId="3" borderId="0" xfId="0" applyNumberFormat="1" applyFont="1" applyFill="1" applyAlignment="1">
      <alignment horizontal="center" vertical="center" wrapText="1"/>
    </xf>
    <xf numFmtId="168" fontId="0" fillId="0" borderId="0" xfId="3" applyNumberFormat="1" applyFont="1" applyProtection="1"/>
    <xf numFmtId="43" fontId="0" fillId="0" borderId="0" xfId="1" applyFont="1" applyAlignment="1" applyProtection="1">
      <alignment horizontal="centerContinuous"/>
    </xf>
    <xf numFmtId="0" fontId="0" fillId="0" borderId="0" xfId="0" applyAlignment="1">
      <alignment horizontal="left"/>
    </xf>
    <xf numFmtId="0" fontId="18" fillId="3" borderId="0" xfId="0" applyFont="1" applyFill="1" applyAlignment="1">
      <alignment horizontal="center" vertical="top" wrapText="1"/>
    </xf>
    <xf numFmtId="9" fontId="0" fillId="0" borderId="0" xfId="3" applyFont="1" applyProtection="1"/>
    <xf numFmtId="0" fontId="30" fillId="0" borderId="1" xfId="0" applyFont="1" applyBorder="1" applyAlignment="1">
      <alignment horizontal="left" vertical="center" wrapText="1"/>
    </xf>
    <xf numFmtId="0" fontId="33" fillId="0" borderId="1" xfId="0" applyFont="1" applyBorder="1" applyAlignment="1">
      <alignment horizontal="left" vertical="center" wrapText="1"/>
    </xf>
    <xf numFmtId="0" fontId="30" fillId="2" borderId="1" xfId="0" applyFont="1" applyFill="1" applyBorder="1" applyAlignment="1">
      <alignment horizontal="left" vertical="center"/>
    </xf>
    <xf numFmtId="0" fontId="26" fillId="2" borderId="1" xfId="0" applyFont="1" applyFill="1" applyBorder="1" applyAlignment="1">
      <alignment horizontal="center" vertical="center" wrapText="1"/>
    </xf>
    <xf numFmtId="0" fontId="8" fillId="9" borderId="0" xfId="0" applyFont="1" applyFill="1" applyAlignment="1" applyProtection="1">
      <alignment horizontal="center" vertical="center"/>
      <protection locked="0"/>
    </xf>
    <xf numFmtId="0" fontId="8" fillId="0" borderId="0" xfId="0" applyFont="1" applyAlignment="1">
      <alignment horizontal="center" vertical="center"/>
    </xf>
    <xf numFmtId="0" fontId="30" fillId="9" borderId="1" xfId="0" applyFont="1" applyFill="1" applyBorder="1" applyAlignment="1" applyProtection="1">
      <alignment horizontal="left" vertical="center" wrapText="1"/>
      <protection locked="0"/>
    </xf>
    <xf numFmtId="0" fontId="30" fillId="9" borderId="2" xfId="0" applyFont="1" applyFill="1" applyBorder="1" applyAlignment="1" applyProtection="1">
      <alignment horizontal="left" vertical="center" wrapText="1"/>
      <protection locked="0"/>
    </xf>
    <xf numFmtId="0" fontId="33" fillId="9" borderId="3" xfId="0" applyFont="1" applyFill="1" applyBorder="1" applyAlignment="1" applyProtection="1">
      <alignment horizontal="left" vertical="center" wrapText="1"/>
      <protection locked="0"/>
    </xf>
    <xf numFmtId="0" fontId="33" fillId="9" borderId="4" xfId="0" applyFont="1" applyFill="1" applyBorder="1" applyAlignment="1" applyProtection="1">
      <alignment horizontal="left" vertical="center" wrapText="1"/>
      <protection locked="0"/>
    </xf>
    <xf numFmtId="0" fontId="33" fillId="9" borderId="5" xfId="0" applyFont="1" applyFill="1" applyBorder="1" applyAlignment="1" applyProtection="1">
      <alignment horizontal="left" vertical="center" wrapText="1"/>
      <protection locked="0"/>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4" fontId="4" fillId="0" borderId="1" xfId="0" applyNumberFormat="1" applyFont="1" applyBorder="1" applyAlignment="1">
      <alignment horizontal="center" vertical="center"/>
    </xf>
    <xf numFmtId="0" fontId="34" fillId="0" borderId="0" xfId="4" applyFont="1" applyAlignment="1">
      <alignment horizontal="center" vertical="center" wrapText="1"/>
    </xf>
    <xf numFmtId="0" fontId="4" fillId="0" borderId="1" xfId="0" applyFont="1" applyBorder="1" applyAlignment="1">
      <alignment horizontal="center" vertical="center" wrapText="1"/>
    </xf>
    <xf numFmtId="0" fontId="12" fillId="0" borderId="1" xfId="4" applyFont="1" applyBorder="1" applyAlignment="1">
      <alignment horizontal="left" vertical="center" wrapText="1"/>
    </xf>
    <xf numFmtId="0" fontId="8" fillId="2" borderId="0" xfId="0" applyFont="1" applyFill="1" applyAlignment="1">
      <alignment horizontal="left" vertical="center"/>
    </xf>
    <xf numFmtId="0" fontId="11" fillId="2" borderId="0" xfId="0" applyFont="1" applyFill="1" applyAlignment="1">
      <alignment horizontal="center" vertical="center" wrapText="1"/>
    </xf>
    <xf numFmtId="0" fontId="4" fillId="0" borderId="1" xfId="0" applyFont="1" applyBorder="1" applyAlignment="1">
      <alignment horizontal="center" vertical="center"/>
    </xf>
    <xf numFmtId="0" fontId="5" fillId="2" borderId="0" xfId="0" applyFont="1" applyFill="1" applyAlignment="1">
      <alignment horizontal="center" vertical="center" wrapText="1"/>
    </xf>
    <xf numFmtId="0" fontId="13" fillId="2" borderId="0" xfId="0" applyFont="1" applyFill="1" applyAlignment="1">
      <alignment horizontal="center" vertical="center" wrapText="1"/>
    </xf>
    <xf numFmtId="0" fontId="26" fillId="2" borderId="0" xfId="0" applyFont="1" applyFill="1" applyAlignment="1">
      <alignment horizontal="center" vertical="center" wrapText="1"/>
    </xf>
    <xf numFmtId="0" fontId="4" fillId="0" borderId="0" xfId="0" applyFont="1" applyAlignment="1">
      <alignment horizontal="center" vertical="center"/>
    </xf>
    <xf numFmtId="49" fontId="23" fillId="0" borderId="9"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0" xfId="0" applyNumberFormat="1" applyFont="1" applyAlignment="1">
      <alignment horizontal="center" vertical="center"/>
    </xf>
    <xf numFmtId="10" fontId="23" fillId="0" borderId="11" xfId="5" applyNumberFormat="1" applyFont="1" applyBorder="1" applyAlignment="1" applyProtection="1">
      <alignment horizontal="center" vertical="center"/>
    </xf>
    <xf numFmtId="10" fontId="23" fillId="0" borderId="18" xfId="5" applyNumberFormat="1" applyFont="1" applyBorder="1" applyAlignment="1" applyProtection="1">
      <alignment horizontal="center" vertical="center"/>
    </xf>
    <xf numFmtId="0" fontId="0" fillId="0" borderId="0" xfId="0" applyAlignment="1">
      <alignment horizontal="center"/>
    </xf>
    <xf numFmtId="166" fontId="24" fillId="0" borderId="0" xfId="0" applyNumberFormat="1" applyFont="1" applyAlignment="1">
      <alignment horizontal="left" vertical="center" wrapText="1"/>
    </xf>
    <xf numFmtId="166" fontId="23" fillId="0" borderId="0" xfId="0" applyNumberFormat="1" applyFont="1" applyAlignment="1">
      <alignment horizontal="right" vertical="center"/>
    </xf>
    <xf numFmtId="166" fontId="23" fillId="0" borderId="0" xfId="0" applyNumberFormat="1" applyFont="1" applyAlignment="1">
      <alignment horizontal="center" vertical="center"/>
    </xf>
    <xf numFmtId="0" fontId="19" fillId="6" borderId="7" xfId="0" applyFont="1" applyFill="1" applyBorder="1" applyAlignment="1">
      <alignment horizontal="center" vertical="center"/>
    </xf>
    <xf numFmtId="0" fontId="20" fillId="7" borderId="8" xfId="0" applyFont="1" applyFill="1" applyBorder="1" applyAlignment="1">
      <alignment horizontal="center"/>
    </xf>
    <xf numFmtId="0" fontId="0" fillId="0" borderId="9" xfId="0" applyBorder="1" applyAlignment="1">
      <alignment horizontal="center"/>
    </xf>
    <xf numFmtId="0" fontId="22" fillId="8" borderId="8" xfId="0" applyFont="1" applyFill="1" applyBorder="1" applyAlignment="1">
      <alignment horizontal="center" vertical="center"/>
    </xf>
    <xf numFmtId="0" fontId="0" fillId="0" borderId="8" xfId="0" applyBorder="1" applyAlignment="1">
      <alignment horizontal="center" vertical="center" wrapText="1"/>
    </xf>
    <xf numFmtId="166" fontId="23" fillId="0" borderId="0" xfId="0" applyNumberFormat="1" applyFont="1" applyAlignment="1">
      <alignment horizontal="center" vertical="center" wrapText="1"/>
    </xf>
    <xf numFmtId="10" fontId="24" fillId="9" borderId="0" xfId="5" applyNumberFormat="1" applyFont="1" applyFill="1" applyBorder="1" applyAlignment="1" applyProtection="1">
      <alignment horizontal="center" vertical="center"/>
      <protection locked="0"/>
    </xf>
    <xf numFmtId="166" fontId="23" fillId="0" borderId="0" xfId="0" applyNumberFormat="1" applyFont="1" applyAlignment="1">
      <alignment wrapText="1"/>
    </xf>
    <xf numFmtId="0" fontId="14" fillId="3" borderId="0" xfId="0" applyFont="1" applyFill="1" applyAlignment="1">
      <alignment horizontal="center" vertical="center" wrapText="1"/>
    </xf>
    <xf numFmtId="0" fontId="0" fillId="0" borderId="0" xfId="0" applyFont="1" applyAlignment="1">
      <alignment horizontal="center" vertical="center"/>
    </xf>
    <xf numFmtId="165" fontId="14" fillId="3" borderId="0" xfId="0" applyNumberFormat="1" applyFont="1" applyFill="1" applyAlignment="1">
      <alignment horizontal="center" vertical="center" wrapText="1"/>
    </xf>
    <xf numFmtId="10" fontId="14" fillId="3" borderId="0" xfId="0" applyNumberFormat="1" applyFont="1" applyFill="1" applyAlignment="1">
      <alignment horizontal="center" vertical="center" wrapText="1"/>
    </xf>
    <xf numFmtId="0" fontId="14" fillId="3" borderId="0" xfId="0" applyFont="1" applyFill="1" applyAlignment="1" applyProtection="1">
      <alignment horizontal="left" vertical="center"/>
    </xf>
    <xf numFmtId="0" fontId="14" fillId="3" borderId="0" xfId="0" applyFont="1" applyFill="1" applyAlignment="1" applyProtection="1">
      <alignment horizontal="center" vertical="center" wrapText="1"/>
    </xf>
    <xf numFmtId="0" fontId="0" fillId="0" borderId="0" xfId="0" applyFont="1" applyAlignment="1" applyProtection="1">
      <alignment horizontal="center" vertical="center"/>
    </xf>
    <xf numFmtId="0" fontId="14" fillId="3" borderId="6" xfId="0" applyFont="1" applyFill="1" applyBorder="1" applyAlignment="1" applyProtection="1">
      <alignment horizontal="left" vertical="top" wrapText="1"/>
    </xf>
    <xf numFmtId="0" fontId="14" fillId="3" borderId="6" xfId="0" applyFont="1" applyFill="1" applyBorder="1" applyAlignment="1" applyProtection="1">
      <alignment horizontal="right" vertical="top" wrapText="1"/>
    </xf>
    <xf numFmtId="0" fontId="14" fillId="3" borderId="6" xfId="0" applyFont="1" applyFill="1" applyBorder="1" applyAlignment="1" applyProtection="1">
      <alignment horizontal="center" vertical="top" wrapText="1"/>
    </xf>
    <xf numFmtId="0" fontId="0" fillId="0" borderId="0" xfId="0" applyProtection="1"/>
    <xf numFmtId="0" fontId="16" fillId="4" borderId="6" xfId="0" applyFont="1" applyFill="1" applyBorder="1" applyAlignment="1" applyProtection="1">
      <alignment horizontal="left" vertical="top" wrapText="1"/>
    </xf>
    <xf numFmtId="0" fontId="16" fillId="4" borderId="6" xfId="0" applyFont="1" applyFill="1" applyBorder="1" applyAlignment="1" applyProtection="1">
      <alignment horizontal="center" vertical="top" wrapText="1"/>
    </xf>
    <xf numFmtId="0" fontId="16" fillId="4" borderId="6" xfId="0" applyFont="1" applyFill="1" applyBorder="1" applyAlignment="1" applyProtection="1">
      <alignment horizontal="right" vertical="top" wrapText="1"/>
    </xf>
    <xf numFmtId="4" fontId="16" fillId="4" borderId="6" xfId="0" applyNumberFormat="1" applyFont="1" applyFill="1" applyBorder="1" applyAlignment="1" applyProtection="1">
      <alignment horizontal="right" vertical="top" wrapText="1"/>
    </xf>
    <xf numFmtId="0" fontId="17" fillId="5" borderId="6" xfId="0" applyFont="1" applyFill="1" applyBorder="1" applyAlignment="1" applyProtection="1">
      <alignment horizontal="left" vertical="top" wrapText="1"/>
    </xf>
    <xf numFmtId="0" fontId="17" fillId="5" borderId="6" xfId="0" applyFont="1" applyFill="1" applyBorder="1" applyAlignment="1" applyProtection="1">
      <alignment horizontal="center" vertical="top" wrapText="1"/>
    </xf>
    <xf numFmtId="0" fontId="17" fillId="5" borderId="6" xfId="0" applyFont="1" applyFill="1" applyBorder="1" applyAlignment="1" applyProtection="1">
      <alignment horizontal="right" vertical="top" wrapText="1"/>
    </xf>
    <xf numFmtId="4" fontId="17" fillId="5" borderId="6" xfId="0" applyNumberFormat="1" applyFont="1" applyFill="1" applyBorder="1" applyAlignment="1" applyProtection="1">
      <alignment horizontal="right" vertical="top" wrapText="1"/>
    </xf>
    <xf numFmtId="0" fontId="15" fillId="3" borderId="0" xfId="0" applyFont="1" applyFill="1" applyAlignment="1" applyProtection="1">
      <alignment horizontal="right" vertical="top" wrapText="1"/>
    </xf>
    <xf numFmtId="0" fontId="18" fillId="3" borderId="0" xfId="0" applyFont="1" applyFill="1" applyAlignment="1" applyProtection="1">
      <alignment horizontal="left" vertical="top" wrapText="1"/>
    </xf>
    <xf numFmtId="0" fontId="15" fillId="3" borderId="0" xfId="0" applyFont="1" applyFill="1" applyAlignment="1" applyProtection="1">
      <alignment horizontal="right" vertical="top" wrapText="1"/>
    </xf>
    <xf numFmtId="0" fontId="15" fillId="3" borderId="0" xfId="0" applyFont="1" applyFill="1" applyAlignment="1" applyProtection="1">
      <alignment horizontal="left" vertical="top" wrapText="1"/>
    </xf>
    <xf numFmtId="4" fontId="15" fillId="3" borderId="0" xfId="0" applyNumberFormat="1" applyFont="1" applyFill="1" applyAlignment="1" applyProtection="1">
      <alignment horizontal="right" vertical="top" wrapText="1"/>
    </xf>
    <xf numFmtId="0" fontId="15" fillId="3" borderId="0" xfId="0" applyFont="1" applyFill="1" applyAlignment="1" applyProtection="1">
      <alignment vertical="top" wrapText="1"/>
    </xf>
    <xf numFmtId="4" fontId="15" fillId="3" borderId="0" xfId="0" applyNumberFormat="1" applyFont="1" applyFill="1" applyAlignment="1" applyProtection="1">
      <alignment vertical="top" wrapText="1"/>
    </xf>
    <xf numFmtId="0" fontId="15" fillId="3" borderId="0" xfId="0" applyFont="1" applyFill="1" applyAlignment="1" applyProtection="1">
      <alignment horizontal="centerContinuous" vertical="top" wrapText="1"/>
    </xf>
    <xf numFmtId="0" fontId="18" fillId="3" borderId="0" xfId="0" applyFont="1" applyFill="1" applyAlignment="1" applyProtection="1">
      <alignment horizontal="centerContinuous" vertical="top" wrapText="1"/>
    </xf>
    <xf numFmtId="0" fontId="0" fillId="0" borderId="0" xfId="0" applyAlignment="1" applyProtection="1">
      <alignment horizontal="centerContinuous"/>
    </xf>
    <xf numFmtId="0" fontId="0" fillId="0" borderId="0" xfId="0" applyAlignment="1" applyProtection="1">
      <alignment horizontal="center" vertical="center"/>
    </xf>
    <xf numFmtId="0" fontId="35" fillId="3" borderId="0" xfId="0" applyFont="1" applyFill="1" applyAlignment="1" applyProtection="1">
      <alignment horizontal="left" vertical="center" wrapText="1"/>
    </xf>
    <xf numFmtId="0" fontId="14" fillId="3" borderId="0" xfId="0" applyFont="1" applyFill="1" applyAlignment="1" applyProtection="1">
      <alignment horizontal="center" vertical="center" wrapText="1"/>
    </xf>
    <xf numFmtId="0" fontId="14" fillId="3" borderId="0" xfId="0" applyFont="1" applyFill="1" applyAlignment="1" applyProtection="1">
      <alignment vertical="center" wrapText="1"/>
    </xf>
    <xf numFmtId="165" fontId="14" fillId="3" borderId="0" xfId="0" applyNumberFormat="1" applyFont="1" applyFill="1" applyAlignment="1" applyProtection="1">
      <alignment horizontal="center" vertical="center" wrapText="1"/>
    </xf>
    <xf numFmtId="10" fontId="14" fillId="3" borderId="0" xfId="0" applyNumberFormat="1" applyFont="1" applyFill="1" applyAlignment="1" applyProtection="1">
      <alignment horizontal="center" vertical="center" wrapText="1"/>
    </xf>
    <xf numFmtId="10" fontId="35" fillId="9" borderId="0" xfId="3" applyNumberFormat="1" applyFont="1" applyFill="1" applyAlignment="1" applyProtection="1">
      <alignment horizontal="center" vertical="center" wrapText="1"/>
      <protection locked="0"/>
    </xf>
  </cellXfs>
  <cellStyles count="9">
    <cellStyle name="Excel Built-in Explanatory Text" xfId="5" xr:uid="{C20ED86F-77AF-4D00-AC1F-3F4EB7C399E0}"/>
    <cellStyle name="Hiperlink 2" xfId="7" xr:uid="{2AA2A56A-A1C7-4696-81FE-059DB9CA5BD4}"/>
    <cellStyle name="Hyperlink" xfId="8" xr:uid="{B08E6629-8518-4676-AD17-129B6581B4E1}"/>
    <cellStyle name="Moeda" xfId="2" builtinId="4"/>
    <cellStyle name="Normal" xfId="0" builtinId="0"/>
    <cellStyle name="Normal 2" xfId="4" xr:uid="{2CB8015F-7FEA-4CC7-A0AA-9E82E11DFD63}"/>
    <cellStyle name="Porcentagem" xfId="3" builtinId="5"/>
    <cellStyle name="Separador de milhares 5" xfId="6" xr:uid="{2C93A573-C21D-48F0-88BC-51D827D5A55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284223</xdr:colOff>
      <xdr:row>25</xdr:row>
      <xdr:rowOff>56788</xdr:rowOff>
    </xdr:from>
    <xdr:to>
      <xdr:col>3</xdr:col>
      <xdr:colOff>168018</xdr:colOff>
      <xdr:row>30</xdr:row>
      <xdr:rowOff>76589</xdr:rowOff>
    </xdr:to>
    <xdr:pic>
      <xdr:nvPicPr>
        <xdr:cNvPr id="6" name="Picture 2">
          <a:extLst>
            <a:ext uri="{FF2B5EF4-FFF2-40B4-BE49-F238E27FC236}">
              <a16:creationId xmlns:a16="http://schemas.microsoft.com/office/drawing/2014/main" id="{6D031FD7-C081-4190-AE8C-FA552518689B}"/>
            </a:ext>
          </a:extLst>
        </xdr:cNvPr>
        <xdr:cNvPicPr/>
      </xdr:nvPicPr>
      <xdr:blipFill>
        <a:blip xmlns:r="http://schemas.openxmlformats.org/officeDocument/2006/relationships" r:embed="rId1"/>
        <a:srcRect b="73333"/>
        <a:stretch/>
      </xdr:blipFill>
      <xdr:spPr>
        <a:xfrm>
          <a:off x="906523" y="5060588"/>
          <a:ext cx="4703445" cy="940551"/>
        </a:xfrm>
        <a:prstGeom prst="rect">
          <a:avLst/>
        </a:prstGeom>
        <a:ln w="0">
          <a:noFill/>
        </a:ln>
      </xdr:spPr>
    </xdr:pic>
    <xdr:clientData/>
  </xdr:twoCellAnchor>
  <xdr:twoCellAnchor editAs="oneCell">
    <xdr:from>
      <xdr:col>1</xdr:col>
      <xdr:colOff>136440</xdr:colOff>
      <xdr:row>56</xdr:row>
      <xdr:rowOff>22320</xdr:rowOff>
    </xdr:from>
    <xdr:to>
      <xdr:col>3</xdr:col>
      <xdr:colOff>470865</xdr:colOff>
      <xdr:row>61</xdr:row>
      <xdr:rowOff>41040</xdr:rowOff>
    </xdr:to>
    <xdr:pic>
      <xdr:nvPicPr>
        <xdr:cNvPr id="7" name="Picture 2">
          <a:extLst>
            <a:ext uri="{FF2B5EF4-FFF2-40B4-BE49-F238E27FC236}">
              <a16:creationId xmlns:a16="http://schemas.microsoft.com/office/drawing/2014/main" id="{372C26C7-8D35-4256-AE66-EBB843A938E3}"/>
            </a:ext>
          </a:extLst>
        </xdr:cNvPr>
        <xdr:cNvPicPr/>
      </xdr:nvPicPr>
      <xdr:blipFill>
        <a:blip xmlns:r="http://schemas.openxmlformats.org/officeDocument/2006/relationships" r:embed="rId1"/>
        <a:srcRect b="73333"/>
        <a:stretch/>
      </xdr:blipFill>
      <xdr:spPr>
        <a:xfrm>
          <a:off x="758740" y="11141170"/>
          <a:ext cx="5154075" cy="939470"/>
        </a:xfrm>
        <a:prstGeom prst="rect">
          <a:avLst/>
        </a:prstGeom>
        <a:ln w="0">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E44E-4692-47E9-A528-8A15192101AF}">
  <sheetPr>
    <tabColor theme="9" tint="0.79998168889431442"/>
  </sheetPr>
  <dimension ref="A1:H410"/>
  <sheetViews>
    <sheetView showGridLines="0" tabSelected="1" view="pageBreakPreview" zoomScaleNormal="100" zoomScaleSheetLayoutView="100" workbookViewId="0">
      <selection activeCell="B9" sqref="B9:C9"/>
    </sheetView>
  </sheetViews>
  <sheetFormatPr defaultRowHeight="15"/>
  <cols>
    <col min="1" max="1" width="4.85546875" style="7" customWidth="1"/>
    <col min="2" max="2" width="52.140625" style="8" customWidth="1"/>
    <col min="3" max="3" width="52.140625" style="9" customWidth="1"/>
    <col min="4" max="4" width="4.85546875" style="10" customWidth="1"/>
    <col min="5" max="5" width="12.5703125" style="1" customWidth="1"/>
    <col min="6" max="6" width="16.85546875" style="1" bestFit="1" customWidth="1"/>
    <col min="7" max="7" width="11.85546875" style="1" customWidth="1"/>
    <col min="8" max="8" width="22.42578125" style="1" bestFit="1" customWidth="1"/>
    <col min="9" max="9" width="16.5703125" customWidth="1"/>
    <col min="12" max="12" width="37.5703125" customWidth="1"/>
    <col min="14" max="14" width="13.28515625" customWidth="1"/>
    <col min="16" max="16" width="21.42578125" customWidth="1"/>
    <col min="19" max="19" width="13.7109375" customWidth="1"/>
  </cols>
  <sheetData>
    <row r="1" spans="1:8" ht="36.75" customHeight="1">
      <c r="B1" s="45"/>
      <c r="C1" s="46"/>
    </row>
    <row r="2" spans="1:8" ht="18.75" customHeight="1">
      <c r="B2" s="131" t="s">
        <v>2556</v>
      </c>
      <c r="C2" s="131"/>
    </row>
    <row r="3" spans="1:8" ht="24.95" customHeight="1">
      <c r="B3" s="135" t="s">
        <v>2647</v>
      </c>
      <c r="C3" s="136"/>
    </row>
    <row r="4" spans="1:8" ht="24.95" customHeight="1">
      <c r="B4" s="137"/>
      <c r="C4" s="138"/>
    </row>
    <row r="5" spans="1:8" ht="50.1" customHeight="1">
      <c r="B5" s="134" t="s">
        <v>2648</v>
      </c>
      <c r="C5" s="134"/>
      <c r="D5" s="11"/>
      <c r="E5" s="2"/>
      <c r="F5" s="2"/>
      <c r="G5" s="2"/>
      <c r="H5" s="2"/>
    </row>
    <row r="6" spans="1:8" ht="15" customHeight="1">
      <c r="B6" s="45"/>
      <c r="C6" s="46"/>
      <c r="D6" s="11"/>
      <c r="E6" s="2"/>
      <c r="F6" s="2"/>
      <c r="G6" s="2"/>
      <c r="H6" s="2"/>
    </row>
    <row r="7" spans="1:8" s="4" customFormat="1" ht="20.25">
      <c r="A7" s="12"/>
      <c r="B7" s="45"/>
      <c r="C7" s="45"/>
      <c r="D7" s="10"/>
      <c r="E7" s="1"/>
      <c r="F7" s="1"/>
      <c r="G7" s="1"/>
      <c r="H7" s="1"/>
    </row>
    <row r="8" spans="1:8" s="4" customFormat="1" ht="20.25">
      <c r="A8" s="12"/>
      <c r="B8" s="48"/>
      <c r="C8" s="48"/>
      <c r="D8" s="10"/>
      <c r="E8" s="1"/>
      <c r="F8" s="1"/>
      <c r="G8" s="1"/>
      <c r="H8" s="1"/>
    </row>
    <row r="9" spans="1:8" s="4" customFormat="1" ht="33" customHeight="1">
      <c r="A9" s="12"/>
      <c r="B9" s="131" t="s">
        <v>464</v>
      </c>
      <c r="C9" s="131"/>
      <c r="D9" s="14"/>
      <c r="E9" s="5"/>
      <c r="F9" s="3"/>
      <c r="G9" s="5"/>
      <c r="H9" s="5"/>
    </row>
    <row r="10" spans="1:8" s="4" customFormat="1" ht="24" customHeight="1">
      <c r="A10" s="12"/>
      <c r="B10" s="139" t="s">
        <v>2628</v>
      </c>
      <c r="C10" s="140"/>
      <c r="D10" s="14"/>
      <c r="E10" s="5"/>
      <c r="F10" s="5"/>
      <c r="G10" s="5"/>
      <c r="H10" s="5"/>
    </row>
    <row r="11" spans="1:8" s="4" customFormat="1" ht="24" customHeight="1">
      <c r="A11" s="12"/>
      <c r="B11" s="141"/>
      <c r="C11" s="142"/>
      <c r="D11" s="14"/>
      <c r="E11" s="5"/>
      <c r="F11" s="3"/>
      <c r="G11" s="5"/>
      <c r="H11" s="5"/>
    </row>
    <row r="12" spans="1:8" s="4" customFormat="1" ht="47.25" customHeight="1">
      <c r="A12" s="12"/>
      <c r="B12" s="128" t="s">
        <v>2629</v>
      </c>
      <c r="C12" s="128"/>
      <c r="D12" s="11"/>
      <c r="E12" s="2"/>
      <c r="F12" s="2"/>
      <c r="G12" s="2"/>
      <c r="H12" s="2"/>
    </row>
    <row r="13" spans="1:8" ht="20.100000000000001" customHeight="1">
      <c r="B13" s="129" t="s">
        <v>2630</v>
      </c>
      <c r="C13" s="129"/>
      <c r="D13" s="11"/>
      <c r="E13" s="2"/>
      <c r="F13" s="2"/>
      <c r="G13" s="2"/>
      <c r="H13" s="2"/>
    </row>
    <row r="14" spans="1:8" ht="31.5" customHeight="1">
      <c r="B14" s="130" t="s">
        <v>2631</v>
      </c>
      <c r="C14" s="130"/>
      <c r="D14" s="14"/>
      <c r="E14" s="5"/>
      <c r="F14" s="5"/>
      <c r="G14" s="5"/>
      <c r="H14" s="5"/>
    </row>
    <row r="15" spans="1:8" ht="26.25" customHeight="1">
      <c r="B15" s="61"/>
      <c r="C15" s="61"/>
      <c r="D15" s="11"/>
      <c r="E15" s="2"/>
      <c r="F15" s="2"/>
      <c r="G15" s="2"/>
      <c r="H15" s="2"/>
    </row>
    <row r="16" spans="1:8" ht="31.5" customHeight="1">
      <c r="B16" s="131" t="s">
        <v>465</v>
      </c>
      <c r="C16" s="131"/>
      <c r="D16" s="14"/>
      <c r="E16" s="5"/>
      <c r="F16" s="5"/>
      <c r="G16" s="5"/>
      <c r="H16" s="5"/>
    </row>
    <row r="17" spans="1:8" ht="40.5">
      <c r="B17" s="43" t="s">
        <v>466</v>
      </c>
      <c r="C17" s="44">
        <f>RESUMO!E22</f>
        <v>11997350.869999999</v>
      </c>
      <c r="D17" s="15"/>
      <c r="E17" s="6"/>
      <c r="F17" s="6"/>
      <c r="G17" s="6"/>
      <c r="H17" s="6"/>
    </row>
    <row r="18" spans="1:8" ht="40.5">
      <c r="B18" s="43" t="s">
        <v>2089</v>
      </c>
      <c r="C18" s="44">
        <f>RESUMO!E30</f>
        <v>2241215.7100000004</v>
      </c>
      <c r="D18" s="11"/>
      <c r="E18" s="2"/>
      <c r="F18" s="2"/>
      <c r="G18" s="2"/>
      <c r="H18" s="2"/>
    </row>
    <row r="19" spans="1:8" ht="39.950000000000003" customHeight="1">
      <c r="B19" s="43" t="s">
        <v>2554</v>
      </c>
      <c r="C19" s="44">
        <f>C18+C17</f>
        <v>14238566.58</v>
      </c>
      <c r="D19" s="11"/>
      <c r="E19" s="2"/>
      <c r="F19" s="2"/>
      <c r="G19" s="2"/>
      <c r="H19" s="2"/>
    </row>
    <row r="20" spans="1:8">
      <c r="B20" s="11"/>
      <c r="C20" s="11"/>
      <c r="D20" s="11"/>
      <c r="E20" s="2"/>
      <c r="F20" s="2"/>
      <c r="G20" s="2"/>
      <c r="H20" s="2"/>
    </row>
    <row r="21" spans="1:8">
      <c r="B21" s="11"/>
      <c r="C21" s="11"/>
      <c r="D21" s="11"/>
      <c r="E21" s="2"/>
      <c r="F21" s="2"/>
      <c r="G21" s="2"/>
      <c r="H21" s="2"/>
    </row>
    <row r="22" spans="1:8" ht="29.45" customHeight="1">
      <c r="B22" s="17"/>
      <c r="C22" s="17"/>
    </row>
    <row r="23" spans="1:8" ht="27" customHeight="1">
      <c r="A23" s="62"/>
      <c r="B23" s="63" t="s">
        <v>2649</v>
      </c>
      <c r="C23" s="49"/>
      <c r="D23" s="64"/>
    </row>
    <row r="24" spans="1:8" ht="27" customHeight="1">
      <c r="A24" s="62"/>
      <c r="B24" s="18"/>
      <c r="C24" s="17"/>
      <c r="D24" s="64"/>
    </row>
    <row r="25" spans="1:8" ht="15.75">
      <c r="A25" s="62"/>
      <c r="B25" s="18"/>
      <c r="C25" s="17"/>
      <c r="D25" s="64"/>
    </row>
    <row r="26" spans="1:8" ht="15.75">
      <c r="A26" s="62"/>
      <c r="B26" s="18"/>
      <c r="C26" s="17"/>
      <c r="D26" s="64"/>
    </row>
    <row r="27" spans="1:8" ht="15.75">
      <c r="A27" s="62"/>
      <c r="B27" s="18"/>
      <c r="C27" s="17"/>
      <c r="D27" s="64"/>
    </row>
    <row r="28" spans="1:8" ht="15.75">
      <c r="A28" s="62"/>
      <c r="B28" s="18"/>
      <c r="C28" s="17"/>
      <c r="D28" s="64"/>
    </row>
    <row r="29" spans="1:8">
      <c r="A29" s="133" t="s">
        <v>0</v>
      </c>
      <c r="B29" s="133"/>
      <c r="C29" s="133"/>
      <c r="D29" s="133"/>
    </row>
    <row r="30" spans="1:8">
      <c r="A30" s="132" t="s">
        <v>2650</v>
      </c>
      <c r="B30" s="132"/>
      <c r="C30" s="132"/>
      <c r="D30" s="132"/>
    </row>
    <row r="31" spans="1:8">
      <c r="A31" s="133" t="s">
        <v>1</v>
      </c>
      <c r="B31" s="133"/>
      <c r="C31" s="133"/>
      <c r="D31" s="133"/>
    </row>
    <row r="32" spans="1:8">
      <c r="A32" s="132" t="s">
        <v>2651</v>
      </c>
      <c r="B32" s="132"/>
      <c r="C32" s="132"/>
      <c r="D32" s="132"/>
    </row>
    <row r="33" spans="1:4">
      <c r="A33" s="132" t="s">
        <v>2652</v>
      </c>
      <c r="B33" s="132"/>
      <c r="C33" s="132"/>
      <c r="D33" s="132"/>
    </row>
    <row r="192" ht="15.75" customHeight="1"/>
    <row r="198" ht="48" customHeight="1"/>
    <row r="308" ht="37.5" customHeight="1"/>
    <row r="359" ht="38.25" customHeight="1"/>
    <row r="410" ht="30" customHeight="1"/>
  </sheetData>
  <sheetProtection algorithmName="SHA-512" hashValue="xJHsw4jgcd0s8JLBFE4rcBAZ8WP5knvNt20TYU4Wc8mCNJEp3TaKiN9aL0AxGkDtjc6E5xrEVIs2muhgeROs7Q==" saltValue="oR1I3A8Jqi4Do9KlO0oWcA==" spinCount="100000" sheet="1" objects="1" scenarios="1"/>
  <mergeCells count="14">
    <mergeCell ref="B9:C9"/>
    <mergeCell ref="B2:C2"/>
    <mergeCell ref="B5:C5"/>
    <mergeCell ref="B3:C4"/>
    <mergeCell ref="B10:C11"/>
    <mergeCell ref="B12:C12"/>
    <mergeCell ref="B13:C13"/>
    <mergeCell ref="B14:C14"/>
    <mergeCell ref="B16:C16"/>
    <mergeCell ref="A33:D33"/>
    <mergeCell ref="A29:D29"/>
    <mergeCell ref="A30:D30"/>
    <mergeCell ref="A31:D31"/>
    <mergeCell ref="A32:D32"/>
  </mergeCells>
  <printOptions horizontalCentered="1"/>
  <pageMargins left="0.51181102362204722" right="0.51181102362204722" top="0.78740157480314965" bottom="0.78740157480314965" header="0.31496062992125984" footer="0.31496062992125984"/>
  <pageSetup paperSize="9" scale="72" orientation="portrait" r:id="rId1"/>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5E52E-F5B7-41C0-B3E5-88C1AD4FB962}">
  <sheetPr>
    <tabColor theme="0"/>
  </sheetPr>
  <dimension ref="A1:T64"/>
  <sheetViews>
    <sheetView showGridLines="0" view="pageBreakPreview" zoomScale="75" zoomScaleNormal="100" zoomScaleSheetLayoutView="75" workbookViewId="0"/>
  </sheetViews>
  <sheetFormatPr defaultRowHeight="15"/>
  <cols>
    <col min="1" max="1" width="19.7109375" customWidth="1"/>
    <col min="2" max="2" width="14.140625" bestFit="1" customWidth="1"/>
    <col min="3" max="3" width="14.42578125" bestFit="1" customWidth="1"/>
    <col min="4" max="4" width="65.42578125" bestFit="1" customWidth="1"/>
    <col min="6" max="7" width="14.140625" bestFit="1" customWidth="1"/>
    <col min="8" max="8" width="14.140625" customWidth="1"/>
    <col min="9" max="11" width="16.28515625" customWidth="1"/>
    <col min="12" max="12" width="14.42578125" customWidth="1"/>
    <col min="13" max="13" width="17.5703125" hidden="1" customWidth="1"/>
    <col min="14" max="15" width="17.5703125" style="123" hidden="1" customWidth="1"/>
    <col min="16" max="16" width="16.5703125" style="123" customWidth="1"/>
  </cols>
  <sheetData>
    <row r="1" spans="1:20" s="172" customFormat="1" ht="20.100000000000001" customHeight="1">
      <c r="A1" s="92" t="str">
        <f>CAPA!B3</f>
        <v>Empresa licitante: PREENCHER SOMENTE AS CÉLULAS DE COR AMARELA</v>
      </c>
      <c r="B1" s="94"/>
      <c r="C1" s="94"/>
      <c r="D1" s="94"/>
      <c r="E1" s="171"/>
      <c r="F1" s="171"/>
      <c r="G1" s="94"/>
      <c r="H1" s="94"/>
      <c r="I1" s="94"/>
      <c r="J1" s="94"/>
      <c r="K1" s="94"/>
      <c r="L1" s="94"/>
      <c r="M1" s="115"/>
      <c r="N1" s="115"/>
      <c r="O1" s="115"/>
      <c r="P1" s="115"/>
      <c r="R1" s="116"/>
      <c r="S1" s="116"/>
      <c r="T1" s="116"/>
    </row>
    <row r="2" spans="1:20" s="172" customFormat="1" ht="20.100000000000001" customHeight="1">
      <c r="A2" s="92" t="str">
        <f>CAPA!B5</f>
        <v xml:space="preserve">CNPJ: </v>
      </c>
      <c r="B2" s="94"/>
      <c r="C2" s="94"/>
      <c r="D2" s="94"/>
      <c r="E2" s="171"/>
      <c r="F2" s="171"/>
      <c r="G2" s="94"/>
      <c r="H2" s="94"/>
      <c r="I2" s="94"/>
      <c r="J2" s="94"/>
      <c r="K2" s="94"/>
      <c r="L2" s="94"/>
      <c r="M2" s="171"/>
      <c r="N2" s="171"/>
      <c r="O2" s="171"/>
      <c r="P2" s="171"/>
      <c r="R2" s="116"/>
      <c r="S2" s="116"/>
      <c r="T2" s="116"/>
    </row>
    <row r="3" spans="1:20" s="172" customFormat="1" ht="20.100000000000001" customHeight="1">
      <c r="A3" s="92" t="str">
        <f>CAPA!B10</f>
        <v>Objeto: Construção do Centro de Formação e Aperfeiçoamento de Praças - CEFAP</v>
      </c>
      <c r="R3" s="116"/>
      <c r="S3" s="116"/>
      <c r="T3" s="116"/>
    </row>
    <row r="4" spans="1:20" s="172" customFormat="1" ht="20.100000000000001" customHeight="1">
      <c r="A4" s="91" t="s">
        <v>2632</v>
      </c>
      <c r="B4" s="173">
        <f>BDI!$F$3</f>
        <v>0.2094</v>
      </c>
      <c r="C4" s="94"/>
      <c r="D4" s="94"/>
      <c r="E4" s="94"/>
      <c r="F4" s="94"/>
      <c r="G4" s="94"/>
      <c r="H4" s="94"/>
      <c r="I4" s="94"/>
      <c r="J4" s="94"/>
      <c r="K4" s="94"/>
      <c r="L4" s="94"/>
      <c r="M4" s="94"/>
      <c r="N4" s="94"/>
      <c r="O4" s="94"/>
      <c r="P4" s="94"/>
      <c r="R4" s="116"/>
      <c r="S4" s="116"/>
      <c r="T4" s="116"/>
    </row>
    <row r="5" spans="1:20" s="172" customFormat="1" ht="20.100000000000001" customHeight="1">
      <c r="A5" s="91" t="s">
        <v>2633</v>
      </c>
      <c r="B5" s="174">
        <f>BDI!$F$34</f>
        <v>0.15279999999999999</v>
      </c>
      <c r="C5" s="94"/>
      <c r="D5" s="94"/>
      <c r="E5" s="94"/>
      <c r="F5" s="94"/>
      <c r="G5" s="94"/>
      <c r="H5" s="94"/>
      <c r="I5" s="94"/>
      <c r="J5" s="94"/>
      <c r="K5" s="94"/>
      <c r="L5" s="94"/>
      <c r="M5" s="94"/>
      <c r="N5" s="94"/>
      <c r="O5" s="94"/>
      <c r="P5" s="94"/>
      <c r="R5" s="116"/>
      <c r="S5" s="116"/>
      <c r="T5" s="116"/>
    </row>
    <row r="6" spans="1:20" s="172" customFormat="1" ht="20.100000000000001" customHeight="1">
      <c r="A6" s="91" t="s">
        <v>2634</v>
      </c>
      <c r="B6" s="117">
        <f>'PLANILHA PROPOSTA CONV'!$B$6</f>
        <v>0</v>
      </c>
      <c r="C6" s="94"/>
      <c r="D6" s="94"/>
      <c r="E6" s="94"/>
      <c r="F6" s="94"/>
      <c r="G6" s="94"/>
      <c r="H6" s="94"/>
      <c r="I6" s="94"/>
      <c r="J6" s="94"/>
      <c r="K6" s="94"/>
      <c r="L6" s="94"/>
      <c r="M6" s="94"/>
      <c r="N6" s="94"/>
      <c r="O6" s="94"/>
      <c r="P6" s="94"/>
      <c r="R6" s="116"/>
      <c r="S6" s="116"/>
      <c r="T6" s="116"/>
    </row>
    <row r="7" spans="1:20" s="172" customFormat="1" ht="20.100000000000001" customHeight="1">
      <c r="A7" s="92" t="str">
        <f>CAPA!B13</f>
        <v>Data-base SINAPI:  12/2025 - Distrito Federal</v>
      </c>
      <c r="B7" s="94"/>
      <c r="C7" s="94"/>
      <c r="D7" s="94"/>
      <c r="E7" s="94"/>
      <c r="F7" s="94"/>
      <c r="G7" s="94"/>
      <c r="H7" s="94"/>
      <c r="I7" s="94"/>
      <c r="J7" s="94"/>
      <c r="K7" s="94"/>
      <c r="L7" s="94"/>
      <c r="M7" s="94"/>
      <c r="N7" s="94"/>
      <c r="O7" s="94"/>
      <c r="P7" s="94"/>
      <c r="R7" s="116"/>
      <c r="S7" s="116"/>
      <c r="T7" s="116"/>
    </row>
    <row r="8" spans="1:20" s="95" customFormat="1" ht="30" customHeight="1">
      <c r="A8" s="22" t="s">
        <v>26</v>
      </c>
      <c r="B8" s="23" t="s">
        <v>27</v>
      </c>
      <c r="C8" s="22" t="s">
        <v>28</v>
      </c>
      <c r="D8" s="22" t="s">
        <v>29</v>
      </c>
      <c r="E8" s="24" t="s">
        <v>30</v>
      </c>
      <c r="F8" s="23" t="s">
        <v>31</v>
      </c>
      <c r="G8" s="23" t="s">
        <v>2635</v>
      </c>
      <c r="H8" s="23" t="s">
        <v>2638</v>
      </c>
      <c r="I8" s="23" t="s">
        <v>2636</v>
      </c>
      <c r="J8" s="23" t="s">
        <v>2640</v>
      </c>
      <c r="K8" s="23" t="s">
        <v>2637</v>
      </c>
      <c r="L8" s="23" t="s">
        <v>2639</v>
      </c>
      <c r="M8" s="118" t="s">
        <v>2643</v>
      </c>
      <c r="N8" s="118" t="s">
        <v>2644</v>
      </c>
      <c r="O8" s="118" t="s">
        <v>2645</v>
      </c>
    </row>
    <row r="9" spans="1:20" s="95" customFormat="1">
      <c r="A9" s="25" t="s">
        <v>4</v>
      </c>
      <c r="B9" s="25" t="s">
        <v>33</v>
      </c>
      <c r="C9" s="25"/>
      <c r="D9" s="25" t="s">
        <v>255</v>
      </c>
      <c r="E9" s="26"/>
      <c r="F9" s="27">
        <v>1</v>
      </c>
      <c r="G9" s="27" t="s">
        <v>34</v>
      </c>
      <c r="H9" s="119"/>
      <c r="I9" s="28">
        <f>K10 + K11</f>
        <v>12193.609999999999</v>
      </c>
      <c r="J9" s="28">
        <f>TRUNC(L9/F9,4)</f>
        <v>12193.61</v>
      </c>
      <c r="K9" s="28">
        <f t="shared" ref="K9:K55" si="0">TRUNC(F9 * I9,2)</f>
        <v>12193.61</v>
      </c>
      <c r="L9" s="28">
        <f>ROUND((1-$B$6) * K9,2)</f>
        <v>12193.61</v>
      </c>
      <c r="M9" s="116"/>
      <c r="N9" s="116"/>
      <c r="O9" s="116"/>
    </row>
    <row r="10" spans="1:20" s="95" customFormat="1" ht="38.25">
      <c r="A10" s="29" t="s">
        <v>35</v>
      </c>
      <c r="B10" s="29" t="s">
        <v>2123</v>
      </c>
      <c r="C10" s="29" t="s">
        <v>38</v>
      </c>
      <c r="D10" s="29" t="s">
        <v>2124</v>
      </c>
      <c r="E10" s="30" t="s">
        <v>39</v>
      </c>
      <c r="F10" s="31">
        <v>1</v>
      </c>
      <c r="G10" s="32">
        <v>682.2</v>
      </c>
      <c r="H10" s="32">
        <f>ROUND(J10/(1+$B$4),2)</f>
        <v>682.2</v>
      </c>
      <c r="I10" s="32">
        <f>TRUNC(TRUNC(G10 * $B$4, 2) + G10, 2)</f>
        <v>825.05</v>
      </c>
      <c r="J10" s="32">
        <f t="shared" ref="J10:J55" si="1">TRUNC(L10/F10,4)</f>
        <v>825.05</v>
      </c>
      <c r="K10" s="32">
        <f t="shared" si="0"/>
        <v>825.05</v>
      </c>
      <c r="L10" s="32">
        <f t="shared" ref="L10:L55" si="2">ROUND((1-$B$6) * K10,2)</f>
        <v>825.05</v>
      </c>
      <c r="M10" s="120">
        <f>1-H10/G10</f>
        <v>0</v>
      </c>
      <c r="N10" s="120">
        <f>1-J10/I10</f>
        <v>0</v>
      </c>
      <c r="O10" s="120">
        <f>1-L10/K10</f>
        <v>0</v>
      </c>
    </row>
    <row r="11" spans="1:20" s="95" customFormat="1" ht="38.25">
      <c r="A11" s="29" t="s">
        <v>55</v>
      </c>
      <c r="B11" s="29" t="s">
        <v>2125</v>
      </c>
      <c r="C11" s="29" t="s">
        <v>38</v>
      </c>
      <c r="D11" s="29" t="s">
        <v>2085</v>
      </c>
      <c r="E11" s="30" t="s">
        <v>39</v>
      </c>
      <c r="F11" s="31">
        <v>4</v>
      </c>
      <c r="G11" s="32">
        <v>2465.4299999999998</v>
      </c>
      <c r="H11" s="32">
        <f>ROUND(J11/(1+$B$5),2)</f>
        <v>2465.42</v>
      </c>
      <c r="I11" s="32">
        <f>TRUNC(TRUNC(G11 * B5, 2) + G11, 2)</f>
        <v>2842.14</v>
      </c>
      <c r="J11" s="32">
        <f t="shared" si="1"/>
        <v>2842.14</v>
      </c>
      <c r="K11" s="32">
        <f t="shared" si="0"/>
        <v>11368.56</v>
      </c>
      <c r="L11" s="32">
        <f t="shared" si="2"/>
        <v>11368.56</v>
      </c>
      <c r="M11" s="120">
        <f>1-H11/G11</f>
        <v>4.0560875789186213E-6</v>
      </c>
      <c r="N11" s="120">
        <f>1-J11/I11</f>
        <v>0</v>
      </c>
      <c r="O11" s="120">
        <f>1-L11/K11</f>
        <v>0</v>
      </c>
    </row>
    <row r="12" spans="1:20" s="95" customFormat="1">
      <c r="A12" s="25" t="s">
        <v>6</v>
      </c>
      <c r="B12" s="25" t="s">
        <v>33</v>
      </c>
      <c r="C12" s="25"/>
      <c r="D12" s="25" t="s">
        <v>1867</v>
      </c>
      <c r="E12" s="26"/>
      <c r="F12" s="27">
        <v>1</v>
      </c>
      <c r="G12" s="27" t="s">
        <v>34</v>
      </c>
      <c r="H12" s="119"/>
      <c r="I12" s="28">
        <f>K13 + K14 + K15 + K16 + K17 + K18 + K19 + K20 + K21 + K22 + K23</f>
        <v>110502.03000000001</v>
      </c>
      <c r="J12" s="28">
        <f t="shared" si="1"/>
        <v>110502.03</v>
      </c>
      <c r="K12" s="28">
        <f t="shared" si="0"/>
        <v>110502.03</v>
      </c>
      <c r="L12" s="28">
        <f t="shared" si="2"/>
        <v>110502.03</v>
      </c>
      <c r="M12" s="121"/>
      <c r="N12" s="121"/>
      <c r="O12" s="121"/>
    </row>
    <row r="13" spans="1:20" s="95" customFormat="1" ht="38.25">
      <c r="A13" s="29" t="s">
        <v>58</v>
      </c>
      <c r="B13" s="29" t="s">
        <v>2126</v>
      </c>
      <c r="C13" s="29" t="s">
        <v>38</v>
      </c>
      <c r="D13" s="29" t="s">
        <v>2127</v>
      </c>
      <c r="E13" s="30" t="s">
        <v>39</v>
      </c>
      <c r="F13" s="31">
        <v>2</v>
      </c>
      <c r="G13" s="32">
        <v>57.21</v>
      </c>
      <c r="H13" s="32">
        <f>ROUND(J13/(1+$B$4),2)</f>
        <v>57.2</v>
      </c>
      <c r="I13" s="32">
        <f t="shared" ref="I13:I23" si="3">TRUNC(TRUNC(G13 * $B$4, 2) + G13, 2)</f>
        <v>69.180000000000007</v>
      </c>
      <c r="J13" s="32">
        <f t="shared" si="1"/>
        <v>69.180000000000007</v>
      </c>
      <c r="K13" s="32">
        <f t="shared" si="0"/>
        <v>138.36000000000001</v>
      </c>
      <c r="L13" s="32">
        <f t="shared" si="2"/>
        <v>138.36000000000001</v>
      </c>
      <c r="M13" s="120">
        <f t="shared" ref="M13:M23" si="4">1-H13/G13</f>
        <v>1.7479461632574633E-4</v>
      </c>
      <c r="N13" s="120">
        <f t="shared" ref="N13:N23" si="5">1-J13/I13</f>
        <v>0</v>
      </c>
      <c r="O13" s="120">
        <f t="shared" ref="O13:O23" si="6">1-L13/K13</f>
        <v>0</v>
      </c>
    </row>
    <row r="14" spans="1:20" s="95" customFormat="1" ht="25.5">
      <c r="A14" s="29" t="s">
        <v>61</v>
      </c>
      <c r="B14" s="29" t="s">
        <v>2128</v>
      </c>
      <c r="C14" s="29" t="s">
        <v>46</v>
      </c>
      <c r="D14" s="29" t="s">
        <v>2129</v>
      </c>
      <c r="E14" s="30" t="s">
        <v>57</v>
      </c>
      <c r="F14" s="31">
        <v>6550.59</v>
      </c>
      <c r="G14" s="32">
        <v>10.199999999999999</v>
      </c>
      <c r="H14" s="32">
        <f t="shared" ref="H14:H23" si="7">ROUND(J14/(1+$B$4),2)</f>
        <v>10.199999999999999</v>
      </c>
      <c r="I14" s="32">
        <f t="shared" si="3"/>
        <v>12.33</v>
      </c>
      <c r="J14" s="32">
        <f t="shared" si="1"/>
        <v>12.3299</v>
      </c>
      <c r="K14" s="32">
        <f t="shared" si="0"/>
        <v>80768.77</v>
      </c>
      <c r="L14" s="32">
        <f t="shared" si="2"/>
        <v>80768.77</v>
      </c>
      <c r="M14" s="120">
        <f t="shared" si="4"/>
        <v>0</v>
      </c>
      <c r="N14" s="120">
        <f t="shared" si="5"/>
        <v>8.1103000810767156E-6</v>
      </c>
      <c r="O14" s="120">
        <f t="shared" si="6"/>
        <v>0</v>
      </c>
    </row>
    <row r="15" spans="1:20" s="95" customFormat="1" ht="38.25">
      <c r="A15" s="29" t="s">
        <v>635</v>
      </c>
      <c r="B15" s="29" t="s">
        <v>2130</v>
      </c>
      <c r="C15" s="29" t="s">
        <v>46</v>
      </c>
      <c r="D15" s="29" t="s">
        <v>2131</v>
      </c>
      <c r="E15" s="30" t="s">
        <v>57</v>
      </c>
      <c r="F15" s="31">
        <v>415.72</v>
      </c>
      <c r="G15" s="32">
        <v>2.4700000000000002</v>
      </c>
      <c r="H15" s="32">
        <f t="shared" si="7"/>
        <v>2.46</v>
      </c>
      <c r="I15" s="32">
        <f t="shared" si="3"/>
        <v>2.98</v>
      </c>
      <c r="J15" s="32">
        <f t="shared" si="1"/>
        <v>2.9799000000000002</v>
      </c>
      <c r="K15" s="32">
        <f t="shared" si="0"/>
        <v>1238.8399999999999</v>
      </c>
      <c r="L15" s="32">
        <f t="shared" si="2"/>
        <v>1238.8399999999999</v>
      </c>
      <c r="M15" s="120">
        <f t="shared" si="4"/>
        <v>4.0485829959514552E-3</v>
      </c>
      <c r="N15" s="120">
        <f t="shared" si="5"/>
        <v>3.355704697982631E-5</v>
      </c>
      <c r="O15" s="120">
        <f t="shared" si="6"/>
        <v>0</v>
      </c>
    </row>
    <row r="16" spans="1:20" s="95" customFormat="1" ht="25.5">
      <c r="A16" s="29" t="s">
        <v>670</v>
      </c>
      <c r="B16" s="29" t="s">
        <v>2132</v>
      </c>
      <c r="C16" s="29" t="s">
        <v>46</v>
      </c>
      <c r="D16" s="29" t="s">
        <v>2133</v>
      </c>
      <c r="E16" s="30" t="s">
        <v>57</v>
      </c>
      <c r="F16" s="31">
        <v>50</v>
      </c>
      <c r="G16" s="32">
        <v>26.53</v>
      </c>
      <c r="H16" s="32">
        <f t="shared" si="7"/>
        <v>26.53</v>
      </c>
      <c r="I16" s="32">
        <f t="shared" si="3"/>
        <v>32.08</v>
      </c>
      <c r="J16" s="32">
        <f t="shared" si="1"/>
        <v>32.08</v>
      </c>
      <c r="K16" s="32">
        <f t="shared" si="0"/>
        <v>1604</v>
      </c>
      <c r="L16" s="32">
        <f t="shared" si="2"/>
        <v>1604</v>
      </c>
      <c r="M16" s="120">
        <f t="shared" si="4"/>
        <v>0</v>
      </c>
      <c r="N16" s="120">
        <f t="shared" si="5"/>
        <v>0</v>
      </c>
      <c r="O16" s="120">
        <f t="shared" si="6"/>
        <v>0</v>
      </c>
    </row>
    <row r="17" spans="1:15" s="95" customFormat="1" ht="38.25">
      <c r="A17" s="29" t="s">
        <v>724</v>
      </c>
      <c r="B17" s="29" t="s">
        <v>2134</v>
      </c>
      <c r="C17" s="29" t="s">
        <v>38</v>
      </c>
      <c r="D17" s="29" t="s">
        <v>2135</v>
      </c>
      <c r="E17" s="30" t="s">
        <v>57</v>
      </c>
      <c r="F17" s="31">
        <v>467.5</v>
      </c>
      <c r="G17" s="32">
        <v>4.4800000000000004</v>
      </c>
      <c r="H17" s="32">
        <f t="shared" si="7"/>
        <v>4.47</v>
      </c>
      <c r="I17" s="32">
        <f t="shared" si="3"/>
        <v>5.41</v>
      </c>
      <c r="J17" s="32">
        <f t="shared" si="1"/>
        <v>5.4099000000000004</v>
      </c>
      <c r="K17" s="32">
        <f t="shared" si="0"/>
        <v>2529.17</v>
      </c>
      <c r="L17" s="32">
        <f t="shared" si="2"/>
        <v>2529.17</v>
      </c>
      <c r="M17" s="120">
        <f t="shared" si="4"/>
        <v>2.2321428571430157E-3</v>
      </c>
      <c r="N17" s="120">
        <f t="shared" si="5"/>
        <v>1.8484288354825296E-5</v>
      </c>
      <c r="O17" s="120">
        <f t="shared" si="6"/>
        <v>0</v>
      </c>
    </row>
    <row r="18" spans="1:15" s="95" customFormat="1" ht="38.25">
      <c r="A18" s="29" t="s">
        <v>2136</v>
      </c>
      <c r="B18" s="29" t="s">
        <v>2137</v>
      </c>
      <c r="C18" s="29" t="s">
        <v>38</v>
      </c>
      <c r="D18" s="29" t="s">
        <v>2088</v>
      </c>
      <c r="E18" s="30" t="s">
        <v>57</v>
      </c>
      <c r="F18" s="31">
        <v>50</v>
      </c>
      <c r="G18" s="32">
        <v>21.71</v>
      </c>
      <c r="H18" s="32">
        <f t="shared" si="7"/>
        <v>21.7</v>
      </c>
      <c r="I18" s="32">
        <f t="shared" si="3"/>
        <v>26.25</v>
      </c>
      <c r="J18" s="32">
        <f t="shared" si="1"/>
        <v>26.25</v>
      </c>
      <c r="K18" s="32">
        <f t="shared" si="0"/>
        <v>1312.5</v>
      </c>
      <c r="L18" s="32">
        <f t="shared" si="2"/>
        <v>1312.5</v>
      </c>
      <c r="M18" s="120">
        <f t="shared" si="4"/>
        <v>4.6061722708434782E-4</v>
      </c>
      <c r="N18" s="120">
        <f t="shared" si="5"/>
        <v>0</v>
      </c>
      <c r="O18" s="120">
        <f t="shared" si="6"/>
        <v>0</v>
      </c>
    </row>
    <row r="19" spans="1:15" s="95" customFormat="1" ht="38.25">
      <c r="A19" s="29" t="s">
        <v>2138</v>
      </c>
      <c r="B19" s="29" t="s">
        <v>2139</v>
      </c>
      <c r="C19" s="29" t="s">
        <v>38</v>
      </c>
      <c r="D19" s="29" t="s">
        <v>2140</v>
      </c>
      <c r="E19" s="30" t="s">
        <v>39</v>
      </c>
      <c r="F19" s="31">
        <v>4</v>
      </c>
      <c r="G19" s="32">
        <v>126.3</v>
      </c>
      <c r="H19" s="32">
        <f t="shared" si="7"/>
        <v>126.29</v>
      </c>
      <c r="I19" s="32">
        <f t="shared" si="3"/>
        <v>152.74</v>
      </c>
      <c r="J19" s="32">
        <f t="shared" si="1"/>
        <v>152.74</v>
      </c>
      <c r="K19" s="32">
        <f t="shared" si="0"/>
        <v>610.96</v>
      </c>
      <c r="L19" s="32">
        <f t="shared" si="2"/>
        <v>610.96</v>
      </c>
      <c r="M19" s="120">
        <f t="shared" si="4"/>
        <v>7.9176563737015648E-5</v>
      </c>
      <c r="N19" s="120">
        <f t="shared" si="5"/>
        <v>0</v>
      </c>
      <c r="O19" s="120">
        <f t="shared" si="6"/>
        <v>0</v>
      </c>
    </row>
    <row r="20" spans="1:15" s="95" customFormat="1" ht="25.5">
      <c r="A20" s="29" t="s">
        <v>2141</v>
      </c>
      <c r="B20" s="29" t="s">
        <v>2142</v>
      </c>
      <c r="C20" s="29" t="s">
        <v>46</v>
      </c>
      <c r="D20" s="29" t="s">
        <v>2143</v>
      </c>
      <c r="E20" s="30" t="s">
        <v>39</v>
      </c>
      <c r="F20" s="31">
        <v>146</v>
      </c>
      <c r="G20" s="32">
        <v>76.849999999999994</v>
      </c>
      <c r="H20" s="32">
        <f t="shared" si="7"/>
        <v>76.849999999999994</v>
      </c>
      <c r="I20" s="32">
        <f t="shared" si="3"/>
        <v>92.94</v>
      </c>
      <c r="J20" s="32">
        <f t="shared" si="1"/>
        <v>92.94</v>
      </c>
      <c r="K20" s="32">
        <f t="shared" si="0"/>
        <v>13569.24</v>
      </c>
      <c r="L20" s="32">
        <f t="shared" si="2"/>
        <v>13569.24</v>
      </c>
      <c r="M20" s="120">
        <f t="shared" si="4"/>
        <v>0</v>
      </c>
      <c r="N20" s="120">
        <f t="shared" si="5"/>
        <v>0</v>
      </c>
      <c r="O20" s="120">
        <f t="shared" si="6"/>
        <v>0</v>
      </c>
    </row>
    <row r="21" spans="1:15" s="95" customFormat="1" ht="25.5">
      <c r="A21" s="29" t="s">
        <v>2144</v>
      </c>
      <c r="B21" s="29" t="s">
        <v>2145</v>
      </c>
      <c r="C21" s="29" t="s">
        <v>46</v>
      </c>
      <c r="D21" s="29" t="s">
        <v>2146</v>
      </c>
      <c r="E21" s="30" t="s">
        <v>39</v>
      </c>
      <c r="F21" s="31">
        <v>11</v>
      </c>
      <c r="G21" s="32">
        <v>53.42</v>
      </c>
      <c r="H21" s="32">
        <f t="shared" si="7"/>
        <v>53.41</v>
      </c>
      <c r="I21" s="32">
        <f t="shared" si="3"/>
        <v>64.599999999999994</v>
      </c>
      <c r="J21" s="32">
        <f t="shared" si="1"/>
        <v>64.599999999999994</v>
      </c>
      <c r="K21" s="32">
        <f t="shared" si="0"/>
        <v>710.6</v>
      </c>
      <c r="L21" s="32">
        <f t="shared" si="2"/>
        <v>710.6</v>
      </c>
      <c r="M21" s="120">
        <f t="shared" si="4"/>
        <v>1.8719580681403336E-4</v>
      </c>
      <c r="N21" s="120">
        <f t="shared" si="5"/>
        <v>0</v>
      </c>
      <c r="O21" s="120">
        <f t="shared" si="6"/>
        <v>0</v>
      </c>
    </row>
    <row r="22" spans="1:15" s="95" customFormat="1" ht="38.25">
      <c r="A22" s="29" t="s">
        <v>2147</v>
      </c>
      <c r="B22" s="29" t="s">
        <v>2148</v>
      </c>
      <c r="C22" s="29" t="s">
        <v>38</v>
      </c>
      <c r="D22" s="29" t="s">
        <v>2149</v>
      </c>
      <c r="E22" s="30" t="s">
        <v>39</v>
      </c>
      <c r="F22" s="31">
        <v>29</v>
      </c>
      <c r="G22" s="32">
        <v>140.86000000000001</v>
      </c>
      <c r="H22" s="32">
        <f t="shared" si="7"/>
        <v>140.85</v>
      </c>
      <c r="I22" s="32">
        <f t="shared" si="3"/>
        <v>170.35</v>
      </c>
      <c r="J22" s="32">
        <f t="shared" si="1"/>
        <v>170.35</v>
      </c>
      <c r="K22" s="32">
        <f t="shared" si="0"/>
        <v>4940.1499999999996</v>
      </c>
      <c r="L22" s="32">
        <f t="shared" si="2"/>
        <v>4940.1499999999996</v>
      </c>
      <c r="M22" s="120">
        <f t="shared" si="4"/>
        <v>7.0992474797804128E-5</v>
      </c>
      <c r="N22" s="120">
        <f t="shared" si="5"/>
        <v>0</v>
      </c>
      <c r="O22" s="120">
        <f t="shared" si="6"/>
        <v>0</v>
      </c>
    </row>
    <row r="23" spans="1:15" s="95" customFormat="1" ht="38.25">
      <c r="A23" s="29" t="s">
        <v>2150</v>
      </c>
      <c r="B23" s="29" t="s">
        <v>2151</v>
      </c>
      <c r="C23" s="29" t="s">
        <v>38</v>
      </c>
      <c r="D23" s="29" t="s">
        <v>2152</v>
      </c>
      <c r="E23" s="30" t="s">
        <v>39</v>
      </c>
      <c r="F23" s="31">
        <v>156</v>
      </c>
      <c r="G23" s="32">
        <v>16.329999999999998</v>
      </c>
      <c r="H23" s="32">
        <f t="shared" si="7"/>
        <v>16.32</v>
      </c>
      <c r="I23" s="32">
        <f t="shared" si="3"/>
        <v>19.739999999999998</v>
      </c>
      <c r="J23" s="32">
        <f t="shared" si="1"/>
        <v>19.739999999999998</v>
      </c>
      <c r="K23" s="32">
        <f t="shared" si="0"/>
        <v>3079.44</v>
      </c>
      <c r="L23" s="32">
        <f t="shared" si="2"/>
        <v>3079.44</v>
      </c>
      <c r="M23" s="120">
        <f t="shared" si="4"/>
        <v>6.1236987140222965E-4</v>
      </c>
      <c r="N23" s="120">
        <f t="shared" si="5"/>
        <v>0</v>
      </c>
      <c r="O23" s="120">
        <f t="shared" si="6"/>
        <v>0</v>
      </c>
    </row>
    <row r="24" spans="1:15" s="95" customFormat="1">
      <c r="A24" s="25" t="s">
        <v>7</v>
      </c>
      <c r="B24" s="25" t="s">
        <v>33</v>
      </c>
      <c r="C24" s="25"/>
      <c r="D24" s="25" t="s">
        <v>2153</v>
      </c>
      <c r="E24" s="26"/>
      <c r="F24" s="27">
        <v>1</v>
      </c>
      <c r="G24" s="27" t="s">
        <v>34</v>
      </c>
      <c r="H24" s="119"/>
      <c r="I24" s="28">
        <f>K25 + K31 + K37 + K43</f>
        <v>504447.25999999995</v>
      </c>
      <c r="J24" s="28">
        <f t="shared" si="1"/>
        <v>504447.26</v>
      </c>
      <c r="K24" s="28">
        <f t="shared" si="0"/>
        <v>504447.26</v>
      </c>
      <c r="L24" s="28">
        <f t="shared" si="2"/>
        <v>504447.26</v>
      </c>
      <c r="M24" s="121"/>
      <c r="N24" s="121"/>
      <c r="O24" s="121"/>
    </row>
    <row r="25" spans="1:15" s="95" customFormat="1">
      <c r="A25" s="25" t="s">
        <v>75</v>
      </c>
      <c r="B25" s="25" t="s">
        <v>33</v>
      </c>
      <c r="C25" s="25"/>
      <c r="D25" s="25" t="s">
        <v>2154</v>
      </c>
      <c r="E25" s="26"/>
      <c r="F25" s="27">
        <v>1</v>
      </c>
      <c r="G25" s="27" t="s">
        <v>34</v>
      </c>
      <c r="H25" s="119"/>
      <c r="I25" s="28">
        <f>K26 + K27 + K28 + K29 + K30</f>
        <v>56331.02</v>
      </c>
      <c r="J25" s="28">
        <f t="shared" si="1"/>
        <v>56331.02</v>
      </c>
      <c r="K25" s="28">
        <f t="shared" si="0"/>
        <v>56331.02</v>
      </c>
      <c r="L25" s="28">
        <f t="shared" si="2"/>
        <v>56331.02</v>
      </c>
      <c r="M25" s="121"/>
      <c r="N25" s="121"/>
      <c r="O25" s="121"/>
    </row>
    <row r="26" spans="1:15" s="95" customFormat="1" ht="25.5">
      <c r="A26" s="29" t="s">
        <v>76</v>
      </c>
      <c r="B26" s="29" t="s">
        <v>2155</v>
      </c>
      <c r="C26" s="29" t="s">
        <v>46</v>
      </c>
      <c r="D26" s="29" t="s">
        <v>2156</v>
      </c>
      <c r="E26" s="30" t="s">
        <v>39</v>
      </c>
      <c r="F26" s="31">
        <v>12</v>
      </c>
      <c r="G26" s="32">
        <v>1172.27</v>
      </c>
      <c r="H26" s="32">
        <f>ROUND(J26/(1+$B$5),2)</f>
        <v>1172.27</v>
      </c>
      <c r="I26" s="32">
        <f>TRUNC(TRUNC(G26 * B5, 2) + G26, 2)</f>
        <v>1351.39</v>
      </c>
      <c r="J26" s="32">
        <f t="shared" si="1"/>
        <v>1351.39</v>
      </c>
      <c r="K26" s="32">
        <f t="shared" si="0"/>
        <v>16216.68</v>
      </c>
      <c r="L26" s="32">
        <f t="shared" si="2"/>
        <v>16216.68</v>
      </c>
      <c r="M26" s="120">
        <f t="shared" ref="M26:M30" si="8">1-H26/G26</f>
        <v>0</v>
      </c>
      <c r="N26" s="120">
        <f t="shared" ref="N26:N30" si="9">1-J26/I26</f>
        <v>0</v>
      </c>
      <c r="O26" s="120">
        <f t="shared" ref="O26:O30" si="10">1-L26/K26</f>
        <v>0</v>
      </c>
    </row>
    <row r="27" spans="1:15" s="95" customFormat="1" ht="38.25">
      <c r="A27" s="29" t="s">
        <v>77</v>
      </c>
      <c r="B27" s="29" t="s">
        <v>2157</v>
      </c>
      <c r="C27" s="29" t="s">
        <v>38</v>
      </c>
      <c r="D27" s="29" t="s">
        <v>2158</v>
      </c>
      <c r="E27" s="30" t="s">
        <v>39</v>
      </c>
      <c r="F27" s="31">
        <v>2</v>
      </c>
      <c r="G27" s="32">
        <v>873.88</v>
      </c>
      <c r="H27" s="32">
        <f t="shared" ref="H27:H55" si="11">ROUND(J27/(1+$B$5),2)</f>
        <v>873.87</v>
      </c>
      <c r="I27" s="32">
        <f>TRUNC(TRUNC(G27 * B5, 2) + G27, 2)</f>
        <v>1007.4</v>
      </c>
      <c r="J27" s="32">
        <f t="shared" si="1"/>
        <v>1007.4</v>
      </c>
      <c r="K27" s="32">
        <f t="shared" si="0"/>
        <v>2014.8</v>
      </c>
      <c r="L27" s="32">
        <f t="shared" si="2"/>
        <v>2014.8</v>
      </c>
      <c r="M27" s="120">
        <f t="shared" si="8"/>
        <v>1.1443218748574679E-5</v>
      </c>
      <c r="N27" s="120">
        <f t="shared" si="9"/>
        <v>0</v>
      </c>
      <c r="O27" s="120">
        <f t="shared" si="10"/>
        <v>0</v>
      </c>
    </row>
    <row r="28" spans="1:15" s="95" customFormat="1" ht="38.25">
      <c r="A28" s="29" t="s">
        <v>80</v>
      </c>
      <c r="B28" s="29" t="s">
        <v>2159</v>
      </c>
      <c r="C28" s="29" t="s">
        <v>38</v>
      </c>
      <c r="D28" s="29" t="s">
        <v>2160</v>
      </c>
      <c r="E28" s="30" t="s">
        <v>39</v>
      </c>
      <c r="F28" s="31">
        <v>7</v>
      </c>
      <c r="G28" s="32">
        <v>2950.56</v>
      </c>
      <c r="H28" s="32">
        <f t="shared" si="11"/>
        <v>2950.56</v>
      </c>
      <c r="I28" s="32">
        <f>TRUNC(TRUNC(G28 * B5, 2) + G28, 2)</f>
        <v>3401.4</v>
      </c>
      <c r="J28" s="32">
        <f t="shared" si="1"/>
        <v>3401.4</v>
      </c>
      <c r="K28" s="32">
        <f t="shared" si="0"/>
        <v>23809.8</v>
      </c>
      <c r="L28" s="32">
        <f t="shared" si="2"/>
        <v>23809.8</v>
      </c>
      <c r="M28" s="120">
        <f t="shared" si="8"/>
        <v>0</v>
      </c>
      <c r="N28" s="120">
        <f t="shared" si="9"/>
        <v>0</v>
      </c>
      <c r="O28" s="120">
        <f t="shared" si="10"/>
        <v>0</v>
      </c>
    </row>
    <row r="29" spans="1:15" s="95" customFormat="1" ht="38.25">
      <c r="A29" s="29" t="s">
        <v>81</v>
      </c>
      <c r="B29" s="29" t="s">
        <v>2161</v>
      </c>
      <c r="C29" s="29" t="s">
        <v>38</v>
      </c>
      <c r="D29" s="29" t="s">
        <v>2162</v>
      </c>
      <c r="E29" s="30" t="s">
        <v>39</v>
      </c>
      <c r="F29" s="31">
        <v>2</v>
      </c>
      <c r="G29" s="32">
        <v>2111.15</v>
      </c>
      <c r="H29" s="32">
        <f t="shared" si="11"/>
        <v>2111.15</v>
      </c>
      <c r="I29" s="32">
        <f>TRUNC(TRUNC(G29 * B5, 2) + G29, 2)</f>
        <v>2433.73</v>
      </c>
      <c r="J29" s="32">
        <f t="shared" si="1"/>
        <v>2433.73</v>
      </c>
      <c r="K29" s="32">
        <f t="shared" si="0"/>
        <v>4867.46</v>
      </c>
      <c r="L29" s="32">
        <f t="shared" si="2"/>
        <v>4867.46</v>
      </c>
      <c r="M29" s="120">
        <f t="shared" si="8"/>
        <v>0</v>
      </c>
      <c r="N29" s="120">
        <f t="shared" si="9"/>
        <v>0</v>
      </c>
      <c r="O29" s="120">
        <f t="shared" si="10"/>
        <v>0</v>
      </c>
    </row>
    <row r="30" spans="1:15" s="95" customFormat="1" ht="38.25">
      <c r="A30" s="29" t="s">
        <v>84</v>
      </c>
      <c r="B30" s="29" t="s">
        <v>2163</v>
      </c>
      <c r="C30" s="29" t="s">
        <v>38</v>
      </c>
      <c r="D30" s="29" t="s">
        <v>2164</v>
      </c>
      <c r="E30" s="30" t="s">
        <v>39</v>
      </c>
      <c r="F30" s="31">
        <v>9</v>
      </c>
      <c r="G30" s="32">
        <v>908.16</v>
      </c>
      <c r="H30" s="32">
        <f t="shared" si="11"/>
        <v>908.15</v>
      </c>
      <c r="I30" s="32">
        <f>TRUNC(TRUNC(G30 * B5, 2) + G30, 2)</f>
        <v>1046.92</v>
      </c>
      <c r="J30" s="32">
        <f t="shared" si="1"/>
        <v>1046.92</v>
      </c>
      <c r="K30" s="32">
        <f t="shared" si="0"/>
        <v>9422.2800000000007</v>
      </c>
      <c r="L30" s="32">
        <f t="shared" si="2"/>
        <v>9422.2800000000007</v>
      </c>
      <c r="M30" s="120">
        <f t="shared" si="8"/>
        <v>1.101127554614667E-5</v>
      </c>
      <c r="N30" s="120">
        <f t="shared" si="9"/>
        <v>0</v>
      </c>
      <c r="O30" s="120">
        <f t="shared" si="10"/>
        <v>0</v>
      </c>
    </row>
    <row r="31" spans="1:15" s="95" customFormat="1">
      <c r="A31" s="25" t="s">
        <v>87</v>
      </c>
      <c r="B31" s="25" t="s">
        <v>33</v>
      </c>
      <c r="C31" s="25"/>
      <c r="D31" s="25" t="s">
        <v>2165</v>
      </c>
      <c r="E31" s="26"/>
      <c r="F31" s="27">
        <v>1</v>
      </c>
      <c r="G31" s="27" t="s">
        <v>34</v>
      </c>
      <c r="H31" s="119"/>
      <c r="I31" s="28">
        <f>K32 + K33 + K34 + K35 + K36</f>
        <v>11587.329999999998</v>
      </c>
      <c r="J31" s="28">
        <f t="shared" si="1"/>
        <v>11587.33</v>
      </c>
      <c r="K31" s="28">
        <f t="shared" si="0"/>
        <v>11587.33</v>
      </c>
      <c r="L31" s="28">
        <f t="shared" si="2"/>
        <v>11587.33</v>
      </c>
      <c r="M31" s="121"/>
      <c r="N31" s="121"/>
      <c r="O31" s="121"/>
    </row>
    <row r="32" spans="1:15" s="95" customFormat="1" ht="38.25">
      <c r="A32" s="29" t="s">
        <v>89</v>
      </c>
      <c r="B32" s="29" t="s">
        <v>2166</v>
      </c>
      <c r="C32" s="29" t="s">
        <v>38</v>
      </c>
      <c r="D32" s="29" t="s">
        <v>2167</v>
      </c>
      <c r="E32" s="30" t="s">
        <v>39</v>
      </c>
      <c r="F32" s="31">
        <v>1</v>
      </c>
      <c r="G32" s="32">
        <v>2080.98</v>
      </c>
      <c r="H32" s="32">
        <f t="shared" si="11"/>
        <v>2080.98</v>
      </c>
      <c r="I32" s="32">
        <f>TRUNC(TRUNC(G32 * B5, 2) + G32, 2)</f>
        <v>2398.9499999999998</v>
      </c>
      <c r="J32" s="32">
        <f t="shared" si="1"/>
        <v>2398.9499999999998</v>
      </c>
      <c r="K32" s="32">
        <f t="shared" si="0"/>
        <v>2398.9499999999998</v>
      </c>
      <c r="L32" s="32">
        <f t="shared" si="2"/>
        <v>2398.9499999999998</v>
      </c>
      <c r="M32" s="120">
        <f t="shared" ref="M32:M36" si="12">1-H32/G32</f>
        <v>0</v>
      </c>
      <c r="N32" s="120">
        <f t="shared" ref="N32:N36" si="13">1-J32/I32</f>
        <v>0</v>
      </c>
      <c r="O32" s="120">
        <f t="shared" ref="O32:O36" si="14">1-L32/K32</f>
        <v>0</v>
      </c>
    </row>
    <row r="33" spans="1:15" s="95" customFormat="1" ht="38.25">
      <c r="A33" s="29" t="s">
        <v>90</v>
      </c>
      <c r="B33" s="29" t="s">
        <v>2168</v>
      </c>
      <c r="C33" s="29" t="s">
        <v>38</v>
      </c>
      <c r="D33" s="29" t="s">
        <v>2169</v>
      </c>
      <c r="E33" s="30" t="s">
        <v>39</v>
      </c>
      <c r="F33" s="31">
        <v>16</v>
      </c>
      <c r="G33" s="32">
        <v>293.94</v>
      </c>
      <c r="H33" s="32">
        <f t="shared" si="11"/>
        <v>293.94</v>
      </c>
      <c r="I33" s="32">
        <f>TRUNC(TRUNC(G33 * B5, 2) + G33, 2)</f>
        <v>338.85</v>
      </c>
      <c r="J33" s="32">
        <f t="shared" si="1"/>
        <v>338.85</v>
      </c>
      <c r="K33" s="32">
        <f t="shared" si="0"/>
        <v>5421.6</v>
      </c>
      <c r="L33" s="32">
        <f t="shared" si="2"/>
        <v>5421.6</v>
      </c>
      <c r="M33" s="120">
        <f t="shared" si="12"/>
        <v>0</v>
      </c>
      <c r="N33" s="120">
        <f t="shared" si="13"/>
        <v>0</v>
      </c>
      <c r="O33" s="120">
        <f t="shared" si="14"/>
        <v>0</v>
      </c>
    </row>
    <row r="34" spans="1:15" s="95" customFormat="1" ht="38.25">
      <c r="A34" s="29" t="s">
        <v>2170</v>
      </c>
      <c r="B34" s="29" t="s">
        <v>2171</v>
      </c>
      <c r="C34" s="29" t="s">
        <v>38</v>
      </c>
      <c r="D34" s="29" t="s">
        <v>2087</v>
      </c>
      <c r="E34" s="30" t="s">
        <v>39</v>
      </c>
      <c r="F34" s="31">
        <v>4</v>
      </c>
      <c r="G34" s="32">
        <v>278.72000000000003</v>
      </c>
      <c r="H34" s="32">
        <f t="shared" si="11"/>
        <v>278.70999999999998</v>
      </c>
      <c r="I34" s="32">
        <f>TRUNC(TRUNC(G34 * B5, 2) + G34, 2)</f>
        <v>321.3</v>
      </c>
      <c r="J34" s="32">
        <f t="shared" si="1"/>
        <v>321.3</v>
      </c>
      <c r="K34" s="32">
        <f t="shared" si="0"/>
        <v>1285.2</v>
      </c>
      <c r="L34" s="32">
        <f t="shared" si="2"/>
        <v>1285.2</v>
      </c>
      <c r="M34" s="120">
        <f t="shared" si="12"/>
        <v>3.5878300803870999E-5</v>
      </c>
      <c r="N34" s="120">
        <f t="shared" si="13"/>
        <v>0</v>
      </c>
      <c r="O34" s="120">
        <f t="shared" si="14"/>
        <v>0</v>
      </c>
    </row>
    <row r="35" spans="1:15" s="95" customFormat="1" ht="38.25">
      <c r="A35" s="29" t="s">
        <v>2172</v>
      </c>
      <c r="B35" s="29" t="s">
        <v>2173</v>
      </c>
      <c r="C35" s="29" t="s">
        <v>38</v>
      </c>
      <c r="D35" s="29" t="s">
        <v>2174</v>
      </c>
      <c r="E35" s="30" t="s">
        <v>39</v>
      </c>
      <c r="F35" s="31">
        <v>1</v>
      </c>
      <c r="G35" s="32">
        <v>148.74</v>
      </c>
      <c r="H35" s="32">
        <f t="shared" si="11"/>
        <v>148.72999999999999</v>
      </c>
      <c r="I35" s="32">
        <f>TRUNC(TRUNC(G35 * B5, 2) + G35, 2)</f>
        <v>171.46</v>
      </c>
      <c r="J35" s="32">
        <f t="shared" si="1"/>
        <v>171.46</v>
      </c>
      <c r="K35" s="32">
        <f t="shared" si="0"/>
        <v>171.46</v>
      </c>
      <c r="L35" s="32">
        <f t="shared" si="2"/>
        <v>171.46</v>
      </c>
      <c r="M35" s="120">
        <f t="shared" si="12"/>
        <v>6.7231410515122825E-5</v>
      </c>
      <c r="N35" s="120">
        <f t="shared" si="13"/>
        <v>0</v>
      </c>
      <c r="O35" s="120">
        <f t="shared" si="14"/>
        <v>0</v>
      </c>
    </row>
    <row r="36" spans="1:15" s="95" customFormat="1" ht="38.25">
      <c r="A36" s="29" t="s">
        <v>2175</v>
      </c>
      <c r="B36" s="29" t="s">
        <v>2176</v>
      </c>
      <c r="C36" s="29" t="s">
        <v>38</v>
      </c>
      <c r="D36" s="29" t="s">
        <v>2177</v>
      </c>
      <c r="E36" s="30" t="s">
        <v>39</v>
      </c>
      <c r="F36" s="31">
        <v>23</v>
      </c>
      <c r="G36" s="32">
        <v>87.13</v>
      </c>
      <c r="H36" s="32">
        <f t="shared" si="11"/>
        <v>87.13</v>
      </c>
      <c r="I36" s="32">
        <f>TRUNC(TRUNC(G36 * B5, 2) + G36, 2)</f>
        <v>100.44</v>
      </c>
      <c r="J36" s="32">
        <f t="shared" si="1"/>
        <v>100.44</v>
      </c>
      <c r="K36" s="32">
        <f t="shared" si="0"/>
        <v>2310.12</v>
      </c>
      <c r="L36" s="32">
        <f t="shared" si="2"/>
        <v>2310.12</v>
      </c>
      <c r="M36" s="120">
        <f t="shared" si="12"/>
        <v>0</v>
      </c>
      <c r="N36" s="120">
        <f t="shared" si="13"/>
        <v>0</v>
      </c>
      <c r="O36" s="120">
        <f t="shared" si="14"/>
        <v>0</v>
      </c>
    </row>
    <row r="37" spans="1:15" s="95" customFormat="1">
      <c r="A37" s="25" t="s">
        <v>91</v>
      </c>
      <c r="B37" s="25" t="s">
        <v>33</v>
      </c>
      <c r="C37" s="25"/>
      <c r="D37" s="25" t="s">
        <v>2178</v>
      </c>
      <c r="E37" s="26"/>
      <c r="F37" s="27">
        <v>1</v>
      </c>
      <c r="G37" s="27" t="s">
        <v>34</v>
      </c>
      <c r="H37" s="119"/>
      <c r="I37" s="28">
        <f>K38 + K39 + K40 + K41 + K42</f>
        <v>32704.690000000002</v>
      </c>
      <c r="J37" s="28">
        <f t="shared" si="1"/>
        <v>32704.69</v>
      </c>
      <c r="K37" s="28">
        <f t="shared" si="0"/>
        <v>32704.69</v>
      </c>
      <c r="L37" s="28">
        <f t="shared" si="2"/>
        <v>32704.69</v>
      </c>
      <c r="M37" s="121"/>
      <c r="N37" s="121"/>
      <c r="O37" s="121"/>
    </row>
    <row r="38" spans="1:15" s="95" customFormat="1" ht="38.25">
      <c r="A38" s="29" t="s">
        <v>93</v>
      </c>
      <c r="B38" s="29" t="s">
        <v>2179</v>
      </c>
      <c r="C38" s="29" t="s">
        <v>38</v>
      </c>
      <c r="D38" s="29" t="s">
        <v>2180</v>
      </c>
      <c r="E38" s="30" t="s">
        <v>39</v>
      </c>
      <c r="F38" s="31">
        <v>8</v>
      </c>
      <c r="G38" s="32">
        <v>675.65</v>
      </c>
      <c r="H38" s="32">
        <f t="shared" si="11"/>
        <v>675.64</v>
      </c>
      <c r="I38" s="32">
        <f>TRUNC(TRUNC(G38 * B5, 2) + G38, 2)</f>
        <v>778.88</v>
      </c>
      <c r="J38" s="32">
        <f t="shared" si="1"/>
        <v>778.88</v>
      </c>
      <c r="K38" s="32">
        <f t="shared" si="0"/>
        <v>6231.04</v>
      </c>
      <c r="L38" s="32">
        <f t="shared" si="2"/>
        <v>6231.04</v>
      </c>
      <c r="M38" s="120">
        <f t="shared" ref="M38:M42" si="15">1-H38/G38</f>
        <v>1.4800562421313224E-5</v>
      </c>
      <c r="N38" s="120">
        <f t="shared" ref="N38:N42" si="16">1-J38/I38</f>
        <v>0</v>
      </c>
      <c r="O38" s="120">
        <f t="shared" ref="O38:O42" si="17">1-L38/K38</f>
        <v>0</v>
      </c>
    </row>
    <row r="39" spans="1:15" s="95" customFormat="1" ht="38.25">
      <c r="A39" s="29" t="s">
        <v>96</v>
      </c>
      <c r="B39" s="29" t="s">
        <v>2181</v>
      </c>
      <c r="C39" s="29" t="s">
        <v>38</v>
      </c>
      <c r="D39" s="29" t="s">
        <v>2086</v>
      </c>
      <c r="E39" s="30" t="s">
        <v>39</v>
      </c>
      <c r="F39" s="31">
        <v>3</v>
      </c>
      <c r="G39" s="32">
        <v>583.04999999999995</v>
      </c>
      <c r="H39" s="32">
        <f t="shared" si="11"/>
        <v>583.04999999999995</v>
      </c>
      <c r="I39" s="32">
        <f>TRUNC(TRUNC(G39 * B5, 2) + G39, 2)</f>
        <v>672.14</v>
      </c>
      <c r="J39" s="32">
        <f t="shared" si="1"/>
        <v>672.14</v>
      </c>
      <c r="K39" s="32">
        <f t="shared" si="0"/>
        <v>2016.42</v>
      </c>
      <c r="L39" s="32">
        <f t="shared" si="2"/>
        <v>2016.42</v>
      </c>
      <c r="M39" s="120">
        <f t="shared" si="15"/>
        <v>0</v>
      </c>
      <c r="N39" s="120">
        <f t="shared" si="16"/>
        <v>0</v>
      </c>
      <c r="O39" s="120">
        <f t="shared" si="17"/>
        <v>0</v>
      </c>
    </row>
    <row r="40" spans="1:15" s="95" customFormat="1" ht="38.25">
      <c r="A40" s="29" t="s">
        <v>994</v>
      </c>
      <c r="B40" s="29" t="s">
        <v>2182</v>
      </c>
      <c r="C40" s="29" t="s">
        <v>38</v>
      </c>
      <c r="D40" s="29" t="s">
        <v>2183</v>
      </c>
      <c r="E40" s="30" t="s">
        <v>39</v>
      </c>
      <c r="F40" s="31">
        <v>25</v>
      </c>
      <c r="G40" s="32">
        <v>509.15</v>
      </c>
      <c r="H40" s="32">
        <f t="shared" si="11"/>
        <v>509.14</v>
      </c>
      <c r="I40" s="32">
        <f>TRUNC(TRUNC(G40 * B5, 2) + G40, 2)</f>
        <v>586.94000000000005</v>
      </c>
      <c r="J40" s="32">
        <f t="shared" si="1"/>
        <v>586.94000000000005</v>
      </c>
      <c r="K40" s="32">
        <f t="shared" si="0"/>
        <v>14673.5</v>
      </c>
      <c r="L40" s="32">
        <f t="shared" si="2"/>
        <v>14673.5</v>
      </c>
      <c r="M40" s="120">
        <f t="shared" si="15"/>
        <v>1.9640577432977757E-5</v>
      </c>
      <c r="N40" s="120">
        <f t="shared" si="16"/>
        <v>0</v>
      </c>
      <c r="O40" s="120">
        <f t="shared" si="17"/>
        <v>0</v>
      </c>
    </row>
    <row r="41" spans="1:15" s="95" customFormat="1" ht="38.25">
      <c r="A41" s="29" t="s">
        <v>997</v>
      </c>
      <c r="B41" s="29" t="s">
        <v>2184</v>
      </c>
      <c r="C41" s="29" t="s">
        <v>38</v>
      </c>
      <c r="D41" s="29" t="s">
        <v>2185</v>
      </c>
      <c r="E41" s="30" t="s">
        <v>39</v>
      </c>
      <c r="F41" s="31">
        <v>3</v>
      </c>
      <c r="G41" s="32">
        <v>1788.74</v>
      </c>
      <c r="H41" s="32">
        <f t="shared" si="11"/>
        <v>1788.73</v>
      </c>
      <c r="I41" s="32">
        <f>TRUNC(TRUNC(G41 * B5, 2) + G41, 2)</f>
        <v>2062.0500000000002</v>
      </c>
      <c r="J41" s="32">
        <f t="shared" si="1"/>
        <v>2062.0500000000002</v>
      </c>
      <c r="K41" s="32">
        <f t="shared" si="0"/>
        <v>6186.15</v>
      </c>
      <c r="L41" s="32">
        <f t="shared" si="2"/>
        <v>6186.15</v>
      </c>
      <c r="M41" s="120">
        <f t="shared" si="15"/>
        <v>5.590527410337387E-6</v>
      </c>
      <c r="N41" s="120">
        <f t="shared" si="16"/>
        <v>0</v>
      </c>
      <c r="O41" s="120">
        <f t="shared" si="17"/>
        <v>0</v>
      </c>
    </row>
    <row r="42" spans="1:15" s="95" customFormat="1" ht="38.25">
      <c r="A42" s="29" t="s">
        <v>1000</v>
      </c>
      <c r="B42" s="29" t="s">
        <v>2186</v>
      </c>
      <c r="C42" s="29" t="s">
        <v>38</v>
      </c>
      <c r="D42" s="29" t="s">
        <v>2187</v>
      </c>
      <c r="E42" s="30" t="s">
        <v>39</v>
      </c>
      <c r="F42" s="31">
        <v>2</v>
      </c>
      <c r="G42" s="32">
        <v>1560.37</v>
      </c>
      <c r="H42" s="32">
        <f t="shared" si="11"/>
        <v>1560.37</v>
      </c>
      <c r="I42" s="32">
        <f>TRUNC(TRUNC(G42 * B5, 2) + G42, 2)</f>
        <v>1798.79</v>
      </c>
      <c r="J42" s="32">
        <f t="shared" si="1"/>
        <v>1798.79</v>
      </c>
      <c r="K42" s="32">
        <f t="shared" si="0"/>
        <v>3597.58</v>
      </c>
      <c r="L42" s="32">
        <f t="shared" si="2"/>
        <v>3597.58</v>
      </c>
      <c r="M42" s="120">
        <f t="shared" si="15"/>
        <v>0</v>
      </c>
      <c r="N42" s="120">
        <f t="shared" si="16"/>
        <v>0</v>
      </c>
      <c r="O42" s="120">
        <f t="shared" si="17"/>
        <v>0</v>
      </c>
    </row>
    <row r="43" spans="1:15" s="95" customFormat="1">
      <c r="A43" s="25" t="s">
        <v>2188</v>
      </c>
      <c r="B43" s="25" t="s">
        <v>33</v>
      </c>
      <c r="C43" s="25"/>
      <c r="D43" s="25" t="s">
        <v>454</v>
      </c>
      <c r="E43" s="26"/>
      <c r="F43" s="27">
        <v>1</v>
      </c>
      <c r="G43" s="27" t="s">
        <v>34</v>
      </c>
      <c r="H43" s="119"/>
      <c r="I43" s="28">
        <f>K44 + K45 + K46 + K47 + K48 + K49 + K50 + K51 + K52 + K53 + K54 + K55</f>
        <v>403824.22</v>
      </c>
      <c r="J43" s="28">
        <f t="shared" si="1"/>
        <v>403824.22</v>
      </c>
      <c r="K43" s="28">
        <f t="shared" si="0"/>
        <v>403824.22</v>
      </c>
      <c r="L43" s="28">
        <f t="shared" si="2"/>
        <v>403824.22</v>
      </c>
      <c r="M43" s="121"/>
      <c r="N43" s="121"/>
      <c r="O43" s="121"/>
    </row>
    <row r="44" spans="1:15" s="95" customFormat="1" ht="38.25">
      <c r="A44" s="29" t="s">
        <v>2189</v>
      </c>
      <c r="B44" s="29" t="s">
        <v>2190</v>
      </c>
      <c r="C44" s="29" t="s">
        <v>38</v>
      </c>
      <c r="D44" s="29" t="s">
        <v>2191</v>
      </c>
      <c r="E44" s="30" t="s">
        <v>39</v>
      </c>
      <c r="F44" s="31">
        <v>3</v>
      </c>
      <c r="G44" s="32">
        <v>2254.0500000000002</v>
      </c>
      <c r="H44" s="32">
        <f t="shared" si="11"/>
        <v>2254.04</v>
      </c>
      <c r="I44" s="32">
        <f>TRUNC(TRUNC(G44 * B5, 2) + G44, 2)</f>
        <v>2598.46</v>
      </c>
      <c r="J44" s="32">
        <f t="shared" si="1"/>
        <v>2598.46</v>
      </c>
      <c r="K44" s="32">
        <f t="shared" si="0"/>
        <v>7795.38</v>
      </c>
      <c r="L44" s="32">
        <f t="shared" si="2"/>
        <v>7795.38</v>
      </c>
      <c r="M44" s="120">
        <f t="shared" ref="M44:M55" si="18">1-H44/G44</f>
        <v>4.4364588186462939E-6</v>
      </c>
      <c r="N44" s="120">
        <f t="shared" ref="N44:N55" si="19">1-J44/I44</f>
        <v>0</v>
      </c>
      <c r="O44" s="120">
        <f t="shared" ref="O44:O55" si="20">1-L44/K44</f>
        <v>0</v>
      </c>
    </row>
    <row r="45" spans="1:15" s="95" customFormat="1" ht="38.25">
      <c r="A45" s="29" t="s">
        <v>2192</v>
      </c>
      <c r="B45" s="29" t="s">
        <v>2193</v>
      </c>
      <c r="C45" s="29" t="s">
        <v>38</v>
      </c>
      <c r="D45" s="29" t="s">
        <v>2194</v>
      </c>
      <c r="E45" s="30" t="s">
        <v>39</v>
      </c>
      <c r="F45" s="31">
        <v>4</v>
      </c>
      <c r="G45" s="32">
        <v>2809.35</v>
      </c>
      <c r="H45" s="32">
        <f t="shared" si="11"/>
        <v>2809.34</v>
      </c>
      <c r="I45" s="32">
        <f>TRUNC(TRUNC(G45 * B5, 2) + G45, 2)</f>
        <v>3238.61</v>
      </c>
      <c r="J45" s="32">
        <f t="shared" si="1"/>
        <v>3238.61</v>
      </c>
      <c r="K45" s="32">
        <f t="shared" si="0"/>
        <v>12954.44</v>
      </c>
      <c r="L45" s="32">
        <f t="shared" si="2"/>
        <v>12954.44</v>
      </c>
      <c r="M45" s="120">
        <f t="shared" si="18"/>
        <v>3.5595422427370238E-6</v>
      </c>
      <c r="N45" s="120">
        <f t="shared" si="19"/>
        <v>0</v>
      </c>
      <c r="O45" s="120">
        <f t="shared" si="20"/>
        <v>0</v>
      </c>
    </row>
    <row r="46" spans="1:15" s="95" customFormat="1" ht="38.25">
      <c r="A46" s="29" t="s">
        <v>2195</v>
      </c>
      <c r="B46" s="29" t="s">
        <v>2196</v>
      </c>
      <c r="C46" s="29" t="s">
        <v>38</v>
      </c>
      <c r="D46" s="29" t="s">
        <v>2197</v>
      </c>
      <c r="E46" s="30" t="s">
        <v>39</v>
      </c>
      <c r="F46" s="31">
        <v>3</v>
      </c>
      <c r="G46" s="32">
        <v>4155.8599999999997</v>
      </c>
      <c r="H46" s="32">
        <f t="shared" si="11"/>
        <v>4155.8599999999997</v>
      </c>
      <c r="I46" s="32">
        <f>TRUNC(TRUNC(G46 * B5, 2) + G46, 2)</f>
        <v>4790.87</v>
      </c>
      <c r="J46" s="32">
        <f t="shared" si="1"/>
        <v>4790.87</v>
      </c>
      <c r="K46" s="32">
        <f t="shared" si="0"/>
        <v>14372.61</v>
      </c>
      <c r="L46" s="32">
        <f t="shared" si="2"/>
        <v>14372.61</v>
      </c>
      <c r="M46" s="120">
        <f t="shared" si="18"/>
        <v>0</v>
      </c>
      <c r="N46" s="120">
        <f t="shared" si="19"/>
        <v>0</v>
      </c>
      <c r="O46" s="120">
        <f t="shared" si="20"/>
        <v>0</v>
      </c>
    </row>
    <row r="47" spans="1:15" s="95" customFormat="1" ht="38.25">
      <c r="A47" s="29" t="s">
        <v>2198</v>
      </c>
      <c r="B47" s="29" t="s">
        <v>2199</v>
      </c>
      <c r="C47" s="29" t="s">
        <v>38</v>
      </c>
      <c r="D47" s="29" t="s">
        <v>2200</v>
      </c>
      <c r="E47" s="30" t="s">
        <v>39</v>
      </c>
      <c r="F47" s="31">
        <v>2</v>
      </c>
      <c r="G47" s="32">
        <v>3684.34</v>
      </c>
      <c r="H47" s="32">
        <f t="shared" si="11"/>
        <v>3684.33</v>
      </c>
      <c r="I47" s="32">
        <f>TRUNC(TRUNC(G47 * B5, 2) + G47, 2)</f>
        <v>4247.3</v>
      </c>
      <c r="J47" s="32">
        <f t="shared" si="1"/>
        <v>4247.3</v>
      </c>
      <c r="K47" s="32">
        <f t="shared" si="0"/>
        <v>8494.6</v>
      </c>
      <c r="L47" s="32">
        <f t="shared" si="2"/>
        <v>8494.6</v>
      </c>
      <c r="M47" s="120">
        <f t="shared" si="18"/>
        <v>2.7141903299332526E-6</v>
      </c>
      <c r="N47" s="120">
        <f t="shared" si="19"/>
        <v>0</v>
      </c>
      <c r="O47" s="120">
        <f t="shared" si="20"/>
        <v>0</v>
      </c>
    </row>
    <row r="48" spans="1:15" s="95" customFormat="1" ht="38.25">
      <c r="A48" s="29" t="s">
        <v>2201</v>
      </c>
      <c r="B48" s="29" t="s">
        <v>2202</v>
      </c>
      <c r="C48" s="29" t="s">
        <v>38</v>
      </c>
      <c r="D48" s="29" t="s">
        <v>2203</v>
      </c>
      <c r="E48" s="30" t="s">
        <v>39</v>
      </c>
      <c r="F48" s="31">
        <v>4</v>
      </c>
      <c r="G48" s="32">
        <v>5265.37</v>
      </c>
      <c r="H48" s="32">
        <f t="shared" si="11"/>
        <v>5265.36</v>
      </c>
      <c r="I48" s="32">
        <f>TRUNC(TRUNC(G48 * B5, 2) + G48, 2)</f>
        <v>6069.91</v>
      </c>
      <c r="J48" s="32">
        <f t="shared" si="1"/>
        <v>6069.91</v>
      </c>
      <c r="K48" s="32">
        <f t="shared" si="0"/>
        <v>24279.64</v>
      </c>
      <c r="L48" s="32">
        <f t="shared" si="2"/>
        <v>24279.64</v>
      </c>
      <c r="M48" s="120">
        <f t="shared" si="18"/>
        <v>1.8992017655206084E-6</v>
      </c>
      <c r="N48" s="120">
        <f t="shared" si="19"/>
        <v>0</v>
      </c>
      <c r="O48" s="120">
        <f t="shared" si="20"/>
        <v>0</v>
      </c>
    </row>
    <row r="49" spans="1:16" s="95" customFormat="1" ht="38.25">
      <c r="A49" s="29" t="s">
        <v>2204</v>
      </c>
      <c r="B49" s="29" t="s">
        <v>2205</v>
      </c>
      <c r="C49" s="29" t="s">
        <v>38</v>
      </c>
      <c r="D49" s="29" t="s">
        <v>2206</v>
      </c>
      <c r="E49" s="30" t="s">
        <v>39</v>
      </c>
      <c r="F49" s="31">
        <v>3</v>
      </c>
      <c r="G49" s="32">
        <v>5265.37</v>
      </c>
      <c r="H49" s="32">
        <f t="shared" si="11"/>
        <v>5265.36</v>
      </c>
      <c r="I49" s="32">
        <f>TRUNC(TRUNC(G49 * B5, 2) + G49, 2)</f>
        <v>6069.91</v>
      </c>
      <c r="J49" s="32">
        <f t="shared" si="1"/>
        <v>6069.91</v>
      </c>
      <c r="K49" s="32">
        <f t="shared" si="0"/>
        <v>18209.73</v>
      </c>
      <c r="L49" s="32">
        <f t="shared" si="2"/>
        <v>18209.73</v>
      </c>
      <c r="M49" s="120">
        <f t="shared" si="18"/>
        <v>1.8992017655206084E-6</v>
      </c>
      <c r="N49" s="120">
        <f t="shared" si="19"/>
        <v>0</v>
      </c>
      <c r="O49" s="120">
        <f t="shared" si="20"/>
        <v>0</v>
      </c>
    </row>
    <row r="50" spans="1:16" s="95" customFormat="1" ht="38.25">
      <c r="A50" s="29" t="s">
        <v>2207</v>
      </c>
      <c r="B50" s="29" t="s">
        <v>2208</v>
      </c>
      <c r="C50" s="29" t="s">
        <v>38</v>
      </c>
      <c r="D50" s="29" t="s">
        <v>2209</v>
      </c>
      <c r="E50" s="30" t="s">
        <v>39</v>
      </c>
      <c r="F50" s="31">
        <v>2</v>
      </c>
      <c r="G50" s="32">
        <v>7682.64</v>
      </c>
      <c r="H50" s="32">
        <f t="shared" si="11"/>
        <v>7682.63</v>
      </c>
      <c r="I50" s="32">
        <f>TRUNC(TRUNC(G50 * B5, 2) + G50, 2)</f>
        <v>8856.5400000000009</v>
      </c>
      <c r="J50" s="32">
        <f t="shared" si="1"/>
        <v>8856.5400000000009</v>
      </c>
      <c r="K50" s="32">
        <f t="shared" si="0"/>
        <v>17713.080000000002</v>
      </c>
      <c r="L50" s="32">
        <f t="shared" si="2"/>
        <v>17713.080000000002</v>
      </c>
      <c r="M50" s="120">
        <f t="shared" si="18"/>
        <v>1.3016358960671326E-6</v>
      </c>
      <c r="N50" s="120">
        <f t="shared" si="19"/>
        <v>0</v>
      </c>
      <c r="O50" s="120">
        <f t="shared" si="20"/>
        <v>0</v>
      </c>
    </row>
    <row r="51" spans="1:16" s="95" customFormat="1" ht="38.25">
      <c r="A51" s="29" t="s">
        <v>2210</v>
      </c>
      <c r="B51" s="29" t="s">
        <v>2211</v>
      </c>
      <c r="C51" s="29" t="s">
        <v>38</v>
      </c>
      <c r="D51" s="29" t="s">
        <v>2212</v>
      </c>
      <c r="E51" s="30" t="s">
        <v>39</v>
      </c>
      <c r="F51" s="31">
        <v>1</v>
      </c>
      <c r="G51" s="32">
        <v>8457.16</v>
      </c>
      <c r="H51" s="32">
        <f t="shared" si="11"/>
        <v>8457.16</v>
      </c>
      <c r="I51" s="32">
        <f>TRUNC(TRUNC(G51 * B5, 2) + G51, 2)</f>
        <v>9749.41</v>
      </c>
      <c r="J51" s="32">
        <f t="shared" si="1"/>
        <v>9749.41</v>
      </c>
      <c r="K51" s="32">
        <f t="shared" si="0"/>
        <v>9749.41</v>
      </c>
      <c r="L51" s="32">
        <f t="shared" si="2"/>
        <v>9749.41</v>
      </c>
      <c r="M51" s="120">
        <f t="shared" si="18"/>
        <v>0</v>
      </c>
      <c r="N51" s="120">
        <f t="shared" si="19"/>
        <v>0</v>
      </c>
      <c r="O51" s="120">
        <f t="shared" si="20"/>
        <v>0</v>
      </c>
    </row>
    <row r="52" spans="1:16" s="95" customFormat="1" ht="38.25">
      <c r="A52" s="29" t="s">
        <v>2213</v>
      </c>
      <c r="B52" s="29" t="s">
        <v>2214</v>
      </c>
      <c r="C52" s="29" t="s">
        <v>38</v>
      </c>
      <c r="D52" s="29" t="s">
        <v>2215</v>
      </c>
      <c r="E52" s="30" t="s">
        <v>39</v>
      </c>
      <c r="F52" s="31">
        <v>10</v>
      </c>
      <c r="G52" s="32">
        <v>9153.23</v>
      </c>
      <c r="H52" s="32">
        <f t="shared" si="11"/>
        <v>9153.23</v>
      </c>
      <c r="I52" s="32">
        <f>TRUNC(TRUNC(G52 * B5, 2) + G52, 2)</f>
        <v>10551.84</v>
      </c>
      <c r="J52" s="32">
        <f t="shared" si="1"/>
        <v>10551.84</v>
      </c>
      <c r="K52" s="32">
        <f t="shared" si="0"/>
        <v>105518.39999999999</v>
      </c>
      <c r="L52" s="32">
        <f t="shared" si="2"/>
        <v>105518.39999999999</v>
      </c>
      <c r="M52" s="120">
        <f t="shared" si="18"/>
        <v>0</v>
      </c>
      <c r="N52" s="120">
        <f t="shared" si="19"/>
        <v>0</v>
      </c>
      <c r="O52" s="120">
        <f t="shared" si="20"/>
        <v>0</v>
      </c>
    </row>
    <row r="53" spans="1:16" s="95" customFormat="1" ht="38.25">
      <c r="A53" s="29" t="s">
        <v>2216</v>
      </c>
      <c r="B53" s="29" t="s">
        <v>2217</v>
      </c>
      <c r="C53" s="29" t="s">
        <v>38</v>
      </c>
      <c r="D53" s="29" t="s">
        <v>2218</v>
      </c>
      <c r="E53" s="30" t="s">
        <v>39</v>
      </c>
      <c r="F53" s="31">
        <v>16</v>
      </c>
      <c r="G53" s="32">
        <v>6972.56</v>
      </c>
      <c r="H53" s="32">
        <f t="shared" si="11"/>
        <v>6972.55</v>
      </c>
      <c r="I53" s="32">
        <f>TRUNC(TRUNC(G53 * B5, 2) + G53, 2)</f>
        <v>8037.96</v>
      </c>
      <c r="J53" s="32">
        <f t="shared" si="1"/>
        <v>8037.96</v>
      </c>
      <c r="K53" s="32">
        <f t="shared" si="0"/>
        <v>128607.36</v>
      </c>
      <c r="L53" s="32">
        <f t="shared" si="2"/>
        <v>128607.36</v>
      </c>
      <c r="M53" s="120">
        <f t="shared" si="18"/>
        <v>1.4341934669870327E-6</v>
      </c>
      <c r="N53" s="120">
        <f t="shared" si="19"/>
        <v>0</v>
      </c>
      <c r="O53" s="120">
        <f t="shared" si="20"/>
        <v>0</v>
      </c>
    </row>
    <row r="54" spans="1:16" s="95" customFormat="1" ht="38.25">
      <c r="A54" s="29" t="s">
        <v>2219</v>
      </c>
      <c r="B54" s="29" t="s">
        <v>2220</v>
      </c>
      <c r="C54" s="29" t="s">
        <v>38</v>
      </c>
      <c r="D54" s="29" t="s">
        <v>2221</v>
      </c>
      <c r="E54" s="30" t="s">
        <v>39</v>
      </c>
      <c r="F54" s="31">
        <v>3</v>
      </c>
      <c r="G54" s="32">
        <v>9273.56</v>
      </c>
      <c r="H54" s="32">
        <f t="shared" si="11"/>
        <v>9273.5499999999993</v>
      </c>
      <c r="I54" s="32">
        <f>TRUNC(TRUNC(G54 * B5, 2) + G54, 2)</f>
        <v>10690.55</v>
      </c>
      <c r="J54" s="32">
        <f t="shared" si="1"/>
        <v>10690.55</v>
      </c>
      <c r="K54" s="32">
        <f t="shared" si="0"/>
        <v>32071.65</v>
      </c>
      <c r="L54" s="32">
        <f t="shared" si="2"/>
        <v>32071.65</v>
      </c>
      <c r="M54" s="120">
        <f t="shared" si="18"/>
        <v>1.078334533888281E-6</v>
      </c>
      <c r="N54" s="120">
        <f t="shared" si="19"/>
        <v>0</v>
      </c>
      <c r="O54" s="120">
        <f t="shared" si="20"/>
        <v>0</v>
      </c>
    </row>
    <row r="55" spans="1:16" s="95" customFormat="1" ht="38.25">
      <c r="A55" s="29" t="s">
        <v>2222</v>
      </c>
      <c r="B55" s="29" t="s">
        <v>2223</v>
      </c>
      <c r="C55" s="29" t="s">
        <v>38</v>
      </c>
      <c r="D55" s="29" t="s">
        <v>2224</v>
      </c>
      <c r="E55" s="30" t="s">
        <v>39</v>
      </c>
      <c r="F55" s="31">
        <v>2</v>
      </c>
      <c r="G55" s="32">
        <v>10434.56</v>
      </c>
      <c r="H55" s="32">
        <f t="shared" si="11"/>
        <v>10434.56</v>
      </c>
      <c r="I55" s="32">
        <f>TRUNC(TRUNC(G55 * B5, 2) + G55, 2)</f>
        <v>12028.96</v>
      </c>
      <c r="J55" s="32">
        <f t="shared" si="1"/>
        <v>12028.96</v>
      </c>
      <c r="K55" s="32">
        <f t="shared" si="0"/>
        <v>24057.919999999998</v>
      </c>
      <c r="L55" s="32">
        <f t="shared" si="2"/>
        <v>24057.919999999998</v>
      </c>
      <c r="M55" s="120">
        <f t="shared" si="18"/>
        <v>0</v>
      </c>
      <c r="N55" s="120">
        <f t="shared" si="19"/>
        <v>0</v>
      </c>
      <c r="O55" s="120">
        <f t="shared" si="20"/>
        <v>0</v>
      </c>
    </row>
    <row r="56" spans="1:16" s="95" customFormat="1">
      <c r="A56" s="93"/>
      <c r="B56" s="96"/>
      <c r="C56" s="96"/>
      <c r="D56" s="96"/>
      <c r="E56" s="96"/>
      <c r="F56" s="96"/>
      <c r="G56" s="96"/>
      <c r="H56" s="96"/>
      <c r="I56" s="96"/>
      <c r="J56" s="96"/>
      <c r="K56" s="96"/>
      <c r="M56" s="116"/>
      <c r="N56" s="116"/>
      <c r="O56" s="116"/>
    </row>
    <row r="57" spans="1:16" s="95" customFormat="1">
      <c r="A57" s="93"/>
      <c r="B57" s="96"/>
      <c r="C57" s="96"/>
      <c r="D57" s="96"/>
      <c r="E57" s="96"/>
      <c r="F57" s="96"/>
      <c r="G57" s="96"/>
      <c r="H57" s="96"/>
      <c r="I57" s="96"/>
      <c r="J57" s="96"/>
      <c r="K57" s="96"/>
      <c r="M57" s="116"/>
      <c r="N57" s="116"/>
      <c r="O57" s="116"/>
    </row>
    <row r="58" spans="1:16" s="95" customFormat="1" ht="20.100000000000001" customHeight="1">
      <c r="A58" s="93"/>
      <c r="B58" s="96"/>
      <c r="C58" s="96"/>
      <c r="D58" s="96"/>
      <c r="E58" s="96"/>
      <c r="F58" s="96"/>
      <c r="G58" s="96"/>
      <c r="J58" s="96" t="s">
        <v>407</v>
      </c>
      <c r="L58" s="122">
        <f>L9+L12+L24</f>
        <v>627142.9</v>
      </c>
      <c r="M58" s="122">
        <f>K9+K12+K24</f>
        <v>627142.9</v>
      </c>
      <c r="N58" s="123">
        <f>1-L58/M58</f>
        <v>0</v>
      </c>
      <c r="O58" s="116"/>
    </row>
    <row r="59" spans="1:16" s="95" customFormat="1" ht="20.100000000000001" customHeight="1">
      <c r="A59" s="93"/>
      <c r="B59" s="96"/>
      <c r="C59" s="96"/>
      <c r="D59" s="96"/>
      <c r="E59" s="96"/>
      <c r="F59" s="96"/>
      <c r="G59" s="96"/>
      <c r="H59" s="96"/>
      <c r="I59" s="96"/>
      <c r="J59" s="96"/>
      <c r="K59" s="96"/>
      <c r="M59" s="95" t="s">
        <v>2653</v>
      </c>
      <c r="N59" s="116"/>
      <c r="O59" s="116"/>
    </row>
    <row r="60" spans="1:16" ht="24.95" customHeight="1">
      <c r="A60" s="98" t="str">
        <f>CAPA!A29</f>
        <v>____________________________________</v>
      </c>
      <c r="B60" s="98"/>
      <c r="C60" s="98"/>
      <c r="D60" s="99"/>
      <c r="E60" s="98"/>
      <c r="F60" s="98"/>
      <c r="G60" s="53"/>
      <c r="H60" s="53"/>
      <c r="I60" s="53"/>
      <c r="J60" s="53"/>
      <c r="K60" s="53"/>
      <c r="L60" s="124"/>
      <c r="M60" s="53" t="s">
        <v>2646</v>
      </c>
      <c r="P60" s="123" t="s">
        <v>2646</v>
      </c>
    </row>
    <row r="61" spans="1:16" ht="24.95" customHeight="1">
      <c r="A61" s="98" t="str">
        <f>CAPA!A30</f>
        <v>RESPONSÁVEL TÉCNICO PELA ELABORAÇÃO DA PLANILHA (NOME COMPLETO)</v>
      </c>
      <c r="B61" s="98"/>
      <c r="C61" s="98"/>
      <c r="D61" s="99"/>
      <c r="E61" s="98"/>
      <c r="F61" s="98"/>
      <c r="G61" s="53"/>
      <c r="H61" s="53"/>
      <c r="I61" s="53"/>
      <c r="J61" s="53"/>
      <c r="K61" s="53"/>
      <c r="L61" s="53"/>
      <c r="M61" s="53" t="s">
        <v>2646</v>
      </c>
      <c r="P61" s="123" t="s">
        <v>2646</v>
      </c>
    </row>
    <row r="62" spans="1:16" ht="24.95" customHeight="1">
      <c r="A62" s="98" t="str">
        <f>CAPA!A31</f>
        <v>Responsável Técnico pela Elaboração da planilha e preços</v>
      </c>
      <c r="B62" s="98"/>
      <c r="C62" s="98"/>
      <c r="D62" s="99"/>
      <c r="E62" s="98"/>
      <c r="F62" s="98"/>
      <c r="G62" s="53"/>
      <c r="H62" s="53"/>
      <c r="I62" s="53"/>
      <c r="J62" s="53"/>
      <c r="K62" s="53"/>
      <c r="L62" s="53"/>
      <c r="M62" s="53" t="s">
        <v>2646</v>
      </c>
      <c r="P62" s="123" t="s">
        <v>2646</v>
      </c>
    </row>
    <row r="63" spans="1:16" ht="24.95" customHeight="1">
      <c r="A63" s="98" t="str">
        <f>CAPA!A32</f>
        <v>FORMAÇÃO E Nº DO REGISTRO EM CONSELHO</v>
      </c>
      <c r="B63" s="98"/>
      <c r="C63" s="98"/>
      <c r="D63" s="99"/>
      <c r="E63" s="98"/>
      <c r="F63" s="98"/>
      <c r="G63" s="53"/>
      <c r="H63" s="53"/>
      <c r="I63" s="53"/>
      <c r="J63" s="53"/>
      <c r="K63" s="53"/>
      <c r="L63" s="53"/>
      <c r="M63" s="53" t="s">
        <v>2646</v>
      </c>
      <c r="P63" s="123" t="s">
        <v>2646</v>
      </c>
    </row>
    <row r="64" spans="1:16" ht="24.95" customHeight="1">
      <c r="A64" s="98" t="str">
        <f>CAPA!A33</f>
        <v>NOME DA EMPRESA</v>
      </c>
      <c r="B64" s="98"/>
      <c r="C64" s="98"/>
      <c r="D64" s="99"/>
      <c r="E64" s="98"/>
      <c r="F64" s="98"/>
      <c r="G64" s="53"/>
      <c r="H64" s="53"/>
      <c r="I64" s="53"/>
      <c r="J64" s="53"/>
      <c r="K64" s="53"/>
      <c r="L64" s="53"/>
      <c r="M64" s="53" t="s">
        <v>2646</v>
      </c>
      <c r="P64" s="123" t="s">
        <v>2646</v>
      </c>
    </row>
  </sheetData>
  <sheetProtection algorithmName="SHA-512" hashValue="xJsBDtBgffbqWrtKZzi8Qw3PfhZAV1+QibFu7fvlsFLohoozt+bWRqw8nlQH5ILKyGMa3u6hVpnIr8W2sa4Csw==" saltValue="GyKBj+WZxWy49cuYygdbxQ==" spinCount="100000" sheet="1" objects="1" scenarios="1"/>
  <mergeCells count="3">
    <mergeCell ref="E1:F1"/>
    <mergeCell ref="E2:F2"/>
    <mergeCell ref="M2:P2"/>
  </mergeCells>
  <printOptions horizontalCentered="1"/>
  <pageMargins left="0.51181102362204722" right="0.51181102362204722" top="0.78740157480314965" bottom="0.78740157480314965" header="0.31496062992125984" footer="0.31496062992125984"/>
  <pageSetup paperSize="9" scale="38" orientation="portrait" r:id="rId1"/>
  <colBreaks count="1" manualBreakCount="1">
    <brk id="13" max="78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42F8-62D2-45CD-8801-6206DE937E3F}">
  <sheetPr>
    <tabColor theme="0"/>
  </sheetPr>
  <dimension ref="A1:T41"/>
  <sheetViews>
    <sheetView showGridLines="0" view="pageBreakPreview" zoomScale="75" zoomScaleNormal="100" zoomScaleSheetLayoutView="75" workbookViewId="0"/>
  </sheetViews>
  <sheetFormatPr defaultRowHeight="15"/>
  <cols>
    <col min="1" max="1" width="19.7109375" customWidth="1"/>
    <col min="2" max="2" width="14.140625" bestFit="1" customWidth="1"/>
    <col min="3" max="3" width="14.42578125" bestFit="1" customWidth="1"/>
    <col min="4" max="4" width="65.42578125" bestFit="1" customWidth="1"/>
    <col min="6" max="7" width="14.140625" bestFit="1" customWidth="1"/>
    <col min="8" max="9" width="14.140625" customWidth="1"/>
    <col min="10" max="10" width="17.7109375" customWidth="1"/>
    <col min="11" max="12" width="16.28515625" customWidth="1"/>
    <col min="13" max="13" width="16.28515625" hidden="1" customWidth="1"/>
    <col min="14" max="14" width="14.42578125" hidden="1" customWidth="1"/>
    <col min="15" max="15" width="17.5703125" hidden="1" customWidth="1"/>
    <col min="16" max="17" width="17.5703125" style="123" customWidth="1"/>
    <col min="18" max="18" width="16.5703125" style="123" customWidth="1"/>
  </cols>
  <sheetData>
    <row r="1" spans="1:20" s="172" customFormat="1" ht="20.100000000000001" customHeight="1">
      <c r="A1" s="92" t="str">
        <f>CAPA!B3</f>
        <v>Empresa licitante: PREENCHER SOMENTE AS CÉLULAS DE COR AMARELA</v>
      </c>
      <c r="B1" s="94"/>
      <c r="C1" s="94"/>
      <c r="D1" s="94"/>
      <c r="E1" s="171"/>
      <c r="F1" s="171"/>
      <c r="G1" s="94"/>
      <c r="H1" s="94"/>
      <c r="I1" s="94"/>
      <c r="J1" s="94"/>
      <c r="K1" s="94"/>
      <c r="L1" s="94"/>
      <c r="M1" s="115"/>
      <c r="N1" s="115"/>
      <c r="O1" s="115"/>
      <c r="P1" s="115"/>
      <c r="R1" s="116"/>
      <c r="S1" s="116"/>
      <c r="T1" s="116"/>
    </row>
    <row r="2" spans="1:20" s="172" customFormat="1" ht="20.100000000000001" customHeight="1">
      <c r="A2" s="92" t="str">
        <f>CAPA!B5</f>
        <v xml:space="preserve">CNPJ: </v>
      </c>
      <c r="B2" s="94"/>
      <c r="C2" s="94"/>
      <c r="D2" s="94"/>
      <c r="E2" s="171"/>
      <c r="F2" s="171"/>
      <c r="G2" s="94"/>
      <c r="H2" s="94"/>
      <c r="I2" s="94"/>
      <c r="J2" s="94"/>
      <c r="K2" s="94"/>
      <c r="L2" s="94"/>
      <c r="M2" s="171"/>
      <c r="N2" s="171"/>
      <c r="O2" s="171"/>
      <c r="P2" s="171"/>
      <c r="R2" s="116"/>
      <c r="S2" s="116"/>
      <c r="T2" s="116"/>
    </row>
    <row r="3" spans="1:20" s="172" customFormat="1" ht="20.100000000000001" customHeight="1">
      <c r="A3" s="92" t="str">
        <f>CAPA!B10</f>
        <v>Objeto: Construção do Centro de Formação e Aperfeiçoamento de Praças - CEFAP</v>
      </c>
      <c r="R3" s="116"/>
      <c r="S3" s="116"/>
      <c r="T3" s="116"/>
    </row>
    <row r="4" spans="1:20" s="172" customFormat="1" ht="20.100000000000001" customHeight="1">
      <c r="A4" s="91" t="s">
        <v>2632</v>
      </c>
      <c r="B4" s="173">
        <f>BDI!$F$3</f>
        <v>0.2094</v>
      </c>
      <c r="C4" s="94"/>
      <c r="D4" s="94"/>
      <c r="E4" s="94"/>
      <c r="F4" s="94"/>
      <c r="G4" s="94"/>
      <c r="H4" s="94"/>
      <c r="I4" s="94"/>
      <c r="J4" s="94"/>
      <c r="K4" s="94"/>
      <c r="L4" s="94"/>
      <c r="M4" s="94"/>
      <c r="N4" s="94"/>
      <c r="O4" s="94"/>
      <c r="P4" s="94"/>
      <c r="R4" s="116"/>
      <c r="S4" s="116"/>
      <c r="T4" s="116"/>
    </row>
    <row r="5" spans="1:20" s="172" customFormat="1" ht="20.100000000000001" customHeight="1">
      <c r="A5" s="91" t="s">
        <v>2633</v>
      </c>
      <c r="B5" s="174">
        <f>BDI!$F$34</f>
        <v>0.15279999999999999</v>
      </c>
      <c r="C5" s="94"/>
      <c r="D5" s="94"/>
      <c r="E5" s="94"/>
      <c r="F5" s="94"/>
      <c r="G5" s="94"/>
      <c r="H5" s="94"/>
      <c r="I5" s="94"/>
      <c r="J5" s="94"/>
      <c r="K5" s="94"/>
      <c r="L5" s="94"/>
      <c r="M5" s="94"/>
      <c r="N5" s="94"/>
      <c r="O5" s="94"/>
      <c r="P5" s="94"/>
      <c r="R5" s="116"/>
      <c r="S5" s="116"/>
      <c r="T5" s="116"/>
    </row>
    <row r="6" spans="1:20" s="172" customFormat="1" ht="20.100000000000001" customHeight="1">
      <c r="A6" s="91" t="s">
        <v>2634</v>
      </c>
      <c r="B6" s="117">
        <f>'PLANILHA PROPOSTA CONV'!$B$6</f>
        <v>0</v>
      </c>
      <c r="C6" s="94"/>
      <c r="D6" s="94"/>
      <c r="E6" s="94"/>
      <c r="F6" s="94"/>
      <c r="G6" s="94"/>
      <c r="H6" s="94"/>
      <c r="I6" s="94"/>
      <c r="J6" s="94"/>
      <c r="K6" s="94"/>
      <c r="L6" s="94"/>
      <c r="M6" s="94"/>
      <c r="N6" s="94"/>
      <c r="O6" s="94"/>
      <c r="P6" s="94"/>
      <c r="R6" s="116"/>
      <c r="S6" s="116"/>
      <c r="T6" s="116"/>
    </row>
    <row r="7" spans="1:20" s="172" customFormat="1" ht="20.100000000000001" customHeight="1">
      <c r="A7" s="92" t="str">
        <f>CAPA!B13</f>
        <v>Data-base SINAPI:  12/2025 - Distrito Federal</v>
      </c>
      <c r="B7" s="94"/>
      <c r="C7" s="94"/>
      <c r="D7" s="94"/>
      <c r="E7" s="94"/>
      <c r="F7" s="94"/>
      <c r="G7" s="94"/>
      <c r="H7" s="94"/>
      <c r="I7" s="94"/>
      <c r="J7" s="94"/>
      <c r="K7" s="94"/>
      <c r="L7" s="94"/>
      <c r="M7" s="94"/>
      <c r="N7" s="94"/>
      <c r="O7" s="94"/>
      <c r="P7" s="94"/>
      <c r="R7" s="116"/>
      <c r="S7" s="116"/>
      <c r="T7" s="116"/>
    </row>
    <row r="8" spans="1:20" s="95" customFormat="1" ht="30" customHeight="1">
      <c r="A8" s="22" t="s">
        <v>26</v>
      </c>
      <c r="B8" s="23" t="s">
        <v>27</v>
      </c>
      <c r="C8" s="22" t="s">
        <v>28</v>
      </c>
      <c r="D8" s="22" t="s">
        <v>29</v>
      </c>
      <c r="E8" s="24" t="s">
        <v>30</v>
      </c>
      <c r="F8" s="23" t="s">
        <v>31</v>
      </c>
      <c r="G8" s="23" t="s">
        <v>2635</v>
      </c>
      <c r="H8" s="23" t="s">
        <v>2638</v>
      </c>
      <c r="I8" s="23" t="s">
        <v>32</v>
      </c>
      <c r="J8" s="23" t="s">
        <v>2640</v>
      </c>
      <c r="K8" s="23" t="s">
        <v>2637</v>
      </c>
      <c r="L8" s="23" t="s">
        <v>2639</v>
      </c>
      <c r="M8" s="118" t="s">
        <v>2643</v>
      </c>
      <c r="N8" s="118" t="s">
        <v>2644</v>
      </c>
      <c r="O8" s="118" t="s">
        <v>2645</v>
      </c>
      <c r="P8" s="116"/>
      <c r="Q8" s="116"/>
    </row>
    <row r="9" spans="1:20" s="95" customFormat="1">
      <c r="A9" s="25" t="s">
        <v>4</v>
      </c>
      <c r="B9" s="25" t="s">
        <v>33</v>
      </c>
      <c r="C9" s="25"/>
      <c r="D9" s="25" t="s">
        <v>5</v>
      </c>
      <c r="E9" s="26"/>
      <c r="F9" s="27">
        <v>1</v>
      </c>
      <c r="G9" s="27" t="s">
        <v>34</v>
      </c>
      <c r="H9" s="27"/>
      <c r="I9" s="28">
        <f>K10</f>
        <v>68895.820000000007</v>
      </c>
      <c r="J9" s="28">
        <f>TRUNC(L9/F9,4)</f>
        <v>68895.820000000007</v>
      </c>
      <c r="K9" s="28">
        <f t="shared" ref="K9:K32" si="0">TRUNC(F9 * I9,2)</f>
        <v>68895.820000000007</v>
      </c>
      <c r="L9" s="28">
        <f>ROUND((1-$B$6) * K9,2)</f>
        <v>68895.820000000007</v>
      </c>
      <c r="M9" s="120"/>
      <c r="N9" s="120"/>
      <c r="O9" s="120"/>
      <c r="P9" s="116"/>
      <c r="Q9" s="116"/>
    </row>
    <row r="10" spans="1:20" s="95" customFormat="1">
      <c r="A10" s="25" t="s">
        <v>35</v>
      </c>
      <c r="B10" s="25" t="s">
        <v>33</v>
      </c>
      <c r="C10" s="25"/>
      <c r="D10" s="25" t="s">
        <v>2090</v>
      </c>
      <c r="E10" s="26"/>
      <c r="F10" s="27">
        <v>1</v>
      </c>
      <c r="G10" s="27" t="s">
        <v>34</v>
      </c>
      <c r="H10" s="27"/>
      <c r="I10" s="28">
        <f>K11 + K21 + K24</f>
        <v>68895.820000000007</v>
      </c>
      <c r="J10" s="28">
        <f t="shared" ref="J10:J32" si="1">TRUNC(L10/F10,4)</f>
        <v>68895.820000000007</v>
      </c>
      <c r="K10" s="28">
        <f t="shared" si="0"/>
        <v>68895.820000000007</v>
      </c>
      <c r="L10" s="28">
        <f t="shared" ref="L10:L32" si="2">ROUND((1-$B$6) * K10,2)</f>
        <v>68895.820000000007</v>
      </c>
      <c r="M10" s="120"/>
      <c r="N10" s="120"/>
      <c r="O10" s="120"/>
      <c r="P10" s="116"/>
      <c r="Q10" s="116"/>
    </row>
    <row r="11" spans="1:20" s="95" customFormat="1">
      <c r="A11" s="25" t="s">
        <v>36</v>
      </c>
      <c r="B11" s="25" t="s">
        <v>33</v>
      </c>
      <c r="C11" s="25"/>
      <c r="D11" s="25" t="s">
        <v>2091</v>
      </c>
      <c r="E11" s="26"/>
      <c r="F11" s="27">
        <v>1</v>
      </c>
      <c r="G11" s="27" t="s">
        <v>34</v>
      </c>
      <c r="H11" s="27"/>
      <c r="I11" s="28">
        <f>K12 + K13 + K14 + K15 + K16 + K17 + K18 + K19 + K20</f>
        <v>39793.279999999999</v>
      </c>
      <c r="J11" s="28">
        <f t="shared" si="1"/>
        <v>39793.279999999999</v>
      </c>
      <c r="K11" s="28">
        <f t="shared" si="0"/>
        <v>39793.279999999999</v>
      </c>
      <c r="L11" s="28">
        <f t="shared" si="2"/>
        <v>39793.279999999999</v>
      </c>
      <c r="M11" s="120"/>
      <c r="N11" s="120"/>
      <c r="O11" s="120"/>
      <c r="P11" s="116"/>
      <c r="Q11" s="116"/>
    </row>
    <row r="12" spans="1:20" s="95" customFormat="1" ht="25.5">
      <c r="A12" s="29" t="s">
        <v>37</v>
      </c>
      <c r="B12" s="29" t="s">
        <v>2092</v>
      </c>
      <c r="C12" s="29" t="s">
        <v>46</v>
      </c>
      <c r="D12" s="29" t="s">
        <v>2093</v>
      </c>
      <c r="E12" s="30" t="s">
        <v>47</v>
      </c>
      <c r="F12" s="31">
        <v>215.4</v>
      </c>
      <c r="G12" s="32">
        <v>3.27</v>
      </c>
      <c r="H12" s="32">
        <f>ROUND(J12/(1+$B$4),2)</f>
        <v>3.27</v>
      </c>
      <c r="I12" s="32">
        <f>TRUNC(TRUNC(G12 * B4, 2) + G12, 2)</f>
        <v>3.95</v>
      </c>
      <c r="J12" s="32">
        <f t="shared" si="1"/>
        <v>3.95</v>
      </c>
      <c r="K12" s="32">
        <f t="shared" si="0"/>
        <v>850.83</v>
      </c>
      <c r="L12" s="32">
        <f t="shared" si="2"/>
        <v>850.83</v>
      </c>
      <c r="M12" s="120">
        <f t="shared" ref="M12:M20" si="3">1-H12/G12</f>
        <v>0</v>
      </c>
      <c r="N12" s="120">
        <f t="shared" ref="N12:N20" si="4">1-J12/I12</f>
        <v>0</v>
      </c>
      <c r="O12" s="120">
        <f t="shared" ref="O12:O20" si="5">1-L12/K12</f>
        <v>0</v>
      </c>
      <c r="P12" s="116"/>
      <c r="Q12" s="116"/>
    </row>
    <row r="13" spans="1:20" s="95" customFormat="1" ht="38.25">
      <c r="A13" s="29" t="s">
        <v>491</v>
      </c>
      <c r="B13" s="29" t="s">
        <v>2094</v>
      </c>
      <c r="C13" s="29" t="s">
        <v>46</v>
      </c>
      <c r="D13" s="29" t="s">
        <v>2095</v>
      </c>
      <c r="E13" s="30" t="s">
        <v>47</v>
      </c>
      <c r="F13" s="31">
        <v>215.4</v>
      </c>
      <c r="G13" s="32">
        <v>107.82</v>
      </c>
      <c r="H13" s="32">
        <f t="shared" ref="H13:H20" si="6">ROUND(J13/(1+$B$4),2)</f>
        <v>107.81</v>
      </c>
      <c r="I13" s="32">
        <f>TRUNC(TRUNC(G13 * B4, 2) + G13, 2)</f>
        <v>130.38999999999999</v>
      </c>
      <c r="J13" s="32">
        <f t="shared" si="1"/>
        <v>130.38990000000001</v>
      </c>
      <c r="K13" s="32">
        <f t="shared" si="0"/>
        <v>28086</v>
      </c>
      <c r="L13" s="32">
        <f t="shared" si="2"/>
        <v>28086</v>
      </c>
      <c r="M13" s="120">
        <f t="shared" si="3"/>
        <v>9.2747171211216006E-5</v>
      </c>
      <c r="N13" s="120">
        <f t="shared" si="4"/>
        <v>7.6692997907912286E-7</v>
      </c>
      <c r="O13" s="120">
        <f t="shared" si="5"/>
        <v>0</v>
      </c>
      <c r="P13" s="116"/>
      <c r="Q13" s="116"/>
    </row>
    <row r="14" spans="1:20" s="95" customFormat="1" ht="25.5">
      <c r="A14" s="29" t="s">
        <v>2096</v>
      </c>
      <c r="B14" s="29" t="s">
        <v>2097</v>
      </c>
      <c r="C14" s="29" t="s">
        <v>46</v>
      </c>
      <c r="D14" s="29" t="s">
        <v>2098</v>
      </c>
      <c r="E14" s="30" t="s">
        <v>47</v>
      </c>
      <c r="F14" s="31">
        <v>215.4</v>
      </c>
      <c r="G14" s="32">
        <v>10.59</v>
      </c>
      <c r="H14" s="32">
        <f t="shared" si="6"/>
        <v>10.58</v>
      </c>
      <c r="I14" s="32">
        <f>TRUNC(TRUNC(G14 * B4, 2) + G14, 2)</f>
        <v>12.8</v>
      </c>
      <c r="J14" s="32">
        <f t="shared" si="1"/>
        <v>12.8</v>
      </c>
      <c r="K14" s="32">
        <f t="shared" si="0"/>
        <v>2757.12</v>
      </c>
      <c r="L14" s="32">
        <f t="shared" si="2"/>
        <v>2757.12</v>
      </c>
      <c r="M14" s="120">
        <f t="shared" si="3"/>
        <v>9.442870632672129E-4</v>
      </c>
      <c r="N14" s="120">
        <f t="shared" si="4"/>
        <v>0</v>
      </c>
      <c r="O14" s="120">
        <f t="shared" si="5"/>
        <v>0</v>
      </c>
      <c r="P14" s="116"/>
      <c r="Q14" s="116"/>
    </row>
    <row r="15" spans="1:20" s="95" customFormat="1">
      <c r="A15" s="29" t="s">
        <v>2099</v>
      </c>
      <c r="B15" s="29" t="s">
        <v>413</v>
      </c>
      <c r="C15" s="29" t="s">
        <v>46</v>
      </c>
      <c r="D15" s="29" t="s">
        <v>414</v>
      </c>
      <c r="E15" s="30" t="s">
        <v>408</v>
      </c>
      <c r="F15" s="31">
        <v>16</v>
      </c>
      <c r="G15" s="32">
        <v>33.090000000000003</v>
      </c>
      <c r="H15" s="32">
        <f t="shared" si="6"/>
        <v>33.08</v>
      </c>
      <c r="I15" s="32">
        <f>TRUNC(TRUNC(G15 * B4, 2) + G15, 2)</f>
        <v>40.01</v>
      </c>
      <c r="J15" s="32">
        <f t="shared" si="1"/>
        <v>40.01</v>
      </c>
      <c r="K15" s="32">
        <f t="shared" si="0"/>
        <v>640.16</v>
      </c>
      <c r="L15" s="32">
        <f t="shared" si="2"/>
        <v>640.16</v>
      </c>
      <c r="M15" s="120">
        <f t="shared" si="3"/>
        <v>3.0220610456344055E-4</v>
      </c>
      <c r="N15" s="120">
        <f t="shared" si="4"/>
        <v>0</v>
      </c>
      <c r="O15" s="120">
        <f t="shared" si="5"/>
        <v>0</v>
      </c>
      <c r="P15" s="116"/>
      <c r="Q15" s="116"/>
    </row>
    <row r="16" spans="1:20" s="95" customFormat="1" ht="25.5">
      <c r="A16" s="29" t="s">
        <v>2100</v>
      </c>
      <c r="B16" s="29" t="s">
        <v>409</v>
      </c>
      <c r="C16" s="29" t="s">
        <v>46</v>
      </c>
      <c r="D16" s="29" t="s">
        <v>410</v>
      </c>
      <c r="E16" s="30" t="s">
        <v>408</v>
      </c>
      <c r="F16" s="31">
        <v>16</v>
      </c>
      <c r="G16" s="32">
        <v>31.96</v>
      </c>
      <c r="H16" s="32">
        <f t="shared" si="6"/>
        <v>31.96</v>
      </c>
      <c r="I16" s="32">
        <f>TRUNC(TRUNC(G16 * B4, 2) + G16, 2)</f>
        <v>38.65</v>
      </c>
      <c r="J16" s="32">
        <f t="shared" si="1"/>
        <v>38.65</v>
      </c>
      <c r="K16" s="32">
        <f t="shared" si="0"/>
        <v>618.4</v>
      </c>
      <c r="L16" s="32">
        <f t="shared" si="2"/>
        <v>618.4</v>
      </c>
      <c r="M16" s="120">
        <f t="shared" si="3"/>
        <v>0</v>
      </c>
      <c r="N16" s="120">
        <f t="shared" si="4"/>
        <v>0</v>
      </c>
      <c r="O16" s="120">
        <f t="shared" si="5"/>
        <v>0</v>
      </c>
      <c r="P16" s="116"/>
      <c r="Q16" s="116"/>
    </row>
    <row r="17" spans="1:17" s="95" customFormat="1">
      <c r="A17" s="29" t="s">
        <v>2101</v>
      </c>
      <c r="B17" s="29" t="s">
        <v>411</v>
      </c>
      <c r="C17" s="29" t="s">
        <v>46</v>
      </c>
      <c r="D17" s="29" t="s">
        <v>412</v>
      </c>
      <c r="E17" s="30" t="s">
        <v>408</v>
      </c>
      <c r="F17" s="31">
        <v>16</v>
      </c>
      <c r="G17" s="32">
        <v>24.94</v>
      </c>
      <c r="H17" s="32">
        <f t="shared" si="6"/>
        <v>24.94</v>
      </c>
      <c r="I17" s="32">
        <f>TRUNC(TRUNC(G17 * B4, 2) + G17, 2)</f>
        <v>30.16</v>
      </c>
      <c r="J17" s="32">
        <f t="shared" si="1"/>
        <v>30.16</v>
      </c>
      <c r="K17" s="32">
        <f t="shared" si="0"/>
        <v>482.56</v>
      </c>
      <c r="L17" s="32">
        <f t="shared" si="2"/>
        <v>482.56</v>
      </c>
      <c r="M17" s="120">
        <f t="shared" si="3"/>
        <v>0</v>
      </c>
      <c r="N17" s="120">
        <f t="shared" si="4"/>
        <v>0</v>
      </c>
      <c r="O17" s="120">
        <f t="shared" si="5"/>
        <v>0</v>
      </c>
      <c r="P17" s="116"/>
      <c r="Q17" s="116"/>
    </row>
    <row r="18" spans="1:17" s="95" customFormat="1">
      <c r="A18" s="29" t="s">
        <v>2102</v>
      </c>
      <c r="B18" s="29" t="s">
        <v>415</v>
      </c>
      <c r="C18" s="29" t="s">
        <v>46</v>
      </c>
      <c r="D18" s="29" t="s">
        <v>416</v>
      </c>
      <c r="E18" s="30" t="s">
        <v>408</v>
      </c>
      <c r="F18" s="31">
        <v>16</v>
      </c>
      <c r="G18" s="32">
        <v>32.24</v>
      </c>
      <c r="H18" s="32">
        <f t="shared" si="6"/>
        <v>32.24</v>
      </c>
      <c r="I18" s="32">
        <f>TRUNC(TRUNC(G18 * B4, 2) + G18, 2)</f>
        <v>38.99</v>
      </c>
      <c r="J18" s="32">
        <f t="shared" si="1"/>
        <v>38.99</v>
      </c>
      <c r="K18" s="32">
        <f t="shared" si="0"/>
        <v>623.84</v>
      </c>
      <c r="L18" s="32">
        <f t="shared" si="2"/>
        <v>623.84</v>
      </c>
      <c r="M18" s="120">
        <f t="shared" si="3"/>
        <v>0</v>
      </c>
      <c r="N18" s="120">
        <f t="shared" si="4"/>
        <v>0</v>
      </c>
      <c r="O18" s="120">
        <f t="shared" si="5"/>
        <v>0</v>
      </c>
      <c r="P18" s="116"/>
      <c r="Q18" s="116"/>
    </row>
    <row r="19" spans="1:17" s="95" customFormat="1" ht="25.5">
      <c r="A19" s="29" t="s">
        <v>2103</v>
      </c>
      <c r="B19" s="29" t="s">
        <v>2104</v>
      </c>
      <c r="C19" s="29" t="s">
        <v>46</v>
      </c>
      <c r="D19" s="29" t="s">
        <v>2105</v>
      </c>
      <c r="E19" s="30" t="s">
        <v>47</v>
      </c>
      <c r="F19" s="31">
        <v>101.35</v>
      </c>
      <c r="G19" s="32">
        <v>4.17</v>
      </c>
      <c r="H19" s="32">
        <f t="shared" si="6"/>
        <v>4.17</v>
      </c>
      <c r="I19" s="32">
        <f>TRUNC(TRUNC(G19 * B4, 2) + G19, 2)</f>
        <v>5.04</v>
      </c>
      <c r="J19" s="32">
        <f t="shared" si="1"/>
        <v>5.0399000000000003</v>
      </c>
      <c r="K19" s="32">
        <f t="shared" si="0"/>
        <v>510.8</v>
      </c>
      <c r="L19" s="32">
        <f t="shared" si="2"/>
        <v>510.8</v>
      </c>
      <c r="M19" s="120">
        <f t="shared" si="3"/>
        <v>0</v>
      </c>
      <c r="N19" s="120">
        <f t="shared" si="4"/>
        <v>1.9841269841225362E-5</v>
      </c>
      <c r="O19" s="120">
        <f t="shared" si="5"/>
        <v>0</v>
      </c>
      <c r="P19" s="116"/>
      <c r="Q19" s="116"/>
    </row>
    <row r="20" spans="1:17" s="95" customFormat="1" ht="51">
      <c r="A20" s="29" t="s">
        <v>2106</v>
      </c>
      <c r="B20" s="29" t="s">
        <v>2107</v>
      </c>
      <c r="C20" s="29" t="s">
        <v>46</v>
      </c>
      <c r="D20" s="29" t="s">
        <v>2108</v>
      </c>
      <c r="E20" s="30" t="s">
        <v>47</v>
      </c>
      <c r="F20" s="31">
        <v>101.35</v>
      </c>
      <c r="G20" s="32">
        <v>42.62</v>
      </c>
      <c r="H20" s="32">
        <f t="shared" si="6"/>
        <v>42.62</v>
      </c>
      <c r="I20" s="32">
        <f>TRUNC(TRUNC(G20 * B4, 2) + G20, 2)</f>
        <v>51.54</v>
      </c>
      <c r="J20" s="32">
        <f t="shared" si="1"/>
        <v>51.539900000000003</v>
      </c>
      <c r="K20" s="32">
        <f t="shared" si="0"/>
        <v>5223.57</v>
      </c>
      <c r="L20" s="32">
        <f t="shared" si="2"/>
        <v>5223.57</v>
      </c>
      <c r="M20" s="120">
        <f t="shared" si="3"/>
        <v>0</v>
      </c>
      <c r="N20" s="120">
        <f t="shared" si="4"/>
        <v>1.9402405897483987E-6</v>
      </c>
      <c r="O20" s="120">
        <f t="shared" si="5"/>
        <v>0</v>
      </c>
      <c r="P20" s="116"/>
      <c r="Q20" s="116"/>
    </row>
    <row r="21" spans="1:17" s="95" customFormat="1">
      <c r="A21" s="25" t="s">
        <v>40</v>
      </c>
      <c r="B21" s="25" t="s">
        <v>33</v>
      </c>
      <c r="C21" s="25"/>
      <c r="D21" s="25" t="s">
        <v>2109</v>
      </c>
      <c r="E21" s="26"/>
      <c r="F21" s="27">
        <v>1</v>
      </c>
      <c r="G21" s="27" t="s">
        <v>34</v>
      </c>
      <c r="H21" s="27"/>
      <c r="I21" s="28">
        <f>K22 + K23</f>
        <v>5290.77</v>
      </c>
      <c r="J21" s="28">
        <f t="shared" si="1"/>
        <v>5290.77</v>
      </c>
      <c r="K21" s="28">
        <f t="shared" si="0"/>
        <v>5290.77</v>
      </c>
      <c r="L21" s="28">
        <f t="shared" si="2"/>
        <v>5290.77</v>
      </c>
      <c r="M21" s="96"/>
      <c r="O21" s="116"/>
      <c r="P21" s="116"/>
      <c r="Q21" s="116"/>
    </row>
    <row r="22" spans="1:17" s="95" customFormat="1" ht="38.25">
      <c r="A22" s="29" t="s">
        <v>41</v>
      </c>
      <c r="B22" s="29" t="s">
        <v>2110</v>
      </c>
      <c r="C22" s="29" t="s">
        <v>38</v>
      </c>
      <c r="D22" s="29" t="s">
        <v>2111</v>
      </c>
      <c r="E22" s="30" t="s">
        <v>39</v>
      </c>
      <c r="F22" s="31">
        <v>1</v>
      </c>
      <c r="G22" s="32">
        <v>2781.9</v>
      </c>
      <c r="H22" s="32">
        <f t="shared" ref="H22:H23" si="7">ROUND(J22/(1+$B$4),2)</f>
        <v>2781.89</v>
      </c>
      <c r="I22" s="32">
        <f>TRUNC(TRUNC(G22 * B4, 2) + G22, 2)</f>
        <v>3364.42</v>
      </c>
      <c r="J22" s="32">
        <f t="shared" si="1"/>
        <v>3364.42</v>
      </c>
      <c r="K22" s="32">
        <f t="shared" si="0"/>
        <v>3364.42</v>
      </c>
      <c r="L22" s="32">
        <f t="shared" si="2"/>
        <v>3364.42</v>
      </c>
      <c r="M22" s="120">
        <f t="shared" ref="M22:M23" si="8">1-H22/G22</f>
        <v>3.5946655164709185E-6</v>
      </c>
      <c r="N22" s="120">
        <f t="shared" ref="N22:N23" si="9">1-J22/I22</f>
        <v>0</v>
      </c>
      <c r="O22" s="120">
        <f t="shared" ref="O22:O23" si="10">1-L22/K22</f>
        <v>0</v>
      </c>
      <c r="P22" s="116"/>
      <c r="Q22" s="116"/>
    </row>
    <row r="23" spans="1:17" s="95" customFormat="1" ht="38.25">
      <c r="A23" s="29" t="s">
        <v>42</v>
      </c>
      <c r="B23" s="29" t="s">
        <v>2112</v>
      </c>
      <c r="C23" s="29" t="s">
        <v>38</v>
      </c>
      <c r="D23" s="29" t="s">
        <v>2113</v>
      </c>
      <c r="E23" s="30" t="s">
        <v>39</v>
      </c>
      <c r="F23" s="31">
        <v>1</v>
      </c>
      <c r="G23" s="32">
        <v>1592.82</v>
      </c>
      <c r="H23" s="32">
        <f t="shared" si="7"/>
        <v>1592.81</v>
      </c>
      <c r="I23" s="32">
        <f>TRUNC(TRUNC(G23 * B4, 2) + G23, 2)</f>
        <v>1926.35</v>
      </c>
      <c r="J23" s="32">
        <f t="shared" si="1"/>
        <v>1926.35</v>
      </c>
      <c r="K23" s="32">
        <f t="shared" si="0"/>
        <v>1926.35</v>
      </c>
      <c r="L23" s="32">
        <f t="shared" si="2"/>
        <v>1926.35</v>
      </c>
      <c r="M23" s="120">
        <f t="shared" si="8"/>
        <v>6.2781733026762154E-6</v>
      </c>
      <c r="N23" s="120">
        <f t="shared" si="9"/>
        <v>0</v>
      </c>
      <c r="O23" s="120">
        <f t="shared" si="10"/>
        <v>0</v>
      </c>
      <c r="P23" s="116"/>
      <c r="Q23" s="116"/>
    </row>
    <row r="24" spans="1:17" s="95" customFormat="1">
      <c r="A24" s="25" t="s">
        <v>49</v>
      </c>
      <c r="B24" s="25" t="s">
        <v>33</v>
      </c>
      <c r="C24" s="25"/>
      <c r="D24" s="25" t="s">
        <v>2114</v>
      </c>
      <c r="E24" s="26"/>
      <c r="F24" s="27">
        <v>1</v>
      </c>
      <c r="G24" s="27" t="s">
        <v>34</v>
      </c>
      <c r="H24" s="27"/>
      <c r="I24" s="28">
        <f>K25 + K26 + K27</f>
        <v>23811.769999999997</v>
      </c>
      <c r="J24" s="28">
        <f t="shared" si="1"/>
        <v>23811.77</v>
      </c>
      <c r="K24" s="28">
        <f t="shared" si="0"/>
        <v>23811.77</v>
      </c>
      <c r="L24" s="28">
        <f t="shared" si="2"/>
        <v>23811.77</v>
      </c>
      <c r="M24" s="96"/>
      <c r="O24" s="116"/>
      <c r="P24" s="116"/>
      <c r="Q24" s="116"/>
    </row>
    <row r="25" spans="1:17" s="95" customFormat="1" ht="25.5">
      <c r="A25" s="29" t="s">
        <v>50</v>
      </c>
      <c r="B25" s="29" t="s">
        <v>2092</v>
      </c>
      <c r="C25" s="29" t="s">
        <v>46</v>
      </c>
      <c r="D25" s="29" t="s">
        <v>2093</v>
      </c>
      <c r="E25" s="30" t="s">
        <v>47</v>
      </c>
      <c r="F25" s="31">
        <v>171.78</v>
      </c>
      <c r="G25" s="32">
        <v>3.27</v>
      </c>
      <c r="H25" s="32">
        <f t="shared" ref="H25:H27" si="11">ROUND(J25/(1+$B$4),2)</f>
        <v>3.27</v>
      </c>
      <c r="I25" s="32">
        <f>TRUNC(TRUNC(G25 * B4, 2) + G25, 2)</f>
        <v>3.95</v>
      </c>
      <c r="J25" s="32">
        <f t="shared" si="1"/>
        <v>3.9499</v>
      </c>
      <c r="K25" s="32">
        <f t="shared" si="0"/>
        <v>678.53</v>
      </c>
      <c r="L25" s="32">
        <f t="shared" si="2"/>
        <v>678.53</v>
      </c>
      <c r="M25" s="120">
        <f t="shared" ref="M25:M27" si="12">1-H25/G25</f>
        <v>0</v>
      </c>
      <c r="N25" s="120">
        <f t="shared" ref="N25:N27" si="13">1-J25/I25</f>
        <v>2.5316455696255957E-5</v>
      </c>
      <c r="O25" s="120">
        <f t="shared" ref="O25:O27" si="14">1-L25/K25</f>
        <v>0</v>
      </c>
      <c r="P25" s="116"/>
      <c r="Q25" s="116"/>
    </row>
    <row r="26" spans="1:17" s="95" customFormat="1">
      <c r="A26" s="29" t="s">
        <v>51</v>
      </c>
      <c r="B26" s="29" t="s">
        <v>2115</v>
      </c>
      <c r="C26" s="29" t="s">
        <v>46</v>
      </c>
      <c r="D26" s="29" t="s">
        <v>2116</v>
      </c>
      <c r="E26" s="30" t="s">
        <v>47</v>
      </c>
      <c r="F26" s="31">
        <v>171.78</v>
      </c>
      <c r="G26" s="32">
        <v>91.35</v>
      </c>
      <c r="H26" s="32">
        <f t="shared" si="11"/>
        <v>91.34</v>
      </c>
      <c r="I26" s="32">
        <f>TRUNC(TRUNC(G26 * B4, 2) + G26, 2)</f>
        <v>110.47</v>
      </c>
      <c r="J26" s="32">
        <f t="shared" si="1"/>
        <v>110.4699</v>
      </c>
      <c r="K26" s="32">
        <f t="shared" si="0"/>
        <v>18976.53</v>
      </c>
      <c r="L26" s="32">
        <f t="shared" si="2"/>
        <v>18976.53</v>
      </c>
      <c r="M26" s="120">
        <f t="shared" si="12"/>
        <v>1.0946907498621261E-4</v>
      </c>
      <c r="N26" s="120">
        <f t="shared" si="13"/>
        <v>9.0522313755947437E-7</v>
      </c>
      <c r="O26" s="120">
        <f t="shared" si="14"/>
        <v>0</v>
      </c>
      <c r="P26" s="116"/>
      <c r="Q26" s="116"/>
    </row>
    <row r="27" spans="1:17" s="95" customFormat="1" ht="25.5">
      <c r="A27" s="29" t="s">
        <v>527</v>
      </c>
      <c r="B27" s="29" t="s">
        <v>2117</v>
      </c>
      <c r="C27" s="29" t="s">
        <v>46</v>
      </c>
      <c r="D27" s="29" t="s">
        <v>2118</v>
      </c>
      <c r="E27" s="30" t="s">
        <v>47</v>
      </c>
      <c r="F27" s="31">
        <v>7.38</v>
      </c>
      <c r="G27" s="32">
        <v>465.72</v>
      </c>
      <c r="H27" s="32">
        <f t="shared" si="11"/>
        <v>465.72</v>
      </c>
      <c r="I27" s="32">
        <f>TRUNC(TRUNC(G27 * B4, 2) + G27, 2)</f>
        <v>563.24</v>
      </c>
      <c r="J27" s="32">
        <f t="shared" si="1"/>
        <v>563.23979999999995</v>
      </c>
      <c r="K27" s="32">
        <f t="shared" si="0"/>
        <v>4156.71</v>
      </c>
      <c r="L27" s="32">
        <f t="shared" si="2"/>
        <v>4156.71</v>
      </c>
      <c r="M27" s="120">
        <f t="shared" si="12"/>
        <v>0</v>
      </c>
      <c r="N27" s="120">
        <f t="shared" si="13"/>
        <v>3.5508841711440198E-7</v>
      </c>
      <c r="O27" s="120">
        <f t="shared" si="14"/>
        <v>0</v>
      </c>
      <c r="P27" s="116"/>
      <c r="Q27" s="116"/>
    </row>
    <row r="28" spans="1:17" s="95" customFormat="1">
      <c r="A28" s="25" t="s">
        <v>6</v>
      </c>
      <c r="B28" s="25" t="s">
        <v>33</v>
      </c>
      <c r="C28" s="25"/>
      <c r="D28" s="25" t="s">
        <v>12</v>
      </c>
      <c r="E28" s="26"/>
      <c r="F28" s="27">
        <v>1</v>
      </c>
      <c r="G28" s="27" t="s">
        <v>34</v>
      </c>
      <c r="H28" s="27"/>
      <c r="I28" s="28">
        <f>K29</f>
        <v>1730.75</v>
      </c>
      <c r="J28" s="28">
        <f t="shared" si="1"/>
        <v>1730.75</v>
      </c>
      <c r="K28" s="28">
        <f t="shared" si="0"/>
        <v>1730.75</v>
      </c>
      <c r="L28" s="28">
        <f t="shared" si="2"/>
        <v>1730.75</v>
      </c>
      <c r="M28" s="96"/>
      <c r="O28" s="116"/>
      <c r="P28" s="116"/>
      <c r="Q28" s="116"/>
    </row>
    <row r="29" spans="1:17" s="95" customFormat="1">
      <c r="A29" s="25" t="s">
        <v>58</v>
      </c>
      <c r="B29" s="25" t="s">
        <v>33</v>
      </c>
      <c r="C29" s="25"/>
      <c r="D29" s="25" t="s">
        <v>2119</v>
      </c>
      <c r="E29" s="26"/>
      <c r="F29" s="27">
        <v>1</v>
      </c>
      <c r="G29" s="27" t="s">
        <v>34</v>
      </c>
      <c r="H29" s="27"/>
      <c r="I29" s="28">
        <f>K30</f>
        <v>1730.75</v>
      </c>
      <c r="J29" s="28">
        <f t="shared" si="1"/>
        <v>1730.75</v>
      </c>
      <c r="K29" s="28">
        <f t="shared" si="0"/>
        <v>1730.75</v>
      </c>
      <c r="L29" s="28">
        <f t="shared" si="2"/>
        <v>1730.75</v>
      </c>
      <c r="M29" s="96"/>
      <c r="O29" s="116"/>
      <c r="P29" s="116"/>
      <c r="Q29" s="116"/>
    </row>
    <row r="30" spans="1:17" s="95" customFormat="1">
      <c r="A30" s="29" t="s">
        <v>59</v>
      </c>
      <c r="B30" s="29" t="s">
        <v>2120</v>
      </c>
      <c r="C30" s="29" t="s">
        <v>46</v>
      </c>
      <c r="D30" s="29" t="s">
        <v>2121</v>
      </c>
      <c r="E30" s="30" t="s">
        <v>47</v>
      </c>
      <c r="F30" s="31">
        <v>824.17</v>
      </c>
      <c r="G30" s="32">
        <v>1.74</v>
      </c>
      <c r="H30" s="32">
        <f>ROUND(J30/(1+$B$4),2)</f>
        <v>1.74</v>
      </c>
      <c r="I30" s="32">
        <f>TRUNC(TRUNC(G30 * B4, 2) + G30, 2)</f>
        <v>2.1</v>
      </c>
      <c r="J30" s="32">
        <f t="shared" si="1"/>
        <v>2.0998999999999999</v>
      </c>
      <c r="K30" s="32">
        <f t="shared" si="0"/>
        <v>1730.75</v>
      </c>
      <c r="L30" s="32">
        <f t="shared" si="2"/>
        <v>1730.75</v>
      </c>
      <c r="M30" s="120">
        <f>1-H30/G30</f>
        <v>0</v>
      </c>
      <c r="N30" s="120">
        <f>1-J30/I30</f>
        <v>4.7619047619185118E-5</v>
      </c>
      <c r="O30" s="120">
        <f>1-L30/K30</f>
        <v>0</v>
      </c>
      <c r="P30" s="116"/>
      <c r="Q30" s="116"/>
    </row>
    <row r="31" spans="1:17" s="95" customFormat="1">
      <c r="A31" s="25" t="s">
        <v>7</v>
      </c>
      <c r="B31" s="25" t="s">
        <v>33</v>
      </c>
      <c r="C31" s="25"/>
      <c r="D31" s="25" t="s">
        <v>2122</v>
      </c>
      <c r="E31" s="26"/>
      <c r="F31" s="27">
        <v>1</v>
      </c>
      <c r="G31" s="27" t="s">
        <v>34</v>
      </c>
      <c r="H31" s="27"/>
      <c r="I31" s="28">
        <f>K32</f>
        <v>6635.2</v>
      </c>
      <c r="J31" s="28">
        <f t="shared" si="1"/>
        <v>6635.2</v>
      </c>
      <c r="K31" s="28">
        <f t="shared" si="0"/>
        <v>6635.2</v>
      </c>
      <c r="L31" s="28">
        <f t="shared" si="2"/>
        <v>6635.2</v>
      </c>
      <c r="M31" s="96"/>
      <c r="O31" s="116"/>
      <c r="P31" s="116"/>
      <c r="Q31" s="116"/>
    </row>
    <row r="32" spans="1:17" s="95" customFormat="1">
      <c r="A32" s="29" t="s">
        <v>75</v>
      </c>
      <c r="B32" s="29" t="s">
        <v>411</v>
      </c>
      <c r="C32" s="29" t="s">
        <v>46</v>
      </c>
      <c r="D32" s="29" t="s">
        <v>412</v>
      </c>
      <c r="E32" s="30" t="s">
        <v>408</v>
      </c>
      <c r="F32" s="31">
        <v>220</v>
      </c>
      <c r="G32" s="32">
        <v>24.94</v>
      </c>
      <c r="H32" s="32">
        <f>ROUND(J32/(1+$B$4),2)</f>
        <v>24.94</v>
      </c>
      <c r="I32" s="32">
        <f>TRUNC(TRUNC(G32 * B4, 2) + G32, 2)</f>
        <v>30.16</v>
      </c>
      <c r="J32" s="32">
        <f t="shared" si="1"/>
        <v>30.16</v>
      </c>
      <c r="K32" s="32">
        <f t="shared" si="0"/>
        <v>6635.2</v>
      </c>
      <c r="L32" s="32">
        <f t="shared" si="2"/>
        <v>6635.2</v>
      </c>
      <c r="M32" s="120">
        <f>1-H32/G32</f>
        <v>0</v>
      </c>
      <c r="N32" s="120">
        <f>1-J32/I32</f>
        <v>0</v>
      </c>
      <c r="O32" s="120">
        <f>1-L32/K32</f>
        <v>0</v>
      </c>
      <c r="P32" s="116"/>
      <c r="Q32" s="116"/>
    </row>
    <row r="33" spans="1:18" s="95" customFormat="1" ht="20.100000000000001" customHeight="1">
      <c r="A33" s="93"/>
      <c r="B33" s="96"/>
      <c r="C33" s="96"/>
      <c r="D33" s="96"/>
      <c r="E33" s="96"/>
      <c r="F33" s="96"/>
      <c r="G33" s="96"/>
      <c r="H33" s="96"/>
      <c r="I33" s="96"/>
      <c r="J33" s="96"/>
      <c r="K33" s="96"/>
      <c r="L33" s="96"/>
      <c r="M33" s="96"/>
      <c r="N33" s="96"/>
      <c r="P33" s="116"/>
      <c r="Q33" s="116"/>
      <c r="R33" s="116"/>
    </row>
    <row r="34" spans="1:18" s="95" customFormat="1" ht="20.100000000000001" customHeight="1">
      <c r="A34" s="93"/>
      <c r="B34" s="96"/>
      <c r="C34" s="96"/>
      <c r="D34" s="96"/>
      <c r="E34" s="96"/>
      <c r="F34" s="96"/>
      <c r="G34" s="96"/>
      <c r="H34" s="96"/>
      <c r="J34" s="96" t="s">
        <v>407</v>
      </c>
      <c r="L34" s="122">
        <f>L9+L28+L31</f>
        <v>77261.77</v>
      </c>
      <c r="M34" s="122">
        <f>K9+K28+K31</f>
        <v>77261.77</v>
      </c>
      <c r="N34" s="123">
        <f>1-L34/M34</f>
        <v>0</v>
      </c>
      <c r="P34" s="116"/>
      <c r="Q34" s="116"/>
      <c r="R34" s="116"/>
    </row>
    <row r="35" spans="1:18" s="95" customFormat="1" ht="20.100000000000001" customHeight="1">
      <c r="A35" s="93"/>
      <c r="B35" s="96"/>
      <c r="C35" s="96"/>
      <c r="D35" s="96"/>
      <c r="E35" s="96"/>
      <c r="F35" s="96"/>
      <c r="G35" s="96"/>
      <c r="H35" s="96"/>
      <c r="M35" s="95" t="s">
        <v>2653</v>
      </c>
      <c r="N35" s="97"/>
      <c r="O35" s="116"/>
      <c r="P35" s="123"/>
      <c r="Q35" s="116"/>
    </row>
    <row r="36" spans="1:18" s="95" customFormat="1" ht="20.100000000000001" customHeight="1">
      <c r="A36" s="93"/>
      <c r="B36" s="96"/>
      <c r="C36" s="96"/>
      <c r="D36" s="96"/>
      <c r="E36" s="96"/>
      <c r="F36" s="96"/>
      <c r="G36" s="96"/>
      <c r="H36" s="96"/>
      <c r="I36" s="96"/>
      <c r="J36" s="96"/>
      <c r="K36" s="96"/>
      <c r="L36" s="96"/>
      <c r="M36" s="96"/>
      <c r="O36" s="116"/>
      <c r="P36" s="116"/>
      <c r="Q36" s="116"/>
    </row>
    <row r="37" spans="1:18" s="123" customFormat="1" ht="24.95" customHeight="1">
      <c r="A37" s="98" t="str">
        <f>CAPA!A29</f>
        <v>____________________________________</v>
      </c>
      <c r="B37" s="98"/>
      <c r="C37" s="98"/>
      <c r="D37" s="99"/>
      <c r="E37" s="98"/>
      <c r="F37" s="98"/>
      <c r="G37" s="53"/>
      <c r="H37" s="53"/>
      <c r="I37" s="53"/>
      <c r="J37" s="53"/>
      <c r="K37" s="53"/>
      <c r="L37" s="124"/>
      <c r="M37" s="125" t="s">
        <v>2646</v>
      </c>
      <c r="N37" s="124"/>
      <c r="O37" s="53"/>
      <c r="P37" s="123" t="s">
        <v>2646</v>
      </c>
    </row>
    <row r="38" spans="1:18" s="123" customFormat="1" ht="24.95" customHeight="1">
      <c r="A38" s="98" t="str">
        <f>CAPA!A30</f>
        <v>RESPONSÁVEL TÉCNICO PELA ELABORAÇÃO DA PLANILHA (NOME COMPLETO)</v>
      </c>
      <c r="B38" s="98"/>
      <c r="C38" s="98"/>
      <c r="D38" s="99"/>
      <c r="E38" s="98"/>
      <c r="F38" s="98"/>
      <c r="G38" s="53"/>
      <c r="H38" s="53"/>
      <c r="I38" s="53"/>
      <c r="J38" s="53"/>
      <c r="K38" s="53"/>
      <c r="L38" s="53"/>
      <c r="M38" s="125" t="s">
        <v>2646</v>
      </c>
      <c r="N38" s="53"/>
      <c r="O38" s="53"/>
      <c r="P38" s="123" t="s">
        <v>2646</v>
      </c>
    </row>
    <row r="39" spans="1:18" s="123" customFormat="1" ht="24.95" customHeight="1">
      <c r="A39" s="98" t="str">
        <f>CAPA!A31</f>
        <v>Responsável Técnico pela Elaboração da planilha e preços</v>
      </c>
      <c r="B39" s="98"/>
      <c r="C39" s="98"/>
      <c r="D39" s="99"/>
      <c r="E39" s="98"/>
      <c r="F39" s="98"/>
      <c r="G39" s="53"/>
      <c r="H39" s="53"/>
      <c r="I39" s="53"/>
      <c r="J39" s="53"/>
      <c r="K39" s="53"/>
      <c r="L39" s="53"/>
      <c r="M39" s="125" t="s">
        <v>2646</v>
      </c>
      <c r="N39" s="53"/>
      <c r="O39" s="53"/>
      <c r="P39" s="123" t="s">
        <v>2646</v>
      </c>
    </row>
    <row r="40" spans="1:18" s="123" customFormat="1" ht="24.95" customHeight="1">
      <c r="A40" s="98" t="str">
        <f>CAPA!A32</f>
        <v>FORMAÇÃO E Nº DO REGISTRO EM CONSELHO</v>
      </c>
      <c r="B40" s="98"/>
      <c r="C40" s="98"/>
      <c r="D40" s="99"/>
      <c r="E40" s="98"/>
      <c r="F40" s="98"/>
      <c r="G40" s="53"/>
      <c r="H40" s="53"/>
      <c r="I40" s="53"/>
      <c r="J40" s="53"/>
      <c r="K40" s="53"/>
      <c r="L40" s="53"/>
      <c r="M40" s="125" t="s">
        <v>2646</v>
      </c>
      <c r="N40" s="53"/>
      <c r="O40" s="53"/>
      <c r="P40" s="123" t="s">
        <v>2646</v>
      </c>
    </row>
    <row r="41" spans="1:18" s="123" customFormat="1" ht="24.95" customHeight="1">
      <c r="A41" s="98" t="str">
        <f>CAPA!A33</f>
        <v>NOME DA EMPRESA</v>
      </c>
      <c r="B41" s="98"/>
      <c r="C41" s="98"/>
      <c r="D41" s="99"/>
      <c r="E41" s="98"/>
      <c r="F41" s="98"/>
      <c r="G41" s="53"/>
      <c r="H41" s="53"/>
      <c r="I41" s="53"/>
      <c r="J41" s="53"/>
      <c r="K41" s="53"/>
      <c r="L41" s="53"/>
      <c r="M41" s="125" t="s">
        <v>2646</v>
      </c>
      <c r="N41" s="53"/>
      <c r="O41" s="53"/>
      <c r="P41" s="123" t="s">
        <v>2646</v>
      </c>
    </row>
  </sheetData>
  <sheetProtection algorithmName="SHA-512" hashValue="dDe15R/jsS9YZ4mMjV+hBKXWMmGtdVwNHi5wxliv9EfLXZ5cknwAnAT/qUgcChzvZ0C7qJyvQWkAOMmXSsS14g==" saltValue="Y75gTwKb6nlx6NIZQAzv6g==" spinCount="100000" sheet="1" objects="1" scenarios="1"/>
  <mergeCells count="3">
    <mergeCell ref="E1:F1"/>
    <mergeCell ref="E2:F2"/>
    <mergeCell ref="M2:P2"/>
  </mergeCells>
  <printOptions horizontalCentered="1"/>
  <pageMargins left="0.51181102362204722" right="0.51181102362204722" top="0.78740157480314965" bottom="0.78740157480314965" header="0.31496062992125984" footer="0.31496062992125984"/>
  <pageSetup paperSize="9" scale="38" orientation="portrait" r:id="rId1"/>
  <colBreaks count="1" manualBreakCount="1">
    <brk id="15" max="78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765DD-24BD-4146-9294-C0B0EB734E72}">
  <sheetPr>
    <tabColor theme="0"/>
  </sheetPr>
  <dimension ref="A1:T233"/>
  <sheetViews>
    <sheetView showGridLines="0" view="pageBreakPreview" zoomScale="75" zoomScaleNormal="100" zoomScaleSheetLayoutView="75" workbookViewId="0"/>
  </sheetViews>
  <sheetFormatPr defaultRowHeight="15"/>
  <cols>
    <col min="1" max="1" width="19.7109375" customWidth="1"/>
    <col min="2" max="2" width="14.140625" bestFit="1" customWidth="1"/>
    <col min="3" max="3" width="14.42578125" bestFit="1" customWidth="1"/>
    <col min="4" max="4" width="65.42578125" bestFit="1" customWidth="1"/>
    <col min="6" max="7" width="14.140625" bestFit="1" customWidth="1"/>
    <col min="8" max="8" width="14.140625" customWidth="1"/>
    <col min="9" max="10" width="16.140625" customWidth="1"/>
    <col min="11" max="11" width="17.7109375" customWidth="1"/>
    <col min="12" max="12" width="16.28515625" customWidth="1"/>
    <col min="13" max="14" width="16.28515625" hidden="1" customWidth="1"/>
    <col min="15" max="15" width="14.42578125" hidden="1" customWidth="1"/>
    <col min="16" max="16" width="17.5703125" customWidth="1"/>
    <col min="17" max="18" width="17.5703125" style="123" customWidth="1"/>
    <col min="19" max="19" width="16.5703125" style="123" customWidth="1"/>
  </cols>
  <sheetData>
    <row r="1" spans="1:20" s="172" customFormat="1" ht="20.100000000000001" customHeight="1">
      <c r="A1" s="92" t="str">
        <f>CAPA!B3</f>
        <v>Empresa licitante: PREENCHER SOMENTE AS CÉLULAS DE COR AMARELA</v>
      </c>
      <c r="B1" s="94"/>
      <c r="C1" s="94"/>
      <c r="D1" s="94"/>
      <c r="E1" s="171"/>
      <c r="F1" s="171"/>
      <c r="G1" s="94"/>
      <c r="H1" s="94"/>
      <c r="I1" s="94"/>
      <c r="J1" s="94"/>
      <c r="K1" s="94"/>
      <c r="L1" s="94"/>
      <c r="M1" s="115"/>
      <c r="N1" s="115"/>
      <c r="O1" s="115"/>
      <c r="P1" s="115"/>
      <c r="R1" s="116"/>
      <c r="S1" s="116"/>
      <c r="T1" s="116"/>
    </row>
    <row r="2" spans="1:20" s="172" customFormat="1" ht="20.100000000000001" customHeight="1">
      <c r="A2" s="92" t="str">
        <f>CAPA!B5</f>
        <v xml:space="preserve">CNPJ: </v>
      </c>
      <c r="B2" s="94"/>
      <c r="C2" s="94"/>
      <c r="D2" s="94"/>
      <c r="E2" s="171"/>
      <c r="F2" s="171"/>
      <c r="G2" s="94"/>
      <c r="H2" s="94"/>
      <c r="I2" s="94"/>
      <c r="J2" s="94"/>
      <c r="K2" s="94"/>
      <c r="L2" s="94"/>
      <c r="M2" s="171"/>
      <c r="N2" s="171"/>
      <c r="O2" s="171"/>
      <c r="P2" s="171"/>
      <c r="R2" s="116"/>
      <c r="S2" s="116"/>
      <c r="T2" s="116"/>
    </row>
    <row r="3" spans="1:20" s="172" customFormat="1" ht="20.100000000000001" customHeight="1">
      <c r="A3" s="92" t="str">
        <f>CAPA!B10</f>
        <v>Objeto: Construção do Centro de Formação e Aperfeiçoamento de Praças - CEFAP</v>
      </c>
      <c r="R3" s="116"/>
      <c r="S3" s="116"/>
      <c r="T3" s="116"/>
    </row>
    <row r="4" spans="1:20" s="172" customFormat="1" ht="20.100000000000001" customHeight="1">
      <c r="A4" s="91" t="s">
        <v>2632</v>
      </c>
      <c r="B4" s="173">
        <f>BDI!$F$3</f>
        <v>0.2094</v>
      </c>
      <c r="C4" s="94"/>
      <c r="D4" s="94"/>
      <c r="E4" s="94"/>
      <c r="F4" s="94"/>
      <c r="G4" s="94"/>
      <c r="H4" s="94"/>
      <c r="I4" s="94"/>
      <c r="J4" s="94"/>
      <c r="K4" s="94"/>
      <c r="L4" s="94"/>
      <c r="M4" s="94"/>
      <c r="N4" s="94"/>
      <c r="O4" s="94"/>
      <c r="P4" s="94"/>
      <c r="R4" s="116"/>
      <c r="S4" s="116"/>
      <c r="T4" s="116"/>
    </row>
    <row r="5" spans="1:20" s="172" customFormat="1" ht="20.100000000000001" customHeight="1">
      <c r="A5" s="91" t="s">
        <v>2633</v>
      </c>
      <c r="B5" s="174">
        <f>BDI!$F$34</f>
        <v>0.15279999999999999</v>
      </c>
      <c r="C5" s="94"/>
      <c r="D5" s="94"/>
      <c r="E5" s="94"/>
      <c r="F5" s="94"/>
      <c r="G5" s="94"/>
      <c r="H5" s="94"/>
      <c r="I5" s="94"/>
      <c r="J5" s="94"/>
      <c r="K5" s="94"/>
      <c r="L5" s="94"/>
      <c r="M5" s="94"/>
      <c r="N5" s="94"/>
      <c r="O5" s="94"/>
      <c r="P5" s="94"/>
      <c r="R5" s="116"/>
      <c r="S5" s="116"/>
      <c r="T5" s="116"/>
    </row>
    <row r="6" spans="1:20" s="172" customFormat="1" ht="20.100000000000001" customHeight="1">
      <c r="A6" s="91" t="s">
        <v>2634</v>
      </c>
      <c r="B6" s="117">
        <f>'PLANILHA PROPOSTA CONV'!$B$6</f>
        <v>0</v>
      </c>
      <c r="C6" s="94"/>
      <c r="D6" s="94"/>
      <c r="E6" s="94"/>
      <c r="F6" s="94"/>
      <c r="G6" s="94"/>
      <c r="H6" s="94"/>
      <c r="I6" s="94"/>
      <c r="J6" s="94"/>
      <c r="K6" s="94"/>
      <c r="L6" s="94"/>
      <c r="M6" s="94"/>
      <c r="N6" s="94"/>
      <c r="O6" s="94"/>
      <c r="P6" s="94"/>
      <c r="R6" s="116"/>
      <c r="S6" s="116"/>
      <c r="T6" s="116"/>
    </row>
    <row r="7" spans="1:20" s="172" customFormat="1" ht="20.100000000000001" customHeight="1">
      <c r="A7" s="92" t="str">
        <f>CAPA!B13</f>
        <v>Data-base SINAPI:  12/2025 - Distrito Federal</v>
      </c>
      <c r="B7" s="94"/>
      <c r="C7" s="94"/>
      <c r="D7" s="94"/>
      <c r="E7" s="94"/>
      <c r="F7" s="94"/>
      <c r="G7" s="94"/>
      <c r="H7" s="94"/>
      <c r="I7" s="94"/>
      <c r="J7" s="94"/>
      <c r="K7" s="94"/>
      <c r="L7" s="94"/>
      <c r="M7" s="94"/>
      <c r="N7" s="94"/>
      <c r="O7" s="94"/>
      <c r="P7" s="94"/>
      <c r="R7" s="116"/>
      <c r="S7" s="116"/>
      <c r="T7" s="116"/>
    </row>
    <row r="8" spans="1:20" s="95" customFormat="1" ht="30" customHeight="1">
      <c r="A8" s="22" t="s">
        <v>26</v>
      </c>
      <c r="B8" s="23" t="s">
        <v>27</v>
      </c>
      <c r="C8" s="22" t="s">
        <v>28</v>
      </c>
      <c r="D8" s="22" t="s">
        <v>29</v>
      </c>
      <c r="E8" s="24" t="s">
        <v>30</v>
      </c>
      <c r="F8" s="23" t="s">
        <v>31</v>
      </c>
      <c r="G8" s="23" t="s">
        <v>2635</v>
      </c>
      <c r="H8" s="23" t="s">
        <v>2638</v>
      </c>
      <c r="I8" s="23" t="s">
        <v>2636</v>
      </c>
      <c r="J8" s="23" t="s">
        <v>2640</v>
      </c>
      <c r="K8" s="23" t="s">
        <v>2637</v>
      </c>
      <c r="L8" s="23" t="s">
        <v>2639</v>
      </c>
      <c r="M8" s="118" t="s">
        <v>2643</v>
      </c>
      <c r="N8" s="118" t="s">
        <v>2644</v>
      </c>
      <c r="O8" s="118" t="s">
        <v>2645</v>
      </c>
      <c r="P8" s="116"/>
      <c r="Q8" s="116"/>
      <c r="R8" s="116"/>
    </row>
    <row r="9" spans="1:20" s="95" customFormat="1" ht="25.5">
      <c r="A9" s="25" t="s">
        <v>4</v>
      </c>
      <c r="B9" s="25" t="s">
        <v>33</v>
      </c>
      <c r="C9" s="25"/>
      <c r="D9" s="25" t="s">
        <v>2227</v>
      </c>
      <c r="E9" s="26"/>
      <c r="F9" s="27">
        <v>1</v>
      </c>
      <c r="G9" s="27" t="s">
        <v>34</v>
      </c>
      <c r="H9" s="27"/>
      <c r="I9" s="28">
        <f>K10 + K24 + K32</f>
        <v>228690.05</v>
      </c>
      <c r="J9" s="28">
        <f t="shared" ref="J9:J72" si="0">TRUNC(L9/F9,4)</f>
        <v>228690.05</v>
      </c>
      <c r="K9" s="28">
        <f t="shared" ref="K9:K72" si="1">TRUNC(F9 * I9,2)</f>
        <v>228690.05</v>
      </c>
      <c r="L9" s="28">
        <f>ROUND((1-$B$6) * K9,2)</f>
        <v>228690.05</v>
      </c>
      <c r="M9" s="96"/>
      <c r="N9" s="96"/>
      <c r="P9" s="116"/>
      <c r="Q9" s="116"/>
      <c r="R9" s="116"/>
    </row>
    <row r="10" spans="1:20" s="95" customFormat="1">
      <c r="A10" s="25" t="s">
        <v>35</v>
      </c>
      <c r="B10" s="25" t="s">
        <v>33</v>
      </c>
      <c r="C10" s="25"/>
      <c r="D10" s="25" t="s">
        <v>2228</v>
      </c>
      <c r="E10" s="26"/>
      <c r="F10" s="27">
        <v>1</v>
      </c>
      <c r="G10" s="27" t="s">
        <v>34</v>
      </c>
      <c r="H10" s="27"/>
      <c r="I10" s="28">
        <f>K11 + K16</f>
        <v>17957.7</v>
      </c>
      <c r="J10" s="28">
        <f t="shared" si="0"/>
        <v>17957.7</v>
      </c>
      <c r="K10" s="28">
        <f t="shared" si="1"/>
        <v>17957.7</v>
      </c>
      <c r="L10" s="28">
        <f t="shared" ref="L10:L73" si="2">ROUND((1-$B$6) * K10,2)</f>
        <v>17957.7</v>
      </c>
      <c r="M10" s="96"/>
      <c r="N10" s="96"/>
      <c r="P10" s="116"/>
      <c r="Q10" s="116"/>
      <c r="R10" s="116"/>
    </row>
    <row r="11" spans="1:20" s="95" customFormat="1">
      <c r="A11" s="25" t="s">
        <v>36</v>
      </c>
      <c r="B11" s="25" t="s">
        <v>33</v>
      </c>
      <c r="C11" s="25"/>
      <c r="D11" s="25" t="s">
        <v>2229</v>
      </c>
      <c r="E11" s="26"/>
      <c r="F11" s="27">
        <v>1</v>
      </c>
      <c r="G11" s="27" t="s">
        <v>34</v>
      </c>
      <c r="H11" s="27"/>
      <c r="I11" s="28">
        <f>K12 + K13 + K14 + K15</f>
        <v>12585.060000000003</v>
      </c>
      <c r="J11" s="28">
        <f t="shared" si="0"/>
        <v>12585.06</v>
      </c>
      <c r="K11" s="28">
        <f t="shared" si="1"/>
        <v>12585.06</v>
      </c>
      <c r="L11" s="28">
        <f t="shared" si="2"/>
        <v>12585.06</v>
      </c>
      <c r="M11" s="96"/>
      <c r="N11" s="96"/>
      <c r="P11" s="116"/>
      <c r="Q11" s="116"/>
      <c r="R11" s="116"/>
    </row>
    <row r="12" spans="1:20" s="95" customFormat="1" ht="38.25">
      <c r="A12" s="29" t="s">
        <v>37</v>
      </c>
      <c r="B12" s="29" t="s">
        <v>2230</v>
      </c>
      <c r="C12" s="29" t="s">
        <v>38</v>
      </c>
      <c r="D12" s="29" t="s">
        <v>2231</v>
      </c>
      <c r="E12" s="30" t="s">
        <v>57</v>
      </c>
      <c r="F12" s="31">
        <v>68</v>
      </c>
      <c r="G12" s="32">
        <v>120.13</v>
      </c>
      <c r="H12" s="32">
        <f>ROUND(J12/(1+$B$4),2)</f>
        <v>120.13</v>
      </c>
      <c r="I12" s="32">
        <f>TRUNC(TRUNC(G12 * B4, 2) + G12, 2)</f>
        <v>145.28</v>
      </c>
      <c r="J12" s="32">
        <f t="shared" si="0"/>
        <v>145.28</v>
      </c>
      <c r="K12" s="32">
        <f t="shared" si="1"/>
        <v>9879.0400000000009</v>
      </c>
      <c r="L12" s="32">
        <f t="shared" si="2"/>
        <v>9879.0400000000009</v>
      </c>
      <c r="M12" s="123">
        <f>1-H12/G12</f>
        <v>0</v>
      </c>
      <c r="N12" s="123">
        <f>1-J12/I12</f>
        <v>0</v>
      </c>
      <c r="O12" s="123">
        <f>1-L12/K12</f>
        <v>0</v>
      </c>
      <c r="P12" s="116"/>
      <c r="Q12" s="116"/>
      <c r="R12" s="116"/>
    </row>
    <row r="13" spans="1:20" s="95" customFormat="1" ht="25.5">
      <c r="A13" s="29" t="s">
        <v>491</v>
      </c>
      <c r="B13" s="29" t="s">
        <v>2232</v>
      </c>
      <c r="C13" s="29" t="s">
        <v>46</v>
      </c>
      <c r="D13" s="29" t="s">
        <v>2233</v>
      </c>
      <c r="E13" s="30" t="s">
        <v>102</v>
      </c>
      <c r="F13" s="31">
        <v>129.1</v>
      </c>
      <c r="G13" s="32">
        <v>10.45</v>
      </c>
      <c r="H13" s="32">
        <f t="shared" ref="H13:H75" si="3">ROUND(J13/(1+$B$4),2)</f>
        <v>10.44</v>
      </c>
      <c r="I13" s="32">
        <f>TRUNC(TRUNC(G13 * B4, 2) + G13, 2)</f>
        <v>12.63</v>
      </c>
      <c r="J13" s="32">
        <f t="shared" si="0"/>
        <v>12.629899999999999</v>
      </c>
      <c r="K13" s="32">
        <f t="shared" si="1"/>
        <v>1630.53</v>
      </c>
      <c r="L13" s="32">
        <f t="shared" si="2"/>
        <v>1630.53</v>
      </c>
      <c r="M13" s="123">
        <f>1-H13/G13</f>
        <v>9.5693779904304499E-4</v>
      </c>
      <c r="N13" s="123">
        <f>1-J13/I13</f>
        <v>7.9176563738680983E-6</v>
      </c>
      <c r="O13" s="123">
        <f>1-L13/K13</f>
        <v>0</v>
      </c>
      <c r="P13" s="116"/>
      <c r="Q13" s="116"/>
      <c r="R13" s="116"/>
    </row>
    <row r="14" spans="1:20" s="95" customFormat="1" ht="25.5">
      <c r="A14" s="29" t="s">
        <v>2096</v>
      </c>
      <c r="B14" s="29" t="s">
        <v>2234</v>
      </c>
      <c r="C14" s="29" t="s">
        <v>46</v>
      </c>
      <c r="D14" s="29" t="s">
        <v>2235</v>
      </c>
      <c r="E14" s="30" t="s">
        <v>102</v>
      </c>
      <c r="F14" s="31">
        <v>33.340000000000003</v>
      </c>
      <c r="G14" s="32">
        <v>16.73</v>
      </c>
      <c r="H14" s="32">
        <f t="shared" si="3"/>
        <v>16.73</v>
      </c>
      <c r="I14" s="32">
        <f>TRUNC(TRUNC(G14 * B4, 2) + G14, 2)</f>
        <v>20.23</v>
      </c>
      <c r="J14" s="32">
        <f t="shared" si="0"/>
        <v>20.229700000000001</v>
      </c>
      <c r="K14" s="32">
        <f t="shared" si="1"/>
        <v>674.46</v>
      </c>
      <c r="L14" s="32">
        <f t="shared" si="2"/>
        <v>674.46</v>
      </c>
      <c r="M14" s="123">
        <f>1-H14/G14</f>
        <v>0</v>
      </c>
      <c r="N14" s="123">
        <f>1-J14/I14</f>
        <v>1.4829461196241844E-5</v>
      </c>
      <c r="O14" s="123">
        <f>1-L14/K14</f>
        <v>0</v>
      </c>
      <c r="P14" s="116"/>
      <c r="Q14" s="116"/>
      <c r="R14" s="116"/>
    </row>
    <row r="15" spans="1:20" s="95" customFormat="1" ht="25.5">
      <c r="A15" s="29" t="s">
        <v>2099</v>
      </c>
      <c r="B15" s="29" t="s">
        <v>2236</v>
      </c>
      <c r="C15" s="29" t="s">
        <v>46</v>
      </c>
      <c r="D15" s="29" t="s">
        <v>2237</v>
      </c>
      <c r="E15" s="30" t="s">
        <v>39</v>
      </c>
      <c r="F15" s="31">
        <v>17</v>
      </c>
      <c r="G15" s="32">
        <v>19.510000000000002</v>
      </c>
      <c r="H15" s="32">
        <f t="shared" si="3"/>
        <v>19.510000000000002</v>
      </c>
      <c r="I15" s="32">
        <f>TRUNC(TRUNC(G15 * B4, 2) + G15, 2)</f>
        <v>23.59</v>
      </c>
      <c r="J15" s="32">
        <f t="shared" si="0"/>
        <v>23.59</v>
      </c>
      <c r="K15" s="32">
        <f t="shared" si="1"/>
        <v>401.03</v>
      </c>
      <c r="L15" s="32">
        <f t="shared" si="2"/>
        <v>401.03</v>
      </c>
      <c r="M15" s="123">
        <f>1-H15/G15</f>
        <v>0</v>
      </c>
      <c r="N15" s="123">
        <f>1-J15/I15</f>
        <v>0</v>
      </c>
      <c r="O15" s="123">
        <f>1-L15/K15</f>
        <v>0</v>
      </c>
      <c r="P15" s="116"/>
      <c r="Q15" s="116"/>
      <c r="R15" s="116"/>
    </row>
    <row r="16" spans="1:20" s="95" customFormat="1">
      <c r="A16" s="25" t="s">
        <v>40</v>
      </c>
      <c r="B16" s="25" t="s">
        <v>33</v>
      </c>
      <c r="C16" s="25"/>
      <c r="D16" s="25" t="s">
        <v>2238</v>
      </c>
      <c r="E16" s="26"/>
      <c r="F16" s="27">
        <v>1</v>
      </c>
      <c r="G16" s="27" t="s">
        <v>34</v>
      </c>
      <c r="H16" s="27"/>
      <c r="I16" s="28">
        <f>K17 + K18 + K19 + K20 + K21 + K22 + K23</f>
        <v>5372.64</v>
      </c>
      <c r="J16" s="28">
        <f t="shared" si="0"/>
        <v>5372.64</v>
      </c>
      <c r="K16" s="28">
        <f t="shared" si="1"/>
        <v>5372.64</v>
      </c>
      <c r="L16" s="28">
        <f t="shared" si="2"/>
        <v>5372.64</v>
      </c>
      <c r="M16" s="96"/>
      <c r="N16" s="96"/>
      <c r="P16" s="116"/>
      <c r="Q16" s="116"/>
      <c r="R16" s="116"/>
    </row>
    <row r="17" spans="1:18" s="95" customFormat="1" ht="38.25">
      <c r="A17" s="29" t="s">
        <v>41</v>
      </c>
      <c r="B17" s="29" t="s">
        <v>2239</v>
      </c>
      <c r="C17" s="29" t="s">
        <v>46</v>
      </c>
      <c r="D17" s="29" t="s">
        <v>2240</v>
      </c>
      <c r="E17" s="30" t="s">
        <v>60</v>
      </c>
      <c r="F17" s="31">
        <v>5</v>
      </c>
      <c r="G17" s="32">
        <v>42.14</v>
      </c>
      <c r="H17" s="32">
        <f t="shared" si="3"/>
        <v>42.14</v>
      </c>
      <c r="I17" s="32">
        <f>TRUNC(TRUNC(G17 * B4, 2) + G17, 2)</f>
        <v>50.96</v>
      </c>
      <c r="J17" s="32">
        <f t="shared" si="0"/>
        <v>50.96</v>
      </c>
      <c r="K17" s="32">
        <f t="shared" si="1"/>
        <v>254.8</v>
      </c>
      <c r="L17" s="32">
        <f t="shared" si="2"/>
        <v>254.8</v>
      </c>
      <c r="M17" s="123">
        <f t="shared" ref="M17:M23" si="4">1-H17/G17</f>
        <v>0</v>
      </c>
      <c r="N17" s="123">
        <f t="shared" ref="N17:N23" si="5">1-J17/I17</f>
        <v>0</v>
      </c>
      <c r="O17" s="123">
        <f t="shared" ref="O17:O23" si="6">1-L17/K17</f>
        <v>0</v>
      </c>
      <c r="P17" s="116"/>
      <c r="Q17" s="116"/>
      <c r="R17" s="116"/>
    </row>
    <row r="18" spans="1:18" s="95" customFormat="1" ht="25.5">
      <c r="A18" s="29" t="s">
        <v>42</v>
      </c>
      <c r="B18" s="29" t="s">
        <v>418</v>
      </c>
      <c r="C18" s="29" t="s">
        <v>46</v>
      </c>
      <c r="D18" s="29" t="s">
        <v>419</v>
      </c>
      <c r="E18" s="30" t="s">
        <v>47</v>
      </c>
      <c r="F18" s="31">
        <v>4.25</v>
      </c>
      <c r="G18" s="32">
        <v>49.51</v>
      </c>
      <c r="H18" s="32">
        <f t="shared" si="3"/>
        <v>49.5</v>
      </c>
      <c r="I18" s="32">
        <f>TRUNC(TRUNC(G18 * B4, 2) + G18, 2)</f>
        <v>59.87</v>
      </c>
      <c r="J18" s="32">
        <f t="shared" si="0"/>
        <v>59.868200000000002</v>
      </c>
      <c r="K18" s="32">
        <f t="shared" si="1"/>
        <v>254.44</v>
      </c>
      <c r="L18" s="32">
        <f t="shared" si="2"/>
        <v>254.44</v>
      </c>
      <c r="M18" s="123">
        <f t="shared" si="4"/>
        <v>2.0197939810140397E-4</v>
      </c>
      <c r="N18" s="123">
        <f t="shared" si="5"/>
        <v>3.006514113901293E-5</v>
      </c>
      <c r="O18" s="123">
        <f t="shared" si="6"/>
        <v>0</v>
      </c>
      <c r="P18" s="116"/>
      <c r="Q18" s="116"/>
      <c r="R18" s="116"/>
    </row>
    <row r="19" spans="1:18" s="95" customFormat="1" ht="38.25">
      <c r="A19" s="29" t="s">
        <v>43</v>
      </c>
      <c r="B19" s="29" t="s">
        <v>109</v>
      </c>
      <c r="C19" s="29" t="s">
        <v>46</v>
      </c>
      <c r="D19" s="29" t="s">
        <v>110</v>
      </c>
      <c r="E19" s="30" t="s">
        <v>47</v>
      </c>
      <c r="F19" s="31">
        <v>17</v>
      </c>
      <c r="G19" s="32">
        <v>83.2</v>
      </c>
      <c r="H19" s="32">
        <f t="shared" si="3"/>
        <v>83.2</v>
      </c>
      <c r="I19" s="32">
        <f>TRUNC(TRUNC(G19 * B4, 2) + G19, 2)</f>
        <v>100.62</v>
      </c>
      <c r="J19" s="32">
        <f t="shared" si="0"/>
        <v>100.62</v>
      </c>
      <c r="K19" s="32">
        <f t="shared" si="1"/>
        <v>1710.54</v>
      </c>
      <c r="L19" s="32">
        <f t="shared" si="2"/>
        <v>1710.54</v>
      </c>
      <c r="M19" s="123">
        <f t="shared" si="4"/>
        <v>0</v>
      </c>
      <c r="N19" s="123">
        <f t="shared" si="5"/>
        <v>0</v>
      </c>
      <c r="O19" s="123">
        <f t="shared" si="6"/>
        <v>0</v>
      </c>
      <c r="P19" s="116"/>
      <c r="Q19" s="116"/>
      <c r="R19" s="116"/>
    </row>
    <row r="20" spans="1:18" s="95" customFormat="1" ht="25.5">
      <c r="A20" s="29" t="s">
        <v>44</v>
      </c>
      <c r="B20" s="29" t="s">
        <v>2241</v>
      </c>
      <c r="C20" s="29" t="s">
        <v>46</v>
      </c>
      <c r="D20" s="29" t="s">
        <v>2242</v>
      </c>
      <c r="E20" s="30" t="s">
        <v>102</v>
      </c>
      <c r="F20" s="31">
        <v>41.91</v>
      </c>
      <c r="G20" s="32">
        <v>18.73</v>
      </c>
      <c r="H20" s="32">
        <f t="shared" si="3"/>
        <v>18.73</v>
      </c>
      <c r="I20" s="32">
        <f>TRUNC(TRUNC(G20 * B4, 2) + G20, 2)</f>
        <v>22.65</v>
      </c>
      <c r="J20" s="32">
        <f t="shared" si="0"/>
        <v>22.649899999999999</v>
      </c>
      <c r="K20" s="32">
        <f t="shared" si="1"/>
        <v>949.26</v>
      </c>
      <c r="L20" s="32">
        <f t="shared" si="2"/>
        <v>949.26</v>
      </c>
      <c r="M20" s="123">
        <f t="shared" si="4"/>
        <v>0</v>
      </c>
      <c r="N20" s="123">
        <f t="shared" si="5"/>
        <v>4.4150110375396068E-6</v>
      </c>
      <c r="O20" s="123">
        <f t="shared" si="6"/>
        <v>0</v>
      </c>
      <c r="P20" s="116"/>
      <c r="Q20" s="116"/>
      <c r="R20" s="116"/>
    </row>
    <row r="21" spans="1:18" s="95" customFormat="1" ht="38.25">
      <c r="A21" s="29" t="s">
        <v>45</v>
      </c>
      <c r="B21" s="29" t="s">
        <v>2243</v>
      </c>
      <c r="C21" s="29" t="s">
        <v>38</v>
      </c>
      <c r="D21" s="29" t="s">
        <v>2244</v>
      </c>
      <c r="E21" s="30" t="s">
        <v>60</v>
      </c>
      <c r="F21" s="31">
        <v>2.13</v>
      </c>
      <c r="G21" s="32">
        <v>698.07</v>
      </c>
      <c r="H21" s="32">
        <f t="shared" si="3"/>
        <v>698.06</v>
      </c>
      <c r="I21" s="32">
        <f>TRUNC(TRUNC(G21 * B4, 2) + G21, 2)</f>
        <v>844.24</v>
      </c>
      <c r="J21" s="32">
        <f t="shared" si="0"/>
        <v>844.23940000000005</v>
      </c>
      <c r="K21" s="32">
        <f t="shared" si="1"/>
        <v>1798.23</v>
      </c>
      <c r="L21" s="32">
        <f t="shared" si="2"/>
        <v>1798.23</v>
      </c>
      <c r="M21" s="123">
        <f t="shared" si="4"/>
        <v>1.4325210938914701E-5</v>
      </c>
      <c r="N21" s="123">
        <f t="shared" si="5"/>
        <v>7.1069837959125692E-7</v>
      </c>
      <c r="O21" s="123">
        <f t="shared" si="6"/>
        <v>0</v>
      </c>
      <c r="P21" s="116"/>
      <c r="Q21" s="116"/>
      <c r="R21" s="116"/>
    </row>
    <row r="22" spans="1:18" s="95" customFormat="1" ht="38.25">
      <c r="A22" s="29" t="s">
        <v>48</v>
      </c>
      <c r="B22" s="29" t="s">
        <v>2245</v>
      </c>
      <c r="C22" s="29" t="s">
        <v>38</v>
      </c>
      <c r="D22" s="29" t="s">
        <v>2246</v>
      </c>
      <c r="E22" s="30" t="s">
        <v>47</v>
      </c>
      <c r="F22" s="31">
        <v>17</v>
      </c>
      <c r="G22" s="32">
        <v>14.92</v>
      </c>
      <c r="H22" s="32">
        <f t="shared" si="3"/>
        <v>14.92</v>
      </c>
      <c r="I22" s="32">
        <f>TRUNC(TRUNC(G22 * B4, 2) + G22, 2)</f>
        <v>18.04</v>
      </c>
      <c r="J22" s="32">
        <f t="shared" si="0"/>
        <v>18.04</v>
      </c>
      <c r="K22" s="32">
        <f t="shared" si="1"/>
        <v>306.68</v>
      </c>
      <c r="L22" s="32">
        <f t="shared" si="2"/>
        <v>306.68</v>
      </c>
      <c r="M22" s="123">
        <f t="shared" si="4"/>
        <v>0</v>
      </c>
      <c r="N22" s="123">
        <f t="shared" si="5"/>
        <v>0</v>
      </c>
      <c r="O22" s="123">
        <f t="shared" si="6"/>
        <v>0</v>
      </c>
      <c r="P22" s="116"/>
      <c r="Q22" s="116"/>
      <c r="R22" s="116"/>
    </row>
    <row r="23" spans="1:18" s="95" customFormat="1" ht="25.5">
      <c r="A23" s="29" t="s">
        <v>520</v>
      </c>
      <c r="B23" s="29" t="s">
        <v>283</v>
      </c>
      <c r="C23" s="29" t="s">
        <v>46</v>
      </c>
      <c r="D23" s="29" t="s">
        <v>284</v>
      </c>
      <c r="E23" s="30" t="s">
        <v>60</v>
      </c>
      <c r="F23" s="31">
        <v>2.87</v>
      </c>
      <c r="G23" s="32">
        <v>28.44</v>
      </c>
      <c r="H23" s="32">
        <f t="shared" si="3"/>
        <v>28.43</v>
      </c>
      <c r="I23" s="32">
        <f>TRUNC(TRUNC(G23 * B4, 2) + G23, 2)</f>
        <v>34.39</v>
      </c>
      <c r="J23" s="32">
        <f t="shared" si="0"/>
        <v>34.386699999999998</v>
      </c>
      <c r="K23" s="32">
        <f t="shared" si="1"/>
        <v>98.69</v>
      </c>
      <c r="L23" s="32">
        <f t="shared" si="2"/>
        <v>98.69</v>
      </c>
      <c r="M23" s="123">
        <f t="shared" si="4"/>
        <v>3.5161744022504937E-4</v>
      </c>
      <c r="N23" s="123">
        <f t="shared" si="5"/>
        <v>9.5958127362738566E-5</v>
      </c>
      <c r="O23" s="123">
        <f t="shared" si="6"/>
        <v>0</v>
      </c>
      <c r="P23" s="116"/>
      <c r="Q23" s="116"/>
      <c r="R23" s="116"/>
    </row>
    <row r="24" spans="1:18" s="95" customFormat="1">
      <c r="A24" s="25" t="s">
        <v>55</v>
      </c>
      <c r="B24" s="25" t="s">
        <v>33</v>
      </c>
      <c r="C24" s="25"/>
      <c r="D24" s="25" t="s">
        <v>2247</v>
      </c>
      <c r="E24" s="26"/>
      <c r="F24" s="27">
        <v>1</v>
      </c>
      <c r="G24" s="27" t="s">
        <v>34</v>
      </c>
      <c r="H24" s="27"/>
      <c r="I24" s="28">
        <f>K25 + K26 + K27 + K28 + K29 + K30 + K31</f>
        <v>93320.09</v>
      </c>
      <c r="J24" s="28">
        <f t="shared" si="0"/>
        <v>93320.09</v>
      </c>
      <c r="K24" s="28">
        <f t="shared" si="1"/>
        <v>93320.09</v>
      </c>
      <c r="L24" s="28">
        <f t="shared" si="2"/>
        <v>93320.09</v>
      </c>
      <c r="M24" s="96"/>
      <c r="N24" s="96"/>
      <c r="P24" s="116"/>
      <c r="Q24" s="116"/>
      <c r="R24" s="116"/>
    </row>
    <row r="25" spans="1:18" s="95" customFormat="1" ht="38.25">
      <c r="A25" s="29" t="s">
        <v>56</v>
      </c>
      <c r="B25" s="29" t="s">
        <v>2239</v>
      </c>
      <c r="C25" s="29" t="s">
        <v>46</v>
      </c>
      <c r="D25" s="29" t="s">
        <v>2240</v>
      </c>
      <c r="E25" s="30" t="s">
        <v>60</v>
      </c>
      <c r="F25" s="31">
        <v>29.12</v>
      </c>
      <c r="G25" s="32">
        <v>42.14</v>
      </c>
      <c r="H25" s="32">
        <f t="shared" si="3"/>
        <v>42.14</v>
      </c>
      <c r="I25" s="32">
        <f>TRUNC(TRUNC(G25 * B4, 2) + G25, 2)</f>
        <v>50.96</v>
      </c>
      <c r="J25" s="32">
        <f t="shared" si="0"/>
        <v>50.959800000000001</v>
      </c>
      <c r="K25" s="32">
        <f t="shared" si="1"/>
        <v>1483.95</v>
      </c>
      <c r="L25" s="32">
        <f t="shared" si="2"/>
        <v>1483.95</v>
      </c>
      <c r="M25" s="123">
        <f t="shared" ref="M25:M31" si="7">1-H25/G25</f>
        <v>0</v>
      </c>
      <c r="N25" s="123">
        <f t="shared" ref="N25:N31" si="8">1-J25/I25</f>
        <v>3.9246467817832809E-6</v>
      </c>
      <c r="O25" s="123">
        <f t="shared" ref="O25:O31" si="9">1-L25/K25</f>
        <v>0</v>
      </c>
      <c r="P25" s="116"/>
      <c r="Q25" s="116"/>
      <c r="R25" s="116"/>
    </row>
    <row r="26" spans="1:18" s="95" customFormat="1" ht="25.5">
      <c r="A26" s="29" t="s">
        <v>546</v>
      </c>
      <c r="B26" s="29" t="s">
        <v>2248</v>
      </c>
      <c r="C26" s="29" t="s">
        <v>46</v>
      </c>
      <c r="D26" s="29" t="s">
        <v>2249</v>
      </c>
      <c r="E26" s="30" t="s">
        <v>47</v>
      </c>
      <c r="F26" s="31">
        <v>101.18</v>
      </c>
      <c r="G26" s="32">
        <v>2.87</v>
      </c>
      <c r="H26" s="32">
        <f t="shared" si="3"/>
        <v>2.87</v>
      </c>
      <c r="I26" s="32">
        <f>TRUNC(TRUNC(G26 * B4, 2) + G26, 2)</f>
        <v>3.47</v>
      </c>
      <c r="J26" s="32">
        <f t="shared" si="0"/>
        <v>3.4699</v>
      </c>
      <c r="K26" s="32">
        <f t="shared" si="1"/>
        <v>351.09</v>
      </c>
      <c r="L26" s="32">
        <f t="shared" si="2"/>
        <v>351.09</v>
      </c>
      <c r="M26" s="123">
        <f t="shared" si="7"/>
        <v>0</v>
      </c>
      <c r="N26" s="123">
        <f t="shared" si="8"/>
        <v>2.8818443804090599E-5</v>
      </c>
      <c r="O26" s="123">
        <f t="shared" si="9"/>
        <v>0</v>
      </c>
      <c r="P26" s="116"/>
      <c r="Q26" s="116"/>
      <c r="R26" s="116"/>
    </row>
    <row r="27" spans="1:18" s="95" customFormat="1" ht="51">
      <c r="A27" s="29" t="s">
        <v>559</v>
      </c>
      <c r="B27" s="29" t="s">
        <v>2250</v>
      </c>
      <c r="C27" s="29" t="s">
        <v>46</v>
      </c>
      <c r="D27" s="29" t="s">
        <v>2251</v>
      </c>
      <c r="E27" s="30" t="s">
        <v>47</v>
      </c>
      <c r="F27" s="31">
        <v>326.73</v>
      </c>
      <c r="G27" s="32">
        <v>56.12</v>
      </c>
      <c r="H27" s="32">
        <f t="shared" si="3"/>
        <v>56.12</v>
      </c>
      <c r="I27" s="32">
        <f>TRUNC(TRUNC(G27 * B4, 2) + G27, 2)</f>
        <v>67.87</v>
      </c>
      <c r="J27" s="32">
        <f t="shared" si="0"/>
        <v>67.869900000000001</v>
      </c>
      <c r="K27" s="32">
        <f t="shared" si="1"/>
        <v>22175.16</v>
      </c>
      <c r="L27" s="32">
        <f t="shared" si="2"/>
        <v>22175.16</v>
      </c>
      <c r="M27" s="123">
        <f t="shared" si="7"/>
        <v>0</v>
      </c>
      <c r="N27" s="123">
        <f t="shared" si="8"/>
        <v>1.4734050390874387E-6</v>
      </c>
      <c r="O27" s="123">
        <f t="shared" si="9"/>
        <v>0</v>
      </c>
      <c r="P27" s="116"/>
      <c r="Q27" s="116"/>
      <c r="R27" s="116"/>
    </row>
    <row r="28" spans="1:18" s="95" customFormat="1" ht="38.25">
      <c r="A28" s="29" t="s">
        <v>564</v>
      </c>
      <c r="B28" s="29" t="s">
        <v>125</v>
      </c>
      <c r="C28" s="29" t="s">
        <v>46</v>
      </c>
      <c r="D28" s="29" t="s">
        <v>126</v>
      </c>
      <c r="E28" s="30" t="s">
        <v>102</v>
      </c>
      <c r="F28" s="31">
        <v>1900</v>
      </c>
      <c r="G28" s="32">
        <v>13.36</v>
      </c>
      <c r="H28" s="32">
        <f t="shared" si="3"/>
        <v>13.35</v>
      </c>
      <c r="I28" s="32">
        <f>TRUNC(TRUNC(G28 * B4, 2) + G28, 2)</f>
        <v>16.149999999999999</v>
      </c>
      <c r="J28" s="32">
        <f t="shared" si="0"/>
        <v>16.149999999999999</v>
      </c>
      <c r="K28" s="32">
        <f t="shared" si="1"/>
        <v>30685</v>
      </c>
      <c r="L28" s="32">
        <f t="shared" si="2"/>
        <v>30685</v>
      </c>
      <c r="M28" s="123">
        <f t="shared" si="7"/>
        <v>7.4850299401196807E-4</v>
      </c>
      <c r="N28" s="123">
        <f t="shared" si="8"/>
        <v>0</v>
      </c>
      <c r="O28" s="123">
        <f t="shared" si="9"/>
        <v>0</v>
      </c>
      <c r="P28" s="116"/>
      <c r="Q28" s="116"/>
      <c r="R28" s="116"/>
    </row>
    <row r="29" spans="1:18" s="95" customFormat="1" ht="38.25">
      <c r="A29" s="29" t="s">
        <v>573</v>
      </c>
      <c r="B29" s="29" t="s">
        <v>2252</v>
      </c>
      <c r="C29" s="29" t="s">
        <v>38</v>
      </c>
      <c r="D29" s="29" t="s">
        <v>2253</v>
      </c>
      <c r="E29" s="30" t="s">
        <v>60</v>
      </c>
      <c r="F29" s="31">
        <v>32</v>
      </c>
      <c r="G29" s="32">
        <v>682.48</v>
      </c>
      <c r="H29" s="32">
        <f t="shared" si="3"/>
        <v>682.48</v>
      </c>
      <c r="I29" s="32">
        <f>TRUNC(TRUNC(G29 * B4, 2) + G29, 2)</f>
        <v>825.39</v>
      </c>
      <c r="J29" s="32">
        <f t="shared" si="0"/>
        <v>825.39</v>
      </c>
      <c r="K29" s="32">
        <f t="shared" si="1"/>
        <v>26412.48</v>
      </c>
      <c r="L29" s="32">
        <f t="shared" si="2"/>
        <v>26412.48</v>
      </c>
      <c r="M29" s="123">
        <f t="shared" si="7"/>
        <v>0</v>
      </c>
      <c r="N29" s="123">
        <f t="shared" si="8"/>
        <v>0</v>
      </c>
      <c r="O29" s="123">
        <f t="shared" si="9"/>
        <v>0</v>
      </c>
      <c r="P29" s="116"/>
      <c r="Q29" s="116"/>
      <c r="R29" s="116"/>
    </row>
    <row r="30" spans="1:18" s="95" customFormat="1" ht="38.25">
      <c r="A30" s="29" t="s">
        <v>2254</v>
      </c>
      <c r="B30" s="29" t="s">
        <v>2245</v>
      </c>
      <c r="C30" s="29" t="s">
        <v>38</v>
      </c>
      <c r="D30" s="29" t="s">
        <v>2246</v>
      </c>
      <c r="E30" s="30" t="s">
        <v>47</v>
      </c>
      <c r="F30" s="31">
        <v>253.45</v>
      </c>
      <c r="G30" s="32">
        <v>14.92</v>
      </c>
      <c r="H30" s="32">
        <f t="shared" si="3"/>
        <v>14.92</v>
      </c>
      <c r="I30" s="32">
        <f>TRUNC(TRUNC(G30 * B4, 2) + G30, 2)</f>
        <v>18.04</v>
      </c>
      <c r="J30" s="32">
        <f t="shared" si="0"/>
        <v>18.039899999999999</v>
      </c>
      <c r="K30" s="32">
        <f t="shared" si="1"/>
        <v>4572.2299999999996</v>
      </c>
      <c r="L30" s="32">
        <f t="shared" si="2"/>
        <v>4572.2299999999996</v>
      </c>
      <c r="M30" s="123">
        <f t="shared" si="7"/>
        <v>0</v>
      </c>
      <c r="N30" s="123">
        <f t="shared" si="8"/>
        <v>5.5432372505492822E-6</v>
      </c>
      <c r="O30" s="123">
        <f t="shared" si="9"/>
        <v>0</v>
      </c>
      <c r="P30" s="116"/>
      <c r="Q30" s="116"/>
      <c r="R30" s="116"/>
    </row>
    <row r="31" spans="1:18" s="95" customFormat="1" ht="25.5">
      <c r="A31" s="29" t="s">
        <v>2255</v>
      </c>
      <c r="B31" s="29" t="s">
        <v>2256</v>
      </c>
      <c r="C31" s="29" t="s">
        <v>38</v>
      </c>
      <c r="D31" s="29" t="s">
        <v>2257</v>
      </c>
      <c r="E31" s="30" t="s">
        <v>60</v>
      </c>
      <c r="F31" s="31">
        <v>25.87</v>
      </c>
      <c r="G31" s="32">
        <v>244.2</v>
      </c>
      <c r="H31" s="32">
        <f t="shared" si="3"/>
        <v>244.2</v>
      </c>
      <c r="I31" s="32">
        <f>TRUNC(TRUNC(G31 * B4, 2) + G31, 2)</f>
        <v>295.33</v>
      </c>
      <c r="J31" s="32">
        <f t="shared" si="0"/>
        <v>295.3297</v>
      </c>
      <c r="K31" s="32">
        <f t="shared" si="1"/>
        <v>7640.18</v>
      </c>
      <c r="L31" s="32">
        <f t="shared" si="2"/>
        <v>7640.18</v>
      </c>
      <c r="M31" s="123">
        <f t="shared" si="7"/>
        <v>0</v>
      </c>
      <c r="N31" s="123">
        <f t="shared" si="8"/>
        <v>1.0158128195270066E-6</v>
      </c>
      <c r="O31" s="123">
        <f t="shared" si="9"/>
        <v>0</v>
      </c>
      <c r="P31" s="116"/>
      <c r="Q31" s="116"/>
      <c r="R31" s="116"/>
    </row>
    <row r="32" spans="1:18" s="95" customFormat="1">
      <c r="A32" s="25" t="s">
        <v>587</v>
      </c>
      <c r="B32" s="25" t="s">
        <v>33</v>
      </c>
      <c r="C32" s="25"/>
      <c r="D32" s="25" t="s">
        <v>2258</v>
      </c>
      <c r="E32" s="26"/>
      <c r="F32" s="27">
        <v>1</v>
      </c>
      <c r="G32" s="27" t="s">
        <v>34</v>
      </c>
      <c r="H32" s="27"/>
      <c r="I32" s="28">
        <f>K33 + K34 + K35 + K36 + K37 + K38</f>
        <v>117412.26000000001</v>
      </c>
      <c r="J32" s="28">
        <f t="shared" si="0"/>
        <v>117412.26</v>
      </c>
      <c r="K32" s="28">
        <f t="shared" si="1"/>
        <v>117412.26</v>
      </c>
      <c r="L32" s="28">
        <f t="shared" si="2"/>
        <v>117412.26</v>
      </c>
      <c r="M32" s="96"/>
      <c r="N32" s="96"/>
      <c r="P32" s="116"/>
      <c r="Q32" s="116"/>
      <c r="R32" s="116"/>
    </row>
    <row r="33" spans="1:18" s="95" customFormat="1" ht="51">
      <c r="A33" s="29" t="s">
        <v>589</v>
      </c>
      <c r="B33" s="29" t="s">
        <v>646</v>
      </c>
      <c r="C33" s="29" t="s">
        <v>38</v>
      </c>
      <c r="D33" s="29" t="s">
        <v>647</v>
      </c>
      <c r="E33" s="30" t="s">
        <v>102</v>
      </c>
      <c r="F33" s="31">
        <v>6746.66</v>
      </c>
      <c r="G33" s="32">
        <v>11.23</v>
      </c>
      <c r="H33" s="32">
        <f t="shared" si="3"/>
        <v>11.23</v>
      </c>
      <c r="I33" s="32">
        <f>TRUNC(TRUNC(G33 * B4, 2) + G33, 2)</f>
        <v>13.58</v>
      </c>
      <c r="J33" s="32">
        <f t="shared" si="0"/>
        <v>13.5799</v>
      </c>
      <c r="K33" s="32">
        <f t="shared" si="1"/>
        <v>91619.64</v>
      </c>
      <c r="L33" s="32">
        <f t="shared" si="2"/>
        <v>91619.64</v>
      </c>
      <c r="M33" s="123">
        <f t="shared" ref="M33:M38" si="10">1-H33/G33</f>
        <v>0</v>
      </c>
      <c r="N33" s="123">
        <f t="shared" ref="N33:N38" si="11">1-J33/I33</f>
        <v>7.3637702503459579E-6</v>
      </c>
      <c r="O33" s="123">
        <f t="shared" ref="O33:O38" si="12">1-L33/K33</f>
        <v>0</v>
      </c>
      <c r="P33" s="116"/>
      <c r="Q33" s="116"/>
      <c r="R33" s="116"/>
    </row>
    <row r="34" spans="1:18" s="95" customFormat="1" ht="38.25">
      <c r="A34" s="29" t="s">
        <v>2259</v>
      </c>
      <c r="B34" s="29" t="s">
        <v>2260</v>
      </c>
      <c r="C34" s="29" t="s">
        <v>38</v>
      </c>
      <c r="D34" s="29" t="s">
        <v>2261</v>
      </c>
      <c r="E34" s="30" t="s">
        <v>39</v>
      </c>
      <c r="F34" s="31">
        <v>68</v>
      </c>
      <c r="G34" s="32">
        <v>8.7200000000000006</v>
      </c>
      <c r="H34" s="32">
        <f t="shared" si="3"/>
        <v>8.7200000000000006</v>
      </c>
      <c r="I34" s="32">
        <f>TRUNC(TRUNC(G34 * B4, 2) + G34, 2)</f>
        <v>10.54</v>
      </c>
      <c r="J34" s="32">
        <f t="shared" si="0"/>
        <v>10.54</v>
      </c>
      <c r="K34" s="32">
        <f t="shared" si="1"/>
        <v>716.72</v>
      </c>
      <c r="L34" s="32">
        <f t="shared" si="2"/>
        <v>716.72</v>
      </c>
      <c r="M34" s="123">
        <f t="shared" si="10"/>
        <v>0</v>
      </c>
      <c r="N34" s="123">
        <f t="shared" si="11"/>
        <v>0</v>
      </c>
      <c r="O34" s="123">
        <f t="shared" si="12"/>
        <v>0</v>
      </c>
      <c r="P34" s="116"/>
      <c r="Q34" s="116"/>
      <c r="R34" s="116"/>
    </row>
    <row r="35" spans="1:18" s="95" customFormat="1" ht="25.5">
      <c r="A35" s="29" t="s">
        <v>2262</v>
      </c>
      <c r="B35" s="29" t="s">
        <v>2263</v>
      </c>
      <c r="C35" s="29" t="s">
        <v>38</v>
      </c>
      <c r="D35" s="29" t="s">
        <v>2264</v>
      </c>
      <c r="E35" s="30" t="s">
        <v>2076</v>
      </c>
      <c r="F35" s="31">
        <v>41.7</v>
      </c>
      <c r="G35" s="32">
        <v>24.58</v>
      </c>
      <c r="H35" s="32">
        <f t="shared" si="3"/>
        <v>24.57</v>
      </c>
      <c r="I35" s="32">
        <f>TRUNC(TRUNC(G35 * B4, 2) + G35, 2)</f>
        <v>29.72</v>
      </c>
      <c r="J35" s="32">
        <f t="shared" si="0"/>
        <v>29.719899999999999</v>
      </c>
      <c r="K35" s="32">
        <f t="shared" si="1"/>
        <v>1239.32</v>
      </c>
      <c r="L35" s="32">
        <f t="shared" si="2"/>
        <v>1239.32</v>
      </c>
      <c r="M35" s="123">
        <f t="shared" si="10"/>
        <v>4.0683482506098656E-4</v>
      </c>
      <c r="N35" s="123">
        <f t="shared" si="11"/>
        <v>3.3647375504708421E-6</v>
      </c>
      <c r="O35" s="123">
        <f t="shared" si="12"/>
        <v>0</v>
      </c>
      <c r="P35" s="116"/>
      <c r="Q35" s="116"/>
      <c r="R35" s="116"/>
    </row>
    <row r="36" spans="1:18" s="95" customFormat="1" ht="25.5">
      <c r="A36" s="29" t="s">
        <v>2265</v>
      </c>
      <c r="B36" s="29" t="s">
        <v>649</v>
      </c>
      <c r="C36" s="29" t="s">
        <v>46</v>
      </c>
      <c r="D36" s="29" t="s">
        <v>650</v>
      </c>
      <c r="E36" s="30" t="s">
        <v>47</v>
      </c>
      <c r="F36" s="31">
        <v>315.8</v>
      </c>
      <c r="G36" s="32">
        <v>11.33</v>
      </c>
      <c r="H36" s="32">
        <f t="shared" si="3"/>
        <v>11.33</v>
      </c>
      <c r="I36" s="32">
        <f>TRUNC(TRUNC(G36 * B4, 2) + G36, 2)</f>
        <v>13.7</v>
      </c>
      <c r="J36" s="32">
        <f t="shared" si="0"/>
        <v>13.7</v>
      </c>
      <c r="K36" s="32">
        <f t="shared" si="1"/>
        <v>4326.46</v>
      </c>
      <c r="L36" s="32">
        <f t="shared" si="2"/>
        <v>4326.46</v>
      </c>
      <c r="M36" s="123">
        <f t="shared" si="10"/>
        <v>0</v>
      </c>
      <c r="N36" s="123">
        <f t="shared" si="11"/>
        <v>0</v>
      </c>
      <c r="O36" s="123">
        <f t="shared" si="12"/>
        <v>0</v>
      </c>
      <c r="P36" s="116"/>
      <c r="Q36" s="116"/>
      <c r="R36" s="116"/>
    </row>
    <row r="37" spans="1:18" s="95" customFormat="1" ht="38.25">
      <c r="A37" s="29" t="s">
        <v>2266</v>
      </c>
      <c r="B37" s="29" t="s">
        <v>149</v>
      </c>
      <c r="C37" s="29" t="s">
        <v>46</v>
      </c>
      <c r="D37" s="29" t="s">
        <v>150</v>
      </c>
      <c r="E37" s="30" t="s">
        <v>47</v>
      </c>
      <c r="F37" s="31">
        <v>631.6</v>
      </c>
      <c r="G37" s="32">
        <v>12.88</v>
      </c>
      <c r="H37" s="32">
        <f t="shared" si="3"/>
        <v>12.87</v>
      </c>
      <c r="I37" s="32">
        <f>TRUNC(TRUNC(G37 * B4, 2) + G37, 2)</f>
        <v>15.57</v>
      </c>
      <c r="J37" s="32">
        <f t="shared" si="0"/>
        <v>15.569900000000001</v>
      </c>
      <c r="K37" s="32">
        <f t="shared" si="1"/>
        <v>9834.01</v>
      </c>
      <c r="L37" s="32">
        <f t="shared" si="2"/>
        <v>9834.01</v>
      </c>
      <c r="M37" s="123">
        <f t="shared" si="10"/>
        <v>7.7639751552804892E-4</v>
      </c>
      <c r="N37" s="123">
        <f t="shared" si="11"/>
        <v>6.4226075786599779E-6</v>
      </c>
      <c r="O37" s="123">
        <f t="shared" si="12"/>
        <v>0</v>
      </c>
      <c r="P37" s="116"/>
      <c r="Q37" s="116"/>
      <c r="R37" s="116"/>
    </row>
    <row r="38" spans="1:18" s="95" customFormat="1" ht="38.25">
      <c r="A38" s="29" t="s">
        <v>2267</v>
      </c>
      <c r="B38" s="29" t="s">
        <v>151</v>
      </c>
      <c r="C38" s="29" t="s">
        <v>46</v>
      </c>
      <c r="D38" s="29" t="s">
        <v>2268</v>
      </c>
      <c r="E38" s="30" t="s">
        <v>47</v>
      </c>
      <c r="F38" s="31">
        <v>631.6</v>
      </c>
      <c r="G38" s="32">
        <v>12.67</v>
      </c>
      <c r="H38" s="32">
        <f t="shared" si="3"/>
        <v>12.67</v>
      </c>
      <c r="I38" s="32">
        <f>TRUNC(TRUNC(G38 * B4, 2) + G38, 2)</f>
        <v>15.32</v>
      </c>
      <c r="J38" s="32">
        <f t="shared" si="0"/>
        <v>15.319900000000001</v>
      </c>
      <c r="K38" s="32">
        <f t="shared" si="1"/>
        <v>9676.11</v>
      </c>
      <c r="L38" s="32">
        <f t="shared" si="2"/>
        <v>9676.11</v>
      </c>
      <c r="M38" s="123">
        <f t="shared" si="10"/>
        <v>0</v>
      </c>
      <c r="N38" s="123">
        <f t="shared" si="11"/>
        <v>6.5274151436200967E-6</v>
      </c>
      <c r="O38" s="123">
        <f t="shared" si="12"/>
        <v>0</v>
      </c>
      <c r="P38" s="116"/>
      <c r="Q38" s="116"/>
      <c r="R38" s="116"/>
    </row>
    <row r="39" spans="1:18" s="95" customFormat="1">
      <c r="A39" s="25" t="s">
        <v>6</v>
      </c>
      <c r="B39" s="25" t="s">
        <v>33</v>
      </c>
      <c r="C39" s="25"/>
      <c r="D39" s="25" t="s">
        <v>10</v>
      </c>
      <c r="E39" s="26"/>
      <c r="F39" s="27">
        <v>1</v>
      </c>
      <c r="G39" s="27" t="s">
        <v>34</v>
      </c>
      <c r="H39" s="27"/>
      <c r="I39" s="28">
        <f>K40 + K50 + K55 + K76 + K81</f>
        <v>118203.34999999999</v>
      </c>
      <c r="J39" s="28">
        <f t="shared" si="0"/>
        <v>118203.35</v>
      </c>
      <c r="K39" s="28">
        <f t="shared" si="1"/>
        <v>118203.35</v>
      </c>
      <c r="L39" s="28">
        <f t="shared" si="2"/>
        <v>118203.35</v>
      </c>
      <c r="M39" s="96"/>
      <c r="N39" s="96"/>
      <c r="P39" s="116"/>
      <c r="Q39" s="116"/>
      <c r="R39" s="116"/>
    </row>
    <row r="40" spans="1:18" s="95" customFormat="1" ht="25.5">
      <c r="A40" s="25" t="s">
        <v>58</v>
      </c>
      <c r="B40" s="25" t="s">
        <v>33</v>
      </c>
      <c r="C40" s="25"/>
      <c r="D40" s="25" t="s">
        <v>2269</v>
      </c>
      <c r="E40" s="26"/>
      <c r="F40" s="27">
        <v>1</v>
      </c>
      <c r="G40" s="27" t="s">
        <v>34</v>
      </c>
      <c r="H40" s="27"/>
      <c r="I40" s="28">
        <f>K41 + K42 + K43 + K44 + K45 + K46 + K47 + K48 + K49</f>
        <v>34059.019999999997</v>
      </c>
      <c r="J40" s="28">
        <f t="shared" si="0"/>
        <v>34059.019999999997</v>
      </c>
      <c r="K40" s="28">
        <f t="shared" si="1"/>
        <v>34059.019999999997</v>
      </c>
      <c r="L40" s="28">
        <f t="shared" si="2"/>
        <v>34059.019999999997</v>
      </c>
      <c r="M40" s="96"/>
      <c r="N40" s="96"/>
      <c r="P40" s="116"/>
      <c r="Q40" s="116"/>
      <c r="R40" s="116"/>
    </row>
    <row r="41" spans="1:18" s="95" customFormat="1" ht="38.25">
      <c r="A41" s="29" t="s">
        <v>59</v>
      </c>
      <c r="B41" s="29" t="s">
        <v>2270</v>
      </c>
      <c r="C41" s="29" t="s">
        <v>38</v>
      </c>
      <c r="D41" s="29" t="s">
        <v>2271</v>
      </c>
      <c r="E41" s="30" t="s">
        <v>47</v>
      </c>
      <c r="F41" s="31">
        <v>5.01</v>
      </c>
      <c r="G41" s="32">
        <v>9.9700000000000006</v>
      </c>
      <c r="H41" s="32">
        <f t="shared" si="3"/>
        <v>9.9600000000000009</v>
      </c>
      <c r="I41" s="32">
        <f>TRUNC(TRUNC(G41 * B4, 2) + G41, 2)</f>
        <v>12.05</v>
      </c>
      <c r="J41" s="32">
        <f t="shared" si="0"/>
        <v>12.049899999999999</v>
      </c>
      <c r="K41" s="32">
        <f t="shared" si="1"/>
        <v>60.37</v>
      </c>
      <c r="L41" s="32">
        <f t="shared" si="2"/>
        <v>60.37</v>
      </c>
      <c r="M41" s="123">
        <f t="shared" ref="M41:M49" si="13">1-H41/G41</f>
        <v>1.0030090270811698E-3</v>
      </c>
      <c r="N41" s="123">
        <f t="shared" ref="N41:N49" si="14">1-J41/I41</f>
        <v>8.2987551868196618E-6</v>
      </c>
      <c r="O41" s="123">
        <f t="shared" ref="O41:O49" si="15">1-L41/K41</f>
        <v>0</v>
      </c>
      <c r="P41" s="116"/>
      <c r="Q41" s="116"/>
      <c r="R41" s="116"/>
    </row>
    <row r="42" spans="1:18" s="95" customFormat="1" ht="38.25">
      <c r="A42" s="29" t="s">
        <v>2272</v>
      </c>
      <c r="B42" s="29" t="s">
        <v>2273</v>
      </c>
      <c r="C42" s="29" t="s">
        <v>38</v>
      </c>
      <c r="D42" s="29" t="s">
        <v>2274</v>
      </c>
      <c r="E42" s="30" t="s">
        <v>60</v>
      </c>
      <c r="F42" s="31">
        <v>0.13</v>
      </c>
      <c r="G42" s="32">
        <v>867.06</v>
      </c>
      <c r="H42" s="32">
        <f t="shared" si="3"/>
        <v>867.05</v>
      </c>
      <c r="I42" s="32">
        <f>TRUNC(TRUNC(G42 * B4, 2) + G42, 2)</f>
        <v>1048.6199999999999</v>
      </c>
      <c r="J42" s="32">
        <f t="shared" si="0"/>
        <v>1048.6152999999999</v>
      </c>
      <c r="K42" s="32">
        <f t="shared" si="1"/>
        <v>136.32</v>
      </c>
      <c r="L42" s="32">
        <f t="shared" si="2"/>
        <v>136.32</v>
      </c>
      <c r="M42" s="123">
        <f t="shared" si="13"/>
        <v>1.1533227227578102E-5</v>
      </c>
      <c r="N42" s="123">
        <f t="shared" si="14"/>
        <v>4.4820812115098363E-6</v>
      </c>
      <c r="O42" s="123">
        <f t="shared" si="15"/>
        <v>0</v>
      </c>
      <c r="P42" s="116"/>
      <c r="Q42" s="116"/>
      <c r="R42" s="116"/>
    </row>
    <row r="43" spans="1:18" s="95" customFormat="1" ht="51">
      <c r="A43" s="29" t="s">
        <v>2275</v>
      </c>
      <c r="B43" s="29" t="s">
        <v>640</v>
      </c>
      <c r="C43" s="29" t="s">
        <v>38</v>
      </c>
      <c r="D43" s="29" t="s">
        <v>641</v>
      </c>
      <c r="E43" s="30" t="s">
        <v>102</v>
      </c>
      <c r="F43" s="31">
        <v>1922.8</v>
      </c>
      <c r="G43" s="32">
        <v>9.83</v>
      </c>
      <c r="H43" s="32">
        <f t="shared" si="3"/>
        <v>9.82</v>
      </c>
      <c r="I43" s="32">
        <f>TRUNC(TRUNC(G43 * B4, 2) + G43, 2)</f>
        <v>11.88</v>
      </c>
      <c r="J43" s="32">
        <f t="shared" si="0"/>
        <v>11.879899999999999</v>
      </c>
      <c r="K43" s="32">
        <f t="shared" si="1"/>
        <v>22842.86</v>
      </c>
      <c r="L43" s="32">
        <f t="shared" si="2"/>
        <v>22842.86</v>
      </c>
      <c r="M43" s="123">
        <f t="shared" si="13"/>
        <v>1.0172939979653517E-3</v>
      </c>
      <c r="N43" s="123">
        <f t="shared" si="14"/>
        <v>8.4175084176241199E-6</v>
      </c>
      <c r="O43" s="123">
        <f t="shared" si="15"/>
        <v>0</v>
      </c>
      <c r="P43" s="116"/>
      <c r="Q43" s="116"/>
      <c r="R43" s="116"/>
    </row>
    <row r="44" spans="1:18" s="95" customFormat="1" ht="51">
      <c r="A44" s="29" t="s">
        <v>2276</v>
      </c>
      <c r="B44" s="29" t="s">
        <v>643</v>
      </c>
      <c r="C44" s="29" t="s">
        <v>38</v>
      </c>
      <c r="D44" s="29" t="s">
        <v>644</v>
      </c>
      <c r="E44" s="30" t="s">
        <v>102</v>
      </c>
      <c r="F44" s="31">
        <v>47.99</v>
      </c>
      <c r="G44" s="32">
        <v>9.36</v>
      </c>
      <c r="H44" s="32">
        <f t="shared" si="3"/>
        <v>9.35</v>
      </c>
      <c r="I44" s="32">
        <f>TRUNC(TRUNC(G44 * B4, 2) + G44, 2)</f>
        <v>11.31</v>
      </c>
      <c r="J44" s="32">
        <f t="shared" si="0"/>
        <v>11.309799999999999</v>
      </c>
      <c r="K44" s="32">
        <f t="shared" si="1"/>
        <v>542.76</v>
      </c>
      <c r="L44" s="32">
        <f t="shared" si="2"/>
        <v>542.76</v>
      </c>
      <c r="M44" s="123">
        <f t="shared" si="13"/>
        <v>1.0683760683760646E-3</v>
      </c>
      <c r="N44" s="123">
        <f t="shared" si="14"/>
        <v>1.7683465959428268E-5</v>
      </c>
      <c r="O44" s="123">
        <f t="shared" si="15"/>
        <v>0</v>
      </c>
      <c r="P44" s="116"/>
      <c r="Q44" s="116"/>
      <c r="R44" s="116"/>
    </row>
    <row r="45" spans="1:18" s="95" customFormat="1" ht="38.25">
      <c r="A45" s="29" t="s">
        <v>2277</v>
      </c>
      <c r="B45" s="29" t="s">
        <v>2278</v>
      </c>
      <c r="C45" s="29" t="s">
        <v>38</v>
      </c>
      <c r="D45" s="29" t="s">
        <v>2279</v>
      </c>
      <c r="E45" s="30" t="s">
        <v>39</v>
      </c>
      <c r="F45" s="31">
        <v>283</v>
      </c>
      <c r="G45" s="32">
        <v>7.13</v>
      </c>
      <c r="H45" s="32">
        <f t="shared" si="3"/>
        <v>7.13</v>
      </c>
      <c r="I45" s="32">
        <f>TRUNC(TRUNC(G45 * B4, 2) + G45, 2)</f>
        <v>8.6199999999999992</v>
      </c>
      <c r="J45" s="32">
        <f t="shared" si="0"/>
        <v>8.6199999999999992</v>
      </c>
      <c r="K45" s="32">
        <f t="shared" si="1"/>
        <v>2439.46</v>
      </c>
      <c r="L45" s="32">
        <f t="shared" si="2"/>
        <v>2439.46</v>
      </c>
      <c r="M45" s="123">
        <f t="shared" si="13"/>
        <v>0</v>
      </c>
      <c r="N45" s="123">
        <f t="shared" si="14"/>
        <v>0</v>
      </c>
      <c r="O45" s="123">
        <f t="shared" si="15"/>
        <v>0</v>
      </c>
      <c r="P45" s="116"/>
      <c r="Q45" s="116"/>
      <c r="R45" s="116"/>
    </row>
    <row r="46" spans="1:18" s="95" customFormat="1" ht="25.5">
      <c r="A46" s="29" t="s">
        <v>2280</v>
      </c>
      <c r="B46" s="29" t="s">
        <v>649</v>
      </c>
      <c r="C46" s="29" t="s">
        <v>46</v>
      </c>
      <c r="D46" s="29" t="s">
        <v>650</v>
      </c>
      <c r="E46" s="30" t="s">
        <v>47</v>
      </c>
      <c r="F46" s="31">
        <v>96.83</v>
      </c>
      <c r="G46" s="32">
        <v>11.33</v>
      </c>
      <c r="H46" s="32">
        <f t="shared" si="3"/>
        <v>11.33</v>
      </c>
      <c r="I46" s="32">
        <f>TRUNC(TRUNC(G46 * B4, 2) + G46, 2)</f>
        <v>13.7</v>
      </c>
      <c r="J46" s="32">
        <f t="shared" si="0"/>
        <v>13.6999</v>
      </c>
      <c r="K46" s="32">
        <f t="shared" si="1"/>
        <v>1326.57</v>
      </c>
      <c r="L46" s="32">
        <f t="shared" si="2"/>
        <v>1326.57</v>
      </c>
      <c r="M46" s="123">
        <f t="shared" si="13"/>
        <v>0</v>
      </c>
      <c r="N46" s="123">
        <f t="shared" si="14"/>
        <v>7.2992700729246351E-6</v>
      </c>
      <c r="O46" s="123">
        <f t="shared" si="15"/>
        <v>0</v>
      </c>
      <c r="P46" s="116"/>
      <c r="Q46" s="116"/>
      <c r="R46" s="116"/>
    </row>
    <row r="47" spans="1:18" s="95" customFormat="1" ht="38.25">
      <c r="A47" s="29" t="s">
        <v>2281</v>
      </c>
      <c r="B47" s="29" t="s">
        <v>149</v>
      </c>
      <c r="C47" s="29" t="s">
        <v>46</v>
      </c>
      <c r="D47" s="29" t="s">
        <v>150</v>
      </c>
      <c r="E47" s="30" t="s">
        <v>47</v>
      </c>
      <c r="F47" s="31">
        <v>193.66</v>
      </c>
      <c r="G47" s="32">
        <v>12.88</v>
      </c>
      <c r="H47" s="32">
        <f t="shared" si="3"/>
        <v>12.87</v>
      </c>
      <c r="I47" s="32">
        <f>TRUNC(TRUNC(G47 * B4, 2) + G47, 2)</f>
        <v>15.57</v>
      </c>
      <c r="J47" s="32">
        <f t="shared" si="0"/>
        <v>15.569900000000001</v>
      </c>
      <c r="K47" s="32">
        <f t="shared" si="1"/>
        <v>3015.28</v>
      </c>
      <c r="L47" s="32">
        <f t="shared" si="2"/>
        <v>3015.28</v>
      </c>
      <c r="M47" s="123">
        <f t="shared" si="13"/>
        <v>7.7639751552804892E-4</v>
      </c>
      <c r="N47" s="123">
        <f t="shared" si="14"/>
        <v>6.4226075786599779E-6</v>
      </c>
      <c r="O47" s="123">
        <f t="shared" si="15"/>
        <v>0</v>
      </c>
      <c r="P47" s="116"/>
      <c r="Q47" s="116"/>
      <c r="R47" s="116"/>
    </row>
    <row r="48" spans="1:18" s="95" customFormat="1" ht="38.25">
      <c r="A48" s="29" t="s">
        <v>2282</v>
      </c>
      <c r="B48" s="29" t="s">
        <v>151</v>
      </c>
      <c r="C48" s="29" t="s">
        <v>46</v>
      </c>
      <c r="D48" s="29" t="s">
        <v>2268</v>
      </c>
      <c r="E48" s="30" t="s">
        <v>47</v>
      </c>
      <c r="F48" s="31">
        <v>193.66</v>
      </c>
      <c r="G48" s="32">
        <v>12.67</v>
      </c>
      <c r="H48" s="32">
        <f t="shared" si="3"/>
        <v>12.67</v>
      </c>
      <c r="I48" s="32">
        <f>TRUNC(TRUNC(G48 * B4, 2) + G48, 2)</f>
        <v>15.32</v>
      </c>
      <c r="J48" s="32">
        <f t="shared" si="0"/>
        <v>15.319900000000001</v>
      </c>
      <c r="K48" s="32">
        <f t="shared" si="1"/>
        <v>2966.87</v>
      </c>
      <c r="L48" s="32">
        <f t="shared" si="2"/>
        <v>2966.87</v>
      </c>
      <c r="M48" s="123">
        <f t="shared" si="13"/>
        <v>0</v>
      </c>
      <c r="N48" s="123">
        <f t="shared" si="14"/>
        <v>6.5274151436200967E-6</v>
      </c>
      <c r="O48" s="123">
        <f t="shared" si="15"/>
        <v>0</v>
      </c>
      <c r="P48" s="116"/>
      <c r="Q48" s="116"/>
      <c r="R48" s="116"/>
    </row>
    <row r="49" spans="1:18" s="95" customFormat="1" ht="38.25">
      <c r="A49" s="29" t="s">
        <v>2283</v>
      </c>
      <c r="B49" s="29" t="s">
        <v>2284</v>
      </c>
      <c r="C49" s="29" t="s">
        <v>46</v>
      </c>
      <c r="D49" s="29" t="s">
        <v>2285</v>
      </c>
      <c r="E49" s="30" t="s">
        <v>60</v>
      </c>
      <c r="F49" s="31">
        <v>34.299999999999997</v>
      </c>
      <c r="G49" s="32">
        <v>17.57</v>
      </c>
      <c r="H49" s="32">
        <f t="shared" si="3"/>
        <v>17.559999999999999</v>
      </c>
      <c r="I49" s="32">
        <f>TRUNC(TRUNC(G49 * B4, 2) + G49, 2)</f>
        <v>21.24</v>
      </c>
      <c r="J49" s="32">
        <f t="shared" si="0"/>
        <v>21.239899999999999</v>
      </c>
      <c r="K49" s="32">
        <f t="shared" si="1"/>
        <v>728.53</v>
      </c>
      <c r="L49" s="32">
        <f t="shared" si="2"/>
        <v>728.53</v>
      </c>
      <c r="M49" s="123">
        <f t="shared" si="13"/>
        <v>5.6915196357432141E-4</v>
      </c>
      <c r="N49" s="123">
        <f t="shared" si="14"/>
        <v>4.7080979284075397E-6</v>
      </c>
      <c r="O49" s="123">
        <f t="shared" si="15"/>
        <v>0</v>
      </c>
      <c r="P49" s="116"/>
      <c r="Q49" s="116"/>
      <c r="R49" s="116"/>
    </row>
    <row r="50" spans="1:18" s="95" customFormat="1" ht="25.5">
      <c r="A50" s="25" t="s">
        <v>61</v>
      </c>
      <c r="B50" s="25" t="s">
        <v>33</v>
      </c>
      <c r="C50" s="25"/>
      <c r="D50" s="25" t="s">
        <v>2286</v>
      </c>
      <c r="E50" s="26"/>
      <c r="F50" s="27">
        <v>1</v>
      </c>
      <c r="G50" s="27" t="s">
        <v>34</v>
      </c>
      <c r="H50" s="27"/>
      <c r="I50" s="28">
        <f>K51 + K52 + K53 + K54</f>
        <v>12254.99</v>
      </c>
      <c r="J50" s="28">
        <f t="shared" si="0"/>
        <v>12254.99</v>
      </c>
      <c r="K50" s="28">
        <f t="shared" si="1"/>
        <v>12254.99</v>
      </c>
      <c r="L50" s="28">
        <f t="shared" si="2"/>
        <v>12254.99</v>
      </c>
      <c r="M50" s="96"/>
      <c r="N50" s="96"/>
      <c r="P50" s="116"/>
      <c r="Q50" s="116"/>
      <c r="R50" s="116"/>
    </row>
    <row r="51" spans="1:18" s="95" customFormat="1" ht="38.25">
      <c r="A51" s="29" t="s">
        <v>62</v>
      </c>
      <c r="B51" s="29" t="s">
        <v>2270</v>
      </c>
      <c r="C51" s="29" t="s">
        <v>38</v>
      </c>
      <c r="D51" s="29" t="s">
        <v>2271</v>
      </c>
      <c r="E51" s="30" t="s">
        <v>47</v>
      </c>
      <c r="F51" s="31">
        <v>64.55</v>
      </c>
      <c r="G51" s="32">
        <v>9.9700000000000006</v>
      </c>
      <c r="H51" s="32">
        <f t="shared" si="3"/>
        <v>9.9600000000000009</v>
      </c>
      <c r="I51" s="32">
        <f>TRUNC(TRUNC(G51 * B4, 2) + G51, 2)</f>
        <v>12.05</v>
      </c>
      <c r="J51" s="32">
        <f t="shared" si="0"/>
        <v>12.049799999999999</v>
      </c>
      <c r="K51" s="32">
        <f t="shared" si="1"/>
        <v>777.82</v>
      </c>
      <c r="L51" s="32">
        <f t="shared" si="2"/>
        <v>777.82</v>
      </c>
      <c r="M51" s="123">
        <f>1-H51/G51</f>
        <v>1.0030090270811698E-3</v>
      </c>
      <c r="N51" s="123">
        <f>1-J51/I51</f>
        <v>1.6597510373528301E-5</v>
      </c>
      <c r="O51" s="123">
        <f>1-L51/K51</f>
        <v>0</v>
      </c>
      <c r="P51" s="116"/>
      <c r="Q51" s="116"/>
      <c r="R51" s="116"/>
    </row>
    <row r="52" spans="1:18" s="95" customFormat="1" ht="51">
      <c r="A52" s="29" t="s">
        <v>64</v>
      </c>
      <c r="B52" s="29" t="s">
        <v>620</v>
      </c>
      <c r="C52" s="29" t="s">
        <v>38</v>
      </c>
      <c r="D52" s="29" t="s">
        <v>621</v>
      </c>
      <c r="E52" s="30" t="s">
        <v>60</v>
      </c>
      <c r="F52" s="31">
        <v>13.03</v>
      </c>
      <c r="G52" s="32">
        <v>699.04</v>
      </c>
      <c r="H52" s="32">
        <f t="shared" si="3"/>
        <v>699.03</v>
      </c>
      <c r="I52" s="32">
        <f>TRUNC(TRUNC(G52 * B4, 2) + G52, 2)</f>
        <v>845.41</v>
      </c>
      <c r="J52" s="32">
        <f t="shared" si="0"/>
        <v>845.40980000000002</v>
      </c>
      <c r="K52" s="32">
        <f t="shared" si="1"/>
        <v>11015.69</v>
      </c>
      <c r="L52" s="32">
        <f t="shared" si="2"/>
        <v>11015.69</v>
      </c>
      <c r="M52" s="123">
        <f>1-H52/G52</f>
        <v>1.4305333028152845E-5</v>
      </c>
      <c r="N52" s="123">
        <f>1-J52/I52</f>
        <v>2.3657160430623492E-7</v>
      </c>
      <c r="O52" s="123">
        <f>1-L52/K52</f>
        <v>0</v>
      </c>
      <c r="P52" s="116"/>
      <c r="Q52" s="116"/>
      <c r="R52" s="116"/>
    </row>
    <row r="53" spans="1:18" s="95" customFormat="1" ht="38.25">
      <c r="A53" s="29" t="s">
        <v>2287</v>
      </c>
      <c r="B53" s="29" t="s">
        <v>2273</v>
      </c>
      <c r="C53" s="29" t="s">
        <v>38</v>
      </c>
      <c r="D53" s="29" t="s">
        <v>2274</v>
      </c>
      <c r="E53" s="30" t="s">
        <v>60</v>
      </c>
      <c r="F53" s="31">
        <v>0.39</v>
      </c>
      <c r="G53" s="32">
        <v>867.06</v>
      </c>
      <c r="H53" s="32">
        <f t="shared" si="3"/>
        <v>867.05</v>
      </c>
      <c r="I53" s="32">
        <f>TRUNC(TRUNC(G53 * B4, 2) + G53, 2)</f>
        <v>1048.6199999999999</v>
      </c>
      <c r="J53" s="32">
        <f t="shared" si="0"/>
        <v>1048.6152999999999</v>
      </c>
      <c r="K53" s="32">
        <f t="shared" si="1"/>
        <v>408.96</v>
      </c>
      <c r="L53" s="32">
        <f t="shared" si="2"/>
        <v>408.96</v>
      </c>
      <c r="M53" s="123">
        <f>1-H53/G53</f>
        <v>1.1533227227578102E-5</v>
      </c>
      <c r="N53" s="123">
        <f>1-J53/I53</f>
        <v>4.4820812115098363E-6</v>
      </c>
      <c r="O53" s="123">
        <f>1-L53/K53</f>
        <v>0</v>
      </c>
      <c r="P53" s="116"/>
      <c r="Q53" s="116"/>
      <c r="R53" s="116"/>
    </row>
    <row r="54" spans="1:18" s="95" customFormat="1" ht="38.25">
      <c r="A54" s="29" t="s">
        <v>2288</v>
      </c>
      <c r="B54" s="29" t="s">
        <v>625</v>
      </c>
      <c r="C54" s="29" t="s">
        <v>46</v>
      </c>
      <c r="D54" s="29" t="s">
        <v>626</v>
      </c>
      <c r="E54" s="30" t="s">
        <v>47</v>
      </c>
      <c r="F54" s="31">
        <v>1.23</v>
      </c>
      <c r="G54" s="32">
        <v>35.31</v>
      </c>
      <c r="H54" s="32">
        <f t="shared" si="3"/>
        <v>35.31</v>
      </c>
      <c r="I54" s="32">
        <f>TRUNC(TRUNC(G54 * B4, 2) + G54, 2)</f>
        <v>42.7</v>
      </c>
      <c r="J54" s="32">
        <f t="shared" si="0"/>
        <v>42.699100000000001</v>
      </c>
      <c r="K54" s="32">
        <f t="shared" si="1"/>
        <v>52.52</v>
      </c>
      <c r="L54" s="32">
        <f t="shared" si="2"/>
        <v>52.52</v>
      </c>
      <c r="M54" s="123">
        <f>1-H54/G54</f>
        <v>0</v>
      </c>
      <c r="N54" s="123">
        <f>1-J54/I54</f>
        <v>2.1077283372417099E-5</v>
      </c>
      <c r="O54" s="123">
        <f>1-L54/K54</f>
        <v>0</v>
      </c>
      <c r="P54" s="116"/>
      <c r="Q54" s="116"/>
      <c r="R54" s="116"/>
    </row>
    <row r="55" spans="1:18" s="95" customFormat="1" ht="25.5">
      <c r="A55" s="25" t="s">
        <v>635</v>
      </c>
      <c r="B55" s="25" t="s">
        <v>33</v>
      </c>
      <c r="C55" s="25"/>
      <c r="D55" s="25" t="s">
        <v>2289</v>
      </c>
      <c r="E55" s="26"/>
      <c r="F55" s="27">
        <v>1</v>
      </c>
      <c r="G55" s="27" t="s">
        <v>34</v>
      </c>
      <c r="H55" s="27"/>
      <c r="I55" s="28">
        <f>K56 + K61 + K67</f>
        <v>47771.509999999995</v>
      </c>
      <c r="J55" s="28">
        <f t="shared" si="0"/>
        <v>47771.51</v>
      </c>
      <c r="K55" s="28">
        <f t="shared" si="1"/>
        <v>47771.51</v>
      </c>
      <c r="L55" s="28">
        <f t="shared" si="2"/>
        <v>47771.51</v>
      </c>
      <c r="M55" s="96"/>
      <c r="N55" s="96"/>
      <c r="P55" s="116"/>
      <c r="Q55" s="116"/>
      <c r="R55" s="116"/>
    </row>
    <row r="56" spans="1:18" s="95" customFormat="1">
      <c r="A56" s="25" t="s">
        <v>637</v>
      </c>
      <c r="B56" s="25" t="s">
        <v>33</v>
      </c>
      <c r="C56" s="25"/>
      <c r="D56" s="25" t="s">
        <v>2228</v>
      </c>
      <c r="E56" s="26"/>
      <c r="F56" s="27">
        <v>1</v>
      </c>
      <c r="G56" s="27" t="s">
        <v>34</v>
      </c>
      <c r="H56" s="27"/>
      <c r="I56" s="28">
        <f>K57 + K58 + K59 + K60</f>
        <v>15550.14</v>
      </c>
      <c r="J56" s="28">
        <f t="shared" si="0"/>
        <v>15550.14</v>
      </c>
      <c r="K56" s="28">
        <f t="shared" si="1"/>
        <v>15550.14</v>
      </c>
      <c r="L56" s="28">
        <f t="shared" si="2"/>
        <v>15550.14</v>
      </c>
      <c r="M56" s="96"/>
      <c r="N56" s="96"/>
      <c r="P56" s="116"/>
      <c r="Q56" s="116"/>
      <c r="R56" s="116"/>
    </row>
    <row r="57" spans="1:18" s="95" customFormat="1" ht="38.25">
      <c r="A57" s="29" t="s">
        <v>639</v>
      </c>
      <c r="B57" s="29" t="s">
        <v>2230</v>
      </c>
      <c r="C57" s="29" t="s">
        <v>38</v>
      </c>
      <c r="D57" s="29" t="s">
        <v>2231</v>
      </c>
      <c r="E57" s="30" t="s">
        <v>57</v>
      </c>
      <c r="F57" s="31">
        <v>84</v>
      </c>
      <c r="G57" s="32">
        <v>120.13</v>
      </c>
      <c r="H57" s="32">
        <f t="shared" si="3"/>
        <v>120.13</v>
      </c>
      <c r="I57" s="32">
        <f>TRUNC(TRUNC(G57 * B4, 2) + G57, 2)</f>
        <v>145.28</v>
      </c>
      <c r="J57" s="32">
        <f t="shared" si="0"/>
        <v>145.28</v>
      </c>
      <c r="K57" s="32">
        <f t="shared" si="1"/>
        <v>12203.52</v>
      </c>
      <c r="L57" s="32">
        <f t="shared" si="2"/>
        <v>12203.52</v>
      </c>
      <c r="M57" s="123">
        <f>1-H57/G57</f>
        <v>0</v>
      </c>
      <c r="N57" s="123">
        <f>1-J57/I57</f>
        <v>0</v>
      </c>
      <c r="O57" s="123">
        <f>1-L57/K57</f>
        <v>0</v>
      </c>
      <c r="P57" s="116"/>
      <c r="Q57" s="116"/>
      <c r="R57" s="116"/>
    </row>
    <row r="58" spans="1:18" s="95" customFormat="1" ht="25.5">
      <c r="A58" s="29" t="s">
        <v>642</v>
      </c>
      <c r="B58" s="29" t="s">
        <v>2236</v>
      </c>
      <c r="C58" s="29" t="s">
        <v>46</v>
      </c>
      <c r="D58" s="29" t="s">
        <v>2237</v>
      </c>
      <c r="E58" s="30" t="s">
        <v>39</v>
      </c>
      <c r="F58" s="31">
        <v>21</v>
      </c>
      <c r="G58" s="32">
        <v>19.510000000000002</v>
      </c>
      <c r="H58" s="32">
        <f t="shared" si="3"/>
        <v>19.510000000000002</v>
      </c>
      <c r="I58" s="32">
        <f>TRUNC(TRUNC(G58 * B4, 2) + G58, 2)</f>
        <v>23.59</v>
      </c>
      <c r="J58" s="32">
        <f t="shared" si="0"/>
        <v>23.59</v>
      </c>
      <c r="K58" s="32">
        <f t="shared" si="1"/>
        <v>495.39</v>
      </c>
      <c r="L58" s="32">
        <f t="shared" si="2"/>
        <v>495.39</v>
      </c>
      <c r="M58" s="123">
        <f>1-H58/G58</f>
        <v>0</v>
      </c>
      <c r="N58" s="123">
        <f>1-J58/I58</f>
        <v>0</v>
      </c>
      <c r="O58" s="123">
        <f>1-L58/K58</f>
        <v>0</v>
      </c>
      <c r="P58" s="116"/>
      <c r="Q58" s="116"/>
      <c r="R58" s="116"/>
    </row>
    <row r="59" spans="1:18" s="95" customFormat="1" ht="25.5">
      <c r="A59" s="29" t="s">
        <v>645</v>
      </c>
      <c r="B59" s="29" t="s">
        <v>2232</v>
      </c>
      <c r="C59" s="29" t="s">
        <v>46</v>
      </c>
      <c r="D59" s="29" t="s">
        <v>2233</v>
      </c>
      <c r="E59" s="30" t="s">
        <v>102</v>
      </c>
      <c r="F59" s="31">
        <v>159.6</v>
      </c>
      <c r="G59" s="32">
        <v>10.45</v>
      </c>
      <c r="H59" s="32">
        <f t="shared" si="3"/>
        <v>10.44</v>
      </c>
      <c r="I59" s="32">
        <f>TRUNC(TRUNC(G59 * B4, 2) + G59, 2)</f>
        <v>12.63</v>
      </c>
      <c r="J59" s="32">
        <f t="shared" si="0"/>
        <v>12.629899999999999</v>
      </c>
      <c r="K59" s="32">
        <f t="shared" si="1"/>
        <v>2015.74</v>
      </c>
      <c r="L59" s="32">
        <f t="shared" si="2"/>
        <v>2015.74</v>
      </c>
      <c r="M59" s="123">
        <f>1-H59/G59</f>
        <v>9.5693779904304499E-4</v>
      </c>
      <c r="N59" s="123">
        <f>1-J59/I59</f>
        <v>7.9176563738680983E-6</v>
      </c>
      <c r="O59" s="123">
        <f>1-L59/K59</f>
        <v>0</v>
      </c>
      <c r="P59" s="116"/>
      <c r="Q59" s="116"/>
      <c r="R59" s="116"/>
    </row>
    <row r="60" spans="1:18" s="95" customFormat="1" ht="25.5">
      <c r="A60" s="29" t="s">
        <v>648</v>
      </c>
      <c r="B60" s="29" t="s">
        <v>2234</v>
      </c>
      <c r="C60" s="29" t="s">
        <v>46</v>
      </c>
      <c r="D60" s="29" t="s">
        <v>2235</v>
      </c>
      <c r="E60" s="30" t="s">
        <v>102</v>
      </c>
      <c r="F60" s="31">
        <v>41.3</v>
      </c>
      <c r="G60" s="32">
        <v>16.73</v>
      </c>
      <c r="H60" s="32">
        <f t="shared" si="3"/>
        <v>16.73</v>
      </c>
      <c r="I60" s="32">
        <f>TRUNC(TRUNC(G60 * B4, 2) + G60, 2)</f>
        <v>20.23</v>
      </c>
      <c r="J60" s="32">
        <f t="shared" si="0"/>
        <v>20.229700000000001</v>
      </c>
      <c r="K60" s="32">
        <f t="shared" si="1"/>
        <v>835.49</v>
      </c>
      <c r="L60" s="32">
        <f t="shared" si="2"/>
        <v>835.49</v>
      </c>
      <c r="M60" s="123">
        <f>1-H60/G60</f>
        <v>0</v>
      </c>
      <c r="N60" s="123">
        <f>1-J60/I60</f>
        <v>1.4829461196241844E-5</v>
      </c>
      <c r="O60" s="123">
        <f>1-L60/K60</f>
        <v>0</v>
      </c>
      <c r="P60" s="116"/>
      <c r="Q60" s="116"/>
      <c r="R60" s="116"/>
    </row>
    <row r="61" spans="1:18" s="95" customFormat="1">
      <c r="A61" s="25" t="s">
        <v>655</v>
      </c>
      <c r="B61" s="25" t="s">
        <v>33</v>
      </c>
      <c r="C61" s="25"/>
      <c r="D61" s="25" t="s">
        <v>2238</v>
      </c>
      <c r="E61" s="26"/>
      <c r="F61" s="27">
        <v>1</v>
      </c>
      <c r="G61" s="27" t="s">
        <v>34</v>
      </c>
      <c r="H61" s="27"/>
      <c r="I61" s="28">
        <f>K62 + K63 + K64 + K65 + K66</f>
        <v>6262.07</v>
      </c>
      <c r="J61" s="28">
        <f t="shared" si="0"/>
        <v>6262.07</v>
      </c>
      <c r="K61" s="28">
        <f t="shared" si="1"/>
        <v>6262.07</v>
      </c>
      <c r="L61" s="28">
        <f t="shared" si="2"/>
        <v>6262.07</v>
      </c>
      <c r="M61" s="96"/>
      <c r="N61" s="96"/>
      <c r="P61" s="116"/>
      <c r="Q61" s="116"/>
      <c r="R61" s="116"/>
    </row>
    <row r="62" spans="1:18" s="95" customFormat="1" ht="25.5">
      <c r="A62" s="29" t="s">
        <v>657</v>
      </c>
      <c r="B62" s="29" t="s">
        <v>2241</v>
      </c>
      <c r="C62" s="29" t="s">
        <v>46</v>
      </c>
      <c r="D62" s="29" t="s">
        <v>2242</v>
      </c>
      <c r="E62" s="30" t="s">
        <v>102</v>
      </c>
      <c r="F62" s="31">
        <v>51.8</v>
      </c>
      <c r="G62" s="32">
        <v>18.73</v>
      </c>
      <c r="H62" s="32">
        <f t="shared" si="3"/>
        <v>18.73</v>
      </c>
      <c r="I62" s="32">
        <f>TRUNC(TRUNC(G62 * B4, 2) + G62, 2)</f>
        <v>22.65</v>
      </c>
      <c r="J62" s="32">
        <f t="shared" si="0"/>
        <v>22.65</v>
      </c>
      <c r="K62" s="32">
        <f t="shared" si="1"/>
        <v>1173.27</v>
      </c>
      <c r="L62" s="32">
        <f t="shared" si="2"/>
        <v>1173.27</v>
      </c>
      <c r="M62" s="123">
        <f>1-H62/G62</f>
        <v>0</v>
      </c>
      <c r="N62" s="123">
        <f>1-J62/I62</f>
        <v>0</v>
      </c>
      <c r="O62" s="123">
        <f>1-L62/K62</f>
        <v>0</v>
      </c>
      <c r="P62" s="116"/>
      <c r="Q62" s="116"/>
      <c r="R62" s="116"/>
    </row>
    <row r="63" spans="1:18" s="95" customFormat="1" ht="38.25">
      <c r="A63" s="29" t="s">
        <v>658</v>
      </c>
      <c r="B63" s="29" t="s">
        <v>109</v>
      </c>
      <c r="C63" s="29" t="s">
        <v>46</v>
      </c>
      <c r="D63" s="29" t="s">
        <v>110</v>
      </c>
      <c r="E63" s="30" t="s">
        <v>47</v>
      </c>
      <c r="F63" s="31">
        <v>21</v>
      </c>
      <c r="G63" s="32">
        <v>83.2</v>
      </c>
      <c r="H63" s="32">
        <f t="shared" si="3"/>
        <v>83.2</v>
      </c>
      <c r="I63" s="32">
        <f>TRUNC(TRUNC(G63 * B4, 2) + G63, 2)</f>
        <v>100.62</v>
      </c>
      <c r="J63" s="32">
        <f t="shared" si="0"/>
        <v>100.62</v>
      </c>
      <c r="K63" s="32">
        <f t="shared" si="1"/>
        <v>2113.02</v>
      </c>
      <c r="L63" s="32">
        <f t="shared" si="2"/>
        <v>2113.02</v>
      </c>
      <c r="M63" s="123">
        <f>1-H63/G63</f>
        <v>0</v>
      </c>
      <c r="N63" s="123">
        <f>1-J63/I63</f>
        <v>0</v>
      </c>
      <c r="O63" s="123">
        <f>1-L63/K63</f>
        <v>0</v>
      </c>
      <c r="P63" s="116"/>
      <c r="Q63" s="116"/>
      <c r="R63" s="116"/>
    </row>
    <row r="64" spans="1:18" s="95" customFormat="1" ht="38.25">
      <c r="A64" s="29" t="s">
        <v>659</v>
      </c>
      <c r="B64" s="29" t="s">
        <v>2239</v>
      </c>
      <c r="C64" s="29" t="s">
        <v>46</v>
      </c>
      <c r="D64" s="29" t="s">
        <v>2240</v>
      </c>
      <c r="E64" s="30" t="s">
        <v>60</v>
      </c>
      <c r="F64" s="31">
        <v>7.39</v>
      </c>
      <c r="G64" s="32">
        <v>42.14</v>
      </c>
      <c r="H64" s="32">
        <f t="shared" si="3"/>
        <v>42.14</v>
      </c>
      <c r="I64" s="32">
        <f>TRUNC(TRUNC(G64 * B4, 2) + G64, 2)</f>
        <v>50.96</v>
      </c>
      <c r="J64" s="32">
        <f t="shared" si="0"/>
        <v>50.959400000000002</v>
      </c>
      <c r="K64" s="32">
        <f t="shared" si="1"/>
        <v>376.59</v>
      </c>
      <c r="L64" s="32">
        <f t="shared" si="2"/>
        <v>376.59</v>
      </c>
      <c r="M64" s="123">
        <f>1-H64/G64</f>
        <v>0</v>
      </c>
      <c r="N64" s="123">
        <f>1-J64/I64</f>
        <v>1.1773940345349843E-5</v>
      </c>
      <c r="O64" s="123">
        <f>1-L64/K64</f>
        <v>0</v>
      </c>
      <c r="P64" s="116"/>
      <c r="Q64" s="116"/>
      <c r="R64" s="116"/>
    </row>
    <row r="65" spans="1:18" s="95" customFormat="1" ht="38.25">
      <c r="A65" s="29" t="s">
        <v>660</v>
      </c>
      <c r="B65" s="29" t="s">
        <v>2245</v>
      </c>
      <c r="C65" s="29" t="s">
        <v>38</v>
      </c>
      <c r="D65" s="29" t="s">
        <v>2246</v>
      </c>
      <c r="E65" s="30" t="s">
        <v>47</v>
      </c>
      <c r="F65" s="31">
        <v>21</v>
      </c>
      <c r="G65" s="32">
        <v>14.92</v>
      </c>
      <c r="H65" s="32">
        <f t="shared" si="3"/>
        <v>14.92</v>
      </c>
      <c r="I65" s="32">
        <f>TRUNC(TRUNC(G65 * B4, 2) + G65, 2)</f>
        <v>18.04</v>
      </c>
      <c r="J65" s="32">
        <f t="shared" si="0"/>
        <v>18.04</v>
      </c>
      <c r="K65" s="32">
        <f t="shared" si="1"/>
        <v>378.84</v>
      </c>
      <c r="L65" s="32">
        <f t="shared" si="2"/>
        <v>378.84</v>
      </c>
      <c r="M65" s="123">
        <f>1-H65/G65</f>
        <v>0</v>
      </c>
      <c r="N65" s="123">
        <f>1-J65/I65</f>
        <v>0</v>
      </c>
      <c r="O65" s="123">
        <f>1-L65/K65</f>
        <v>0</v>
      </c>
      <c r="P65" s="116"/>
      <c r="Q65" s="116"/>
      <c r="R65" s="116"/>
    </row>
    <row r="66" spans="1:18" s="95" customFormat="1" ht="38.25">
      <c r="A66" s="29" t="s">
        <v>661</v>
      </c>
      <c r="B66" s="29" t="s">
        <v>2243</v>
      </c>
      <c r="C66" s="29" t="s">
        <v>38</v>
      </c>
      <c r="D66" s="29" t="s">
        <v>2244</v>
      </c>
      <c r="E66" s="30" t="s">
        <v>60</v>
      </c>
      <c r="F66" s="31">
        <v>2.63</v>
      </c>
      <c r="G66" s="32">
        <v>698.07</v>
      </c>
      <c r="H66" s="32">
        <f t="shared" si="3"/>
        <v>698.06</v>
      </c>
      <c r="I66" s="32">
        <f>TRUNC(TRUNC(G66 * B4, 2) + G66, 2)</f>
        <v>844.24</v>
      </c>
      <c r="J66" s="32">
        <f t="shared" si="0"/>
        <v>844.23950000000002</v>
      </c>
      <c r="K66" s="32">
        <f t="shared" si="1"/>
        <v>2220.35</v>
      </c>
      <c r="L66" s="32">
        <f t="shared" si="2"/>
        <v>2220.35</v>
      </c>
      <c r="M66" s="123">
        <f>1-H66/G66</f>
        <v>1.4325210938914701E-5</v>
      </c>
      <c r="N66" s="123">
        <f>1-J66/I66</f>
        <v>5.9224864967788449E-7</v>
      </c>
      <c r="O66" s="123">
        <f>1-L66/K66</f>
        <v>0</v>
      </c>
      <c r="P66" s="116"/>
      <c r="Q66" s="116"/>
      <c r="R66" s="116"/>
    </row>
    <row r="67" spans="1:18" s="95" customFormat="1">
      <c r="A67" s="25" t="s">
        <v>662</v>
      </c>
      <c r="B67" s="25" t="s">
        <v>33</v>
      </c>
      <c r="C67" s="25"/>
      <c r="D67" s="25" t="s">
        <v>2290</v>
      </c>
      <c r="E67" s="26"/>
      <c r="F67" s="27">
        <v>1</v>
      </c>
      <c r="G67" s="27" t="s">
        <v>34</v>
      </c>
      <c r="H67" s="27"/>
      <c r="I67" s="28">
        <f>K68 + K69 + K70 + K71 + K72 + K73 + K74 + K75</f>
        <v>25959.3</v>
      </c>
      <c r="J67" s="28">
        <f t="shared" si="0"/>
        <v>25959.3</v>
      </c>
      <c r="K67" s="28">
        <f t="shared" si="1"/>
        <v>25959.3</v>
      </c>
      <c r="L67" s="28">
        <f t="shared" si="2"/>
        <v>25959.3</v>
      </c>
      <c r="M67" s="96"/>
      <c r="N67" s="96"/>
      <c r="P67" s="116"/>
      <c r="Q67" s="116"/>
      <c r="R67" s="116"/>
    </row>
    <row r="68" spans="1:18" s="95" customFormat="1" ht="38.25">
      <c r="A68" s="29" t="s">
        <v>664</v>
      </c>
      <c r="B68" s="29" t="s">
        <v>133</v>
      </c>
      <c r="C68" s="29" t="s">
        <v>46</v>
      </c>
      <c r="D68" s="29" t="s">
        <v>134</v>
      </c>
      <c r="E68" s="30" t="s">
        <v>47</v>
      </c>
      <c r="F68" s="31">
        <v>67.53</v>
      </c>
      <c r="G68" s="32">
        <v>71.67</v>
      </c>
      <c r="H68" s="32">
        <f t="shared" si="3"/>
        <v>71.66</v>
      </c>
      <c r="I68" s="32">
        <f>TRUNC(TRUNC(G68 * B4, 2) + G68, 2)</f>
        <v>86.67</v>
      </c>
      <c r="J68" s="32">
        <f t="shared" si="0"/>
        <v>86.669899999999998</v>
      </c>
      <c r="K68" s="32">
        <f t="shared" si="1"/>
        <v>5852.82</v>
      </c>
      <c r="L68" s="32">
        <f t="shared" si="2"/>
        <v>5852.82</v>
      </c>
      <c r="M68" s="123">
        <f t="shared" ref="M68:M75" si="16">1-H68/G68</f>
        <v>1.3952839402830985E-4</v>
      </c>
      <c r="N68" s="123">
        <f t="shared" ref="N68:N75" si="17">1-J68/I68</f>
        <v>1.1538017768986109E-6</v>
      </c>
      <c r="O68" s="123">
        <f t="shared" ref="O68:O75" si="18">1-L68/K68</f>
        <v>0</v>
      </c>
      <c r="P68" s="116"/>
      <c r="Q68" s="116"/>
      <c r="R68" s="116"/>
    </row>
    <row r="69" spans="1:18" s="95" customFormat="1" ht="38.25">
      <c r="A69" s="29" t="s">
        <v>665</v>
      </c>
      <c r="B69" s="29" t="s">
        <v>2243</v>
      </c>
      <c r="C69" s="29" t="s">
        <v>38</v>
      </c>
      <c r="D69" s="29" t="s">
        <v>2244</v>
      </c>
      <c r="E69" s="30" t="s">
        <v>60</v>
      </c>
      <c r="F69" s="31">
        <v>9.3000000000000007</v>
      </c>
      <c r="G69" s="32">
        <v>698.07</v>
      </c>
      <c r="H69" s="32">
        <f t="shared" si="3"/>
        <v>698.06</v>
      </c>
      <c r="I69" s="32">
        <f>TRUNC(TRUNC(G69 * B4, 2) + G69, 2)</f>
        <v>844.24</v>
      </c>
      <c r="J69" s="32">
        <f t="shared" si="0"/>
        <v>844.23969999999997</v>
      </c>
      <c r="K69" s="32">
        <f t="shared" si="1"/>
        <v>7851.43</v>
      </c>
      <c r="L69" s="32">
        <f t="shared" si="2"/>
        <v>7851.43</v>
      </c>
      <c r="M69" s="123">
        <f t="shared" si="16"/>
        <v>1.4325210938914701E-5</v>
      </c>
      <c r="N69" s="123">
        <f t="shared" si="17"/>
        <v>3.5534918985113961E-7</v>
      </c>
      <c r="O69" s="123">
        <f t="shared" si="18"/>
        <v>0</v>
      </c>
      <c r="P69" s="116"/>
      <c r="Q69" s="116"/>
      <c r="R69" s="116"/>
    </row>
    <row r="70" spans="1:18" s="95" customFormat="1" ht="38.25">
      <c r="A70" s="29" t="s">
        <v>666</v>
      </c>
      <c r="B70" s="29" t="s">
        <v>2245</v>
      </c>
      <c r="C70" s="29" t="s">
        <v>38</v>
      </c>
      <c r="D70" s="29" t="s">
        <v>2246</v>
      </c>
      <c r="E70" s="30" t="s">
        <v>47</v>
      </c>
      <c r="F70" s="31">
        <v>67.53</v>
      </c>
      <c r="G70" s="32">
        <v>14.92</v>
      </c>
      <c r="H70" s="32">
        <f t="shared" si="3"/>
        <v>14.92</v>
      </c>
      <c r="I70" s="32">
        <f>TRUNC(TRUNC(G70 * B4, 2) + G70, 2)</f>
        <v>18.04</v>
      </c>
      <c r="J70" s="32">
        <f t="shared" si="0"/>
        <v>18.039899999999999</v>
      </c>
      <c r="K70" s="32">
        <f t="shared" si="1"/>
        <v>1218.24</v>
      </c>
      <c r="L70" s="32">
        <f t="shared" si="2"/>
        <v>1218.24</v>
      </c>
      <c r="M70" s="123">
        <f t="shared" si="16"/>
        <v>0</v>
      </c>
      <c r="N70" s="123">
        <f t="shared" si="17"/>
        <v>5.5432372505492822E-6</v>
      </c>
      <c r="O70" s="123">
        <f t="shared" si="18"/>
        <v>0</v>
      </c>
      <c r="P70" s="116"/>
      <c r="Q70" s="116"/>
      <c r="R70" s="116"/>
    </row>
    <row r="71" spans="1:18" s="95" customFormat="1" ht="38.25">
      <c r="A71" s="29" t="s">
        <v>667</v>
      </c>
      <c r="B71" s="29" t="s">
        <v>2291</v>
      </c>
      <c r="C71" s="29" t="s">
        <v>46</v>
      </c>
      <c r="D71" s="29" t="s">
        <v>2292</v>
      </c>
      <c r="E71" s="30" t="s">
        <v>102</v>
      </c>
      <c r="F71" s="31">
        <v>22.2</v>
      </c>
      <c r="G71" s="32">
        <v>10.79</v>
      </c>
      <c r="H71" s="32">
        <f t="shared" si="3"/>
        <v>10.78</v>
      </c>
      <c r="I71" s="32">
        <f>TRUNC(TRUNC(G71 * B4, 2) + G71, 2)</f>
        <v>13.04</v>
      </c>
      <c r="J71" s="32">
        <f t="shared" si="0"/>
        <v>13.0396</v>
      </c>
      <c r="K71" s="32">
        <f t="shared" si="1"/>
        <v>289.48</v>
      </c>
      <c r="L71" s="32">
        <f t="shared" si="2"/>
        <v>289.48</v>
      </c>
      <c r="M71" s="123">
        <f t="shared" si="16"/>
        <v>9.26784059314123E-4</v>
      </c>
      <c r="N71" s="123">
        <f t="shared" si="17"/>
        <v>3.0674846625666774E-5</v>
      </c>
      <c r="O71" s="123">
        <f t="shared" si="18"/>
        <v>0</v>
      </c>
      <c r="P71" s="116"/>
      <c r="Q71" s="116"/>
      <c r="R71" s="116"/>
    </row>
    <row r="72" spans="1:18" s="95" customFormat="1" ht="38.25">
      <c r="A72" s="29" t="s">
        <v>668</v>
      </c>
      <c r="B72" s="29" t="s">
        <v>2293</v>
      </c>
      <c r="C72" s="29" t="s">
        <v>46</v>
      </c>
      <c r="D72" s="29" t="s">
        <v>2294</v>
      </c>
      <c r="E72" s="30" t="s">
        <v>102</v>
      </c>
      <c r="F72" s="31">
        <v>247.8</v>
      </c>
      <c r="G72" s="32">
        <v>12.8</v>
      </c>
      <c r="H72" s="32">
        <f t="shared" si="3"/>
        <v>12.8</v>
      </c>
      <c r="I72" s="32">
        <f>TRUNC(TRUNC(G72 * B4, 2) + G72, 2)</f>
        <v>15.48</v>
      </c>
      <c r="J72" s="32">
        <f t="shared" si="0"/>
        <v>15.479900000000001</v>
      </c>
      <c r="K72" s="32">
        <f t="shared" si="1"/>
        <v>3835.94</v>
      </c>
      <c r="L72" s="32">
        <f t="shared" si="2"/>
        <v>3835.94</v>
      </c>
      <c r="M72" s="123">
        <f t="shared" si="16"/>
        <v>0</v>
      </c>
      <c r="N72" s="123">
        <f t="shared" si="17"/>
        <v>6.4599483203808816E-6</v>
      </c>
      <c r="O72" s="123">
        <f t="shared" si="18"/>
        <v>0</v>
      </c>
      <c r="P72" s="116"/>
      <c r="Q72" s="116"/>
      <c r="R72" s="116"/>
    </row>
    <row r="73" spans="1:18" s="95" customFormat="1" ht="25.5">
      <c r="A73" s="29" t="s">
        <v>669</v>
      </c>
      <c r="B73" s="29" t="s">
        <v>2295</v>
      </c>
      <c r="C73" s="29" t="s">
        <v>46</v>
      </c>
      <c r="D73" s="29" t="s">
        <v>2296</v>
      </c>
      <c r="E73" s="30" t="s">
        <v>102</v>
      </c>
      <c r="F73" s="31">
        <v>85.8</v>
      </c>
      <c r="G73" s="32">
        <v>17.57</v>
      </c>
      <c r="H73" s="32">
        <f t="shared" si="3"/>
        <v>17.559999999999999</v>
      </c>
      <c r="I73" s="32">
        <f>TRUNC(TRUNC(G73 * B4, 2) + G73, 2)</f>
        <v>21.24</v>
      </c>
      <c r="J73" s="32">
        <f t="shared" ref="J73:J136" si="19">TRUNC(L73/F73,4)</f>
        <v>21.239899999999999</v>
      </c>
      <c r="K73" s="32">
        <f t="shared" ref="K73:K136" si="20">TRUNC(F73 * I73,2)</f>
        <v>1822.39</v>
      </c>
      <c r="L73" s="32">
        <f t="shared" si="2"/>
        <v>1822.39</v>
      </c>
      <c r="M73" s="123">
        <f t="shared" si="16"/>
        <v>5.6915196357432141E-4</v>
      </c>
      <c r="N73" s="123">
        <f t="shared" si="17"/>
        <v>4.7080979284075397E-6</v>
      </c>
      <c r="O73" s="123">
        <f t="shared" si="18"/>
        <v>0</v>
      </c>
      <c r="P73" s="116"/>
      <c r="Q73" s="116"/>
      <c r="R73" s="116"/>
    </row>
    <row r="74" spans="1:18" s="95" customFormat="1" ht="38.25">
      <c r="A74" s="29" t="s">
        <v>2297</v>
      </c>
      <c r="B74" s="29" t="s">
        <v>2298</v>
      </c>
      <c r="C74" s="29" t="s">
        <v>46</v>
      </c>
      <c r="D74" s="29" t="s">
        <v>2299</v>
      </c>
      <c r="E74" s="30" t="s">
        <v>102</v>
      </c>
      <c r="F74" s="31">
        <v>17.5</v>
      </c>
      <c r="G74" s="32">
        <v>11.72</v>
      </c>
      <c r="H74" s="32">
        <f t="shared" si="3"/>
        <v>11.72</v>
      </c>
      <c r="I74" s="32">
        <f>TRUNC(TRUNC(G74 * B4, 2) + G74, 2)</f>
        <v>14.17</v>
      </c>
      <c r="J74" s="32">
        <f t="shared" si="19"/>
        <v>14.169700000000001</v>
      </c>
      <c r="K74" s="32">
        <f t="shared" si="20"/>
        <v>247.97</v>
      </c>
      <c r="L74" s="32">
        <f t="shared" ref="L74:L137" si="21">ROUND((1-$B$6) * K74,2)</f>
        <v>247.97</v>
      </c>
      <c r="M74" s="123">
        <f t="shared" si="16"/>
        <v>0</v>
      </c>
      <c r="N74" s="123">
        <f t="shared" si="17"/>
        <v>2.1171489061333482E-5</v>
      </c>
      <c r="O74" s="123">
        <f t="shared" si="18"/>
        <v>0</v>
      </c>
      <c r="P74" s="116"/>
      <c r="Q74" s="116"/>
      <c r="R74" s="116"/>
    </row>
    <row r="75" spans="1:18" s="95" customFormat="1" ht="38.25">
      <c r="A75" s="29" t="s">
        <v>2300</v>
      </c>
      <c r="B75" s="29" t="s">
        <v>462</v>
      </c>
      <c r="C75" s="29" t="s">
        <v>46</v>
      </c>
      <c r="D75" s="29" t="s">
        <v>463</v>
      </c>
      <c r="E75" s="30" t="s">
        <v>102</v>
      </c>
      <c r="F75" s="31">
        <v>288.5</v>
      </c>
      <c r="G75" s="32">
        <v>13.88</v>
      </c>
      <c r="H75" s="32">
        <f t="shared" si="3"/>
        <v>13.87</v>
      </c>
      <c r="I75" s="32">
        <f>TRUNC(TRUNC(G75 * B4, 2) + G75, 2)</f>
        <v>16.78</v>
      </c>
      <c r="J75" s="32">
        <f t="shared" si="19"/>
        <v>16.78</v>
      </c>
      <c r="K75" s="32">
        <f t="shared" si="20"/>
        <v>4841.03</v>
      </c>
      <c r="L75" s="32">
        <f t="shared" si="21"/>
        <v>4841.03</v>
      </c>
      <c r="M75" s="123">
        <f t="shared" si="16"/>
        <v>7.204610951009327E-4</v>
      </c>
      <c r="N75" s="123">
        <f t="shared" si="17"/>
        <v>0</v>
      </c>
      <c r="O75" s="123">
        <f t="shared" si="18"/>
        <v>0</v>
      </c>
      <c r="P75" s="116"/>
      <c r="Q75" s="116"/>
      <c r="R75" s="116"/>
    </row>
    <row r="76" spans="1:18" s="95" customFormat="1" ht="25.5">
      <c r="A76" s="25" t="s">
        <v>670</v>
      </c>
      <c r="B76" s="25" t="s">
        <v>33</v>
      </c>
      <c r="C76" s="25"/>
      <c r="D76" s="25" t="s">
        <v>2301</v>
      </c>
      <c r="E76" s="26"/>
      <c r="F76" s="27">
        <v>1</v>
      </c>
      <c r="G76" s="27" t="s">
        <v>34</v>
      </c>
      <c r="H76" s="27"/>
      <c r="I76" s="28">
        <f>K77 + K78 + K79 + K80</f>
        <v>8892.23</v>
      </c>
      <c r="J76" s="28">
        <f t="shared" si="19"/>
        <v>8892.23</v>
      </c>
      <c r="K76" s="28">
        <f t="shared" si="20"/>
        <v>8892.23</v>
      </c>
      <c r="L76" s="28">
        <f t="shared" si="21"/>
        <v>8892.23</v>
      </c>
      <c r="M76" s="96"/>
      <c r="N76" s="96"/>
      <c r="P76" s="116"/>
      <c r="Q76" s="116"/>
      <c r="R76" s="116"/>
    </row>
    <row r="77" spans="1:18" s="95" customFormat="1" ht="51">
      <c r="A77" s="29" t="s">
        <v>672</v>
      </c>
      <c r="B77" s="29" t="s">
        <v>643</v>
      </c>
      <c r="C77" s="29" t="s">
        <v>38</v>
      </c>
      <c r="D77" s="29" t="s">
        <v>644</v>
      </c>
      <c r="E77" s="30" t="s">
        <v>102</v>
      </c>
      <c r="F77" s="31">
        <v>403.89</v>
      </c>
      <c r="G77" s="32">
        <v>9.36</v>
      </c>
      <c r="H77" s="32">
        <f t="shared" ref="H77:H140" si="22">ROUND(J77/(1+$B$4),2)</f>
        <v>9.35</v>
      </c>
      <c r="I77" s="32">
        <f>TRUNC(TRUNC(G77 * B4, 2) + G77, 2)</f>
        <v>11.31</v>
      </c>
      <c r="J77" s="32">
        <f t="shared" si="19"/>
        <v>11.309900000000001</v>
      </c>
      <c r="K77" s="32">
        <f t="shared" si="20"/>
        <v>4567.99</v>
      </c>
      <c r="L77" s="32">
        <f t="shared" si="21"/>
        <v>4567.99</v>
      </c>
      <c r="M77" s="123">
        <f>1-H77/G77</f>
        <v>1.0683760683760646E-3</v>
      </c>
      <c r="N77" s="123">
        <f>1-J77/I77</f>
        <v>8.841732979658623E-6</v>
      </c>
      <c r="O77" s="123">
        <f>1-L77/K77</f>
        <v>0</v>
      </c>
      <c r="P77" s="116"/>
      <c r="Q77" s="116"/>
      <c r="R77" s="116"/>
    </row>
    <row r="78" spans="1:18" s="95" customFormat="1" ht="25.5">
      <c r="A78" s="29" t="s">
        <v>686</v>
      </c>
      <c r="B78" s="29" t="s">
        <v>649</v>
      </c>
      <c r="C78" s="29" t="s">
        <v>46</v>
      </c>
      <c r="D78" s="29" t="s">
        <v>650</v>
      </c>
      <c r="E78" s="30" t="s">
        <v>47</v>
      </c>
      <c r="F78" s="31">
        <v>57.29</v>
      </c>
      <c r="G78" s="32">
        <v>11.33</v>
      </c>
      <c r="H78" s="32">
        <f t="shared" si="22"/>
        <v>11.33</v>
      </c>
      <c r="I78" s="32">
        <f>TRUNC(TRUNC(G78 * B4, 2) + G78, 2)</f>
        <v>13.7</v>
      </c>
      <c r="J78" s="32">
        <f t="shared" si="19"/>
        <v>13.6999</v>
      </c>
      <c r="K78" s="32">
        <f t="shared" si="20"/>
        <v>784.87</v>
      </c>
      <c r="L78" s="32">
        <f t="shared" si="21"/>
        <v>784.87</v>
      </c>
      <c r="M78" s="123">
        <f>1-H78/G78</f>
        <v>0</v>
      </c>
      <c r="N78" s="123">
        <f>1-J78/I78</f>
        <v>7.2992700729246351E-6</v>
      </c>
      <c r="O78" s="123">
        <f>1-L78/K78</f>
        <v>0</v>
      </c>
      <c r="P78" s="116"/>
      <c r="Q78" s="116"/>
      <c r="R78" s="116"/>
    </row>
    <row r="79" spans="1:18" s="95" customFormat="1" ht="38.25">
      <c r="A79" s="29" t="s">
        <v>697</v>
      </c>
      <c r="B79" s="29" t="s">
        <v>149</v>
      </c>
      <c r="C79" s="29" t="s">
        <v>46</v>
      </c>
      <c r="D79" s="29" t="s">
        <v>150</v>
      </c>
      <c r="E79" s="30" t="s">
        <v>47</v>
      </c>
      <c r="F79" s="31">
        <v>114.58</v>
      </c>
      <c r="G79" s="32">
        <v>12.88</v>
      </c>
      <c r="H79" s="32">
        <f t="shared" si="22"/>
        <v>12.87</v>
      </c>
      <c r="I79" s="32">
        <f>TRUNC(TRUNC(G79 * B4, 2) + G79, 2)</f>
        <v>15.57</v>
      </c>
      <c r="J79" s="32">
        <f t="shared" si="19"/>
        <v>15.569900000000001</v>
      </c>
      <c r="K79" s="32">
        <f t="shared" si="20"/>
        <v>1784.01</v>
      </c>
      <c r="L79" s="32">
        <f t="shared" si="21"/>
        <v>1784.01</v>
      </c>
      <c r="M79" s="123">
        <f>1-H79/G79</f>
        <v>7.7639751552804892E-4</v>
      </c>
      <c r="N79" s="123">
        <f>1-J79/I79</f>
        <v>6.4226075786599779E-6</v>
      </c>
      <c r="O79" s="123">
        <f>1-L79/K79</f>
        <v>0</v>
      </c>
      <c r="P79" s="116"/>
      <c r="Q79" s="116"/>
      <c r="R79" s="116"/>
    </row>
    <row r="80" spans="1:18" s="95" customFormat="1" ht="38.25">
      <c r="A80" s="29" t="s">
        <v>2302</v>
      </c>
      <c r="B80" s="29" t="s">
        <v>151</v>
      </c>
      <c r="C80" s="29" t="s">
        <v>46</v>
      </c>
      <c r="D80" s="29" t="s">
        <v>2268</v>
      </c>
      <c r="E80" s="30" t="s">
        <v>47</v>
      </c>
      <c r="F80" s="31">
        <v>114.58</v>
      </c>
      <c r="G80" s="32">
        <v>12.67</v>
      </c>
      <c r="H80" s="32">
        <f t="shared" si="22"/>
        <v>12.67</v>
      </c>
      <c r="I80" s="32">
        <f>TRUNC(TRUNC(G80 * B4, 2) + G80, 2)</f>
        <v>15.32</v>
      </c>
      <c r="J80" s="32">
        <f t="shared" si="19"/>
        <v>15.319900000000001</v>
      </c>
      <c r="K80" s="32">
        <f t="shared" si="20"/>
        <v>1755.36</v>
      </c>
      <c r="L80" s="32">
        <f t="shared" si="21"/>
        <v>1755.36</v>
      </c>
      <c r="M80" s="123">
        <f>1-H80/G80</f>
        <v>0</v>
      </c>
      <c r="N80" s="123">
        <f>1-J80/I80</f>
        <v>6.5274151436200967E-6</v>
      </c>
      <c r="O80" s="123">
        <f>1-L80/K80</f>
        <v>0</v>
      </c>
      <c r="P80" s="116"/>
      <c r="Q80" s="116"/>
      <c r="R80" s="116"/>
    </row>
    <row r="81" spans="1:18" s="95" customFormat="1">
      <c r="A81" s="25" t="s">
        <v>724</v>
      </c>
      <c r="B81" s="25" t="s">
        <v>33</v>
      </c>
      <c r="C81" s="25"/>
      <c r="D81" s="25" t="s">
        <v>2303</v>
      </c>
      <c r="E81" s="26"/>
      <c r="F81" s="27">
        <v>1</v>
      </c>
      <c r="G81" s="27" t="s">
        <v>34</v>
      </c>
      <c r="H81" s="27"/>
      <c r="I81" s="28">
        <f>K82 + K86 + K91</f>
        <v>15225.6</v>
      </c>
      <c r="J81" s="28">
        <f t="shared" si="19"/>
        <v>15225.6</v>
      </c>
      <c r="K81" s="28">
        <f t="shared" si="20"/>
        <v>15225.6</v>
      </c>
      <c r="L81" s="28">
        <f t="shared" si="21"/>
        <v>15225.6</v>
      </c>
      <c r="M81" s="96"/>
      <c r="N81" s="96"/>
      <c r="P81" s="116"/>
      <c r="Q81" s="116"/>
      <c r="R81" s="116"/>
    </row>
    <row r="82" spans="1:18" s="95" customFormat="1">
      <c r="A82" s="25" t="s">
        <v>726</v>
      </c>
      <c r="B82" s="25" t="s">
        <v>33</v>
      </c>
      <c r="C82" s="25"/>
      <c r="D82" s="25" t="s">
        <v>638</v>
      </c>
      <c r="E82" s="26"/>
      <c r="F82" s="27">
        <v>1</v>
      </c>
      <c r="G82" s="27" t="s">
        <v>34</v>
      </c>
      <c r="H82" s="27"/>
      <c r="I82" s="28">
        <f>K83 + K84 + K85</f>
        <v>3007.16</v>
      </c>
      <c r="J82" s="28">
        <f t="shared" si="19"/>
        <v>3007.16</v>
      </c>
      <c r="K82" s="28">
        <f t="shared" si="20"/>
        <v>3007.16</v>
      </c>
      <c r="L82" s="28">
        <f t="shared" si="21"/>
        <v>3007.16</v>
      </c>
      <c r="M82" s="96"/>
      <c r="N82" s="96"/>
      <c r="P82" s="116"/>
      <c r="Q82" s="116"/>
      <c r="R82" s="116"/>
    </row>
    <row r="83" spans="1:18" s="95" customFormat="1" ht="38.25">
      <c r="A83" s="29" t="s">
        <v>2304</v>
      </c>
      <c r="B83" s="29" t="s">
        <v>2260</v>
      </c>
      <c r="C83" s="29" t="s">
        <v>38</v>
      </c>
      <c r="D83" s="29" t="s">
        <v>2261</v>
      </c>
      <c r="E83" s="30" t="s">
        <v>39</v>
      </c>
      <c r="F83" s="31">
        <v>150</v>
      </c>
      <c r="G83" s="32">
        <v>8.7200000000000006</v>
      </c>
      <c r="H83" s="32">
        <f t="shared" si="22"/>
        <v>8.7200000000000006</v>
      </c>
      <c r="I83" s="32">
        <f>TRUNC(TRUNC(G83 * B4, 2) + G83, 2)</f>
        <v>10.54</v>
      </c>
      <c r="J83" s="32">
        <f t="shared" si="19"/>
        <v>10.54</v>
      </c>
      <c r="K83" s="32">
        <f t="shared" si="20"/>
        <v>1581</v>
      </c>
      <c r="L83" s="32">
        <f t="shared" si="21"/>
        <v>1581</v>
      </c>
      <c r="M83" s="123">
        <f>1-H83/G83</f>
        <v>0</v>
      </c>
      <c r="N83" s="123">
        <f>1-J83/I83</f>
        <v>0</v>
      </c>
      <c r="O83" s="123">
        <f>1-L83/K83</f>
        <v>0</v>
      </c>
      <c r="P83" s="116"/>
      <c r="Q83" s="116"/>
      <c r="R83" s="116"/>
    </row>
    <row r="84" spans="1:18" s="95" customFormat="1" ht="38.25">
      <c r="A84" s="29" t="s">
        <v>2305</v>
      </c>
      <c r="B84" s="29" t="s">
        <v>2278</v>
      </c>
      <c r="C84" s="29" t="s">
        <v>38</v>
      </c>
      <c r="D84" s="29" t="s">
        <v>2279</v>
      </c>
      <c r="E84" s="30" t="s">
        <v>39</v>
      </c>
      <c r="F84" s="31">
        <v>128</v>
      </c>
      <c r="G84" s="32">
        <v>7.13</v>
      </c>
      <c r="H84" s="32">
        <f t="shared" si="22"/>
        <v>7.13</v>
      </c>
      <c r="I84" s="32">
        <f>TRUNC(TRUNC(G84 * B4, 2) + G84, 2)</f>
        <v>8.6199999999999992</v>
      </c>
      <c r="J84" s="32">
        <f t="shared" si="19"/>
        <v>8.6199999999999992</v>
      </c>
      <c r="K84" s="32">
        <f t="shared" si="20"/>
        <v>1103.3599999999999</v>
      </c>
      <c r="L84" s="32">
        <f t="shared" si="21"/>
        <v>1103.3599999999999</v>
      </c>
      <c r="M84" s="123">
        <f>1-H84/G84</f>
        <v>0</v>
      </c>
      <c r="N84" s="123">
        <f>1-J84/I84</f>
        <v>0</v>
      </c>
      <c r="O84" s="123">
        <f>1-L84/K84</f>
        <v>0</v>
      </c>
      <c r="P84" s="116"/>
      <c r="Q84" s="116"/>
      <c r="R84" s="116"/>
    </row>
    <row r="85" spans="1:18" s="95" customFormat="1" ht="38.25">
      <c r="A85" s="29" t="s">
        <v>2306</v>
      </c>
      <c r="B85" s="29" t="s">
        <v>2307</v>
      </c>
      <c r="C85" s="29" t="s">
        <v>38</v>
      </c>
      <c r="D85" s="29" t="s">
        <v>2308</v>
      </c>
      <c r="E85" s="30" t="s">
        <v>39</v>
      </c>
      <c r="F85" s="31">
        <v>40</v>
      </c>
      <c r="G85" s="32">
        <v>6.68</v>
      </c>
      <c r="H85" s="32">
        <f t="shared" si="22"/>
        <v>6.67</v>
      </c>
      <c r="I85" s="32">
        <f>TRUNC(TRUNC(G85 * B4, 2) + G85, 2)</f>
        <v>8.07</v>
      </c>
      <c r="J85" s="32">
        <f t="shared" si="19"/>
        <v>8.07</v>
      </c>
      <c r="K85" s="32">
        <f t="shared" si="20"/>
        <v>322.8</v>
      </c>
      <c r="L85" s="32">
        <f t="shared" si="21"/>
        <v>322.8</v>
      </c>
      <c r="M85" s="123">
        <f>1-H85/G85</f>
        <v>1.4970059880239361E-3</v>
      </c>
      <c r="N85" s="123">
        <f>1-J85/I85</f>
        <v>0</v>
      </c>
      <c r="O85" s="123">
        <f>1-L85/K85</f>
        <v>0</v>
      </c>
      <c r="P85" s="116"/>
      <c r="Q85" s="116"/>
      <c r="R85" s="116"/>
    </row>
    <row r="86" spans="1:18" s="95" customFormat="1">
      <c r="A86" s="25" t="s">
        <v>729</v>
      </c>
      <c r="B86" s="25" t="s">
        <v>33</v>
      </c>
      <c r="C86" s="25"/>
      <c r="D86" s="25" t="s">
        <v>656</v>
      </c>
      <c r="E86" s="26"/>
      <c r="F86" s="27">
        <v>1</v>
      </c>
      <c r="G86" s="27" t="s">
        <v>34</v>
      </c>
      <c r="H86" s="27"/>
      <c r="I86" s="28">
        <f>K87 + K88 + K89 + K90</f>
        <v>9541.2799999999988</v>
      </c>
      <c r="J86" s="28">
        <f t="shared" si="19"/>
        <v>9541.2800000000007</v>
      </c>
      <c r="K86" s="28">
        <f t="shared" si="20"/>
        <v>9541.2800000000007</v>
      </c>
      <c r="L86" s="28">
        <f t="shared" si="21"/>
        <v>9541.2800000000007</v>
      </c>
      <c r="M86" s="96"/>
      <c r="N86" s="96"/>
      <c r="P86" s="116"/>
      <c r="Q86" s="116"/>
      <c r="R86" s="116"/>
    </row>
    <row r="87" spans="1:18" s="95" customFormat="1" ht="38.25">
      <c r="A87" s="29" t="s">
        <v>2309</v>
      </c>
      <c r="B87" s="29" t="s">
        <v>2260</v>
      </c>
      <c r="C87" s="29" t="s">
        <v>38</v>
      </c>
      <c r="D87" s="29" t="s">
        <v>2261</v>
      </c>
      <c r="E87" s="30" t="s">
        <v>39</v>
      </c>
      <c r="F87" s="31">
        <v>400</v>
      </c>
      <c r="G87" s="32">
        <v>8.7200000000000006</v>
      </c>
      <c r="H87" s="32">
        <f t="shared" si="22"/>
        <v>8.7200000000000006</v>
      </c>
      <c r="I87" s="32">
        <f>TRUNC(TRUNC(G87 * B4, 2) + G87, 2)</f>
        <v>10.54</v>
      </c>
      <c r="J87" s="32">
        <f t="shared" si="19"/>
        <v>10.54</v>
      </c>
      <c r="K87" s="32">
        <f t="shared" si="20"/>
        <v>4216</v>
      </c>
      <c r="L87" s="32">
        <f t="shared" si="21"/>
        <v>4216</v>
      </c>
      <c r="M87" s="123">
        <f>1-H87/G87</f>
        <v>0</v>
      </c>
      <c r="N87" s="123">
        <f>1-J87/I87</f>
        <v>0</v>
      </c>
      <c r="O87" s="123">
        <f>1-L87/K87</f>
        <v>0</v>
      </c>
      <c r="P87" s="116"/>
      <c r="Q87" s="116"/>
      <c r="R87" s="116"/>
    </row>
    <row r="88" spans="1:18" s="95" customFormat="1" ht="38.25">
      <c r="A88" s="29" t="s">
        <v>2310</v>
      </c>
      <c r="B88" s="29" t="s">
        <v>2278</v>
      </c>
      <c r="C88" s="29" t="s">
        <v>38</v>
      </c>
      <c r="D88" s="29" t="s">
        <v>2279</v>
      </c>
      <c r="E88" s="30" t="s">
        <v>39</v>
      </c>
      <c r="F88" s="31">
        <v>520</v>
      </c>
      <c r="G88" s="32">
        <v>7.13</v>
      </c>
      <c r="H88" s="32">
        <f t="shared" si="22"/>
        <v>7.13</v>
      </c>
      <c r="I88" s="32">
        <f>TRUNC(TRUNC(G88 * B4, 2) + G88, 2)</f>
        <v>8.6199999999999992</v>
      </c>
      <c r="J88" s="32">
        <f t="shared" si="19"/>
        <v>8.6199999999999992</v>
      </c>
      <c r="K88" s="32">
        <f t="shared" si="20"/>
        <v>4482.3999999999996</v>
      </c>
      <c r="L88" s="32">
        <f t="shared" si="21"/>
        <v>4482.3999999999996</v>
      </c>
      <c r="M88" s="123">
        <f>1-H88/G88</f>
        <v>0</v>
      </c>
      <c r="N88" s="123">
        <f>1-J88/I88</f>
        <v>0</v>
      </c>
      <c r="O88" s="123">
        <f>1-L88/K88</f>
        <v>0</v>
      </c>
      <c r="P88" s="116"/>
      <c r="Q88" s="116"/>
      <c r="R88" s="116"/>
    </row>
    <row r="89" spans="1:18" s="95" customFormat="1" ht="38.25">
      <c r="A89" s="29" t="s">
        <v>2311</v>
      </c>
      <c r="B89" s="29" t="s">
        <v>2307</v>
      </c>
      <c r="C89" s="29" t="s">
        <v>38</v>
      </c>
      <c r="D89" s="29" t="s">
        <v>2308</v>
      </c>
      <c r="E89" s="30" t="s">
        <v>39</v>
      </c>
      <c r="F89" s="31">
        <v>64</v>
      </c>
      <c r="G89" s="32">
        <v>6.68</v>
      </c>
      <c r="H89" s="32">
        <f t="shared" si="22"/>
        <v>6.67</v>
      </c>
      <c r="I89" s="32">
        <f>TRUNC(TRUNC(G89 * B4, 2) + G89, 2)</f>
        <v>8.07</v>
      </c>
      <c r="J89" s="32">
        <f t="shared" si="19"/>
        <v>8.07</v>
      </c>
      <c r="K89" s="32">
        <f t="shared" si="20"/>
        <v>516.48</v>
      </c>
      <c r="L89" s="32">
        <f t="shared" si="21"/>
        <v>516.48</v>
      </c>
      <c r="M89" s="123">
        <f>1-H89/G89</f>
        <v>1.4970059880239361E-3</v>
      </c>
      <c r="N89" s="123">
        <f>1-J89/I89</f>
        <v>0</v>
      </c>
      <c r="O89" s="123">
        <f>1-L89/K89</f>
        <v>0</v>
      </c>
      <c r="P89" s="116"/>
      <c r="Q89" s="116"/>
      <c r="R89" s="116"/>
    </row>
    <row r="90" spans="1:18" s="95" customFormat="1" ht="38.25">
      <c r="A90" s="29" t="s">
        <v>2312</v>
      </c>
      <c r="B90" s="29" t="s">
        <v>2313</v>
      </c>
      <c r="C90" s="29" t="s">
        <v>38</v>
      </c>
      <c r="D90" s="29" t="s">
        <v>2314</v>
      </c>
      <c r="E90" s="30" t="s">
        <v>39</v>
      </c>
      <c r="F90" s="31">
        <v>24</v>
      </c>
      <c r="G90" s="32">
        <v>11.25</v>
      </c>
      <c r="H90" s="32">
        <f t="shared" si="22"/>
        <v>11.25</v>
      </c>
      <c r="I90" s="32">
        <f>TRUNC(TRUNC(G90 * B4, 2) + G90, 2)</f>
        <v>13.6</v>
      </c>
      <c r="J90" s="32">
        <f t="shared" si="19"/>
        <v>13.6</v>
      </c>
      <c r="K90" s="32">
        <f t="shared" si="20"/>
        <v>326.39999999999998</v>
      </c>
      <c r="L90" s="32">
        <f t="shared" si="21"/>
        <v>326.39999999999998</v>
      </c>
      <c r="M90" s="123">
        <f>1-H90/G90</f>
        <v>0</v>
      </c>
      <c r="N90" s="123">
        <f>1-J90/I90</f>
        <v>0</v>
      </c>
      <c r="O90" s="123">
        <f>1-L90/K90</f>
        <v>0</v>
      </c>
      <c r="P90" s="116"/>
      <c r="Q90" s="116"/>
      <c r="R90" s="116"/>
    </row>
    <row r="91" spans="1:18" s="95" customFormat="1">
      <c r="A91" s="25" t="s">
        <v>2315</v>
      </c>
      <c r="B91" s="25" t="s">
        <v>33</v>
      </c>
      <c r="C91" s="25"/>
      <c r="D91" s="25" t="s">
        <v>663</v>
      </c>
      <c r="E91" s="26"/>
      <c r="F91" s="27">
        <v>1</v>
      </c>
      <c r="G91" s="27" t="s">
        <v>34</v>
      </c>
      <c r="H91" s="27"/>
      <c r="I91" s="28">
        <f>K92</f>
        <v>2677.16</v>
      </c>
      <c r="J91" s="28">
        <f t="shared" si="19"/>
        <v>2677.16</v>
      </c>
      <c r="K91" s="28">
        <f t="shared" si="20"/>
        <v>2677.16</v>
      </c>
      <c r="L91" s="28">
        <f t="shared" si="21"/>
        <v>2677.16</v>
      </c>
      <c r="M91" s="96"/>
      <c r="N91" s="96"/>
      <c r="P91" s="116"/>
      <c r="Q91" s="116"/>
      <c r="R91" s="116"/>
    </row>
    <row r="92" spans="1:18" s="95" customFormat="1" ht="38.25">
      <c r="A92" s="29" t="s">
        <v>2316</v>
      </c>
      <c r="B92" s="29" t="s">
        <v>2260</v>
      </c>
      <c r="C92" s="29" t="s">
        <v>38</v>
      </c>
      <c r="D92" s="29" t="s">
        <v>2261</v>
      </c>
      <c r="E92" s="30" t="s">
        <v>39</v>
      </c>
      <c r="F92" s="31">
        <v>254</v>
      </c>
      <c r="G92" s="32">
        <v>8.7200000000000006</v>
      </c>
      <c r="H92" s="32">
        <f t="shared" si="22"/>
        <v>8.7200000000000006</v>
      </c>
      <c r="I92" s="32">
        <f>TRUNC(TRUNC(G92 * B4, 2) + G92, 2)</f>
        <v>10.54</v>
      </c>
      <c r="J92" s="32">
        <f t="shared" si="19"/>
        <v>10.54</v>
      </c>
      <c r="K92" s="32">
        <f t="shared" si="20"/>
        <v>2677.16</v>
      </c>
      <c r="L92" s="32">
        <f t="shared" si="21"/>
        <v>2677.16</v>
      </c>
      <c r="M92" s="123">
        <f>1-H92/G92</f>
        <v>0</v>
      </c>
      <c r="N92" s="123">
        <f>1-J92/I92</f>
        <v>0</v>
      </c>
      <c r="O92" s="123">
        <f>1-L92/K92</f>
        <v>0</v>
      </c>
      <c r="P92" s="116"/>
      <c r="Q92" s="116"/>
      <c r="R92" s="116"/>
    </row>
    <row r="93" spans="1:18" s="95" customFormat="1">
      <c r="A93" s="25" t="s">
        <v>7</v>
      </c>
      <c r="B93" s="25" t="s">
        <v>33</v>
      </c>
      <c r="C93" s="25"/>
      <c r="D93" s="25" t="s">
        <v>12</v>
      </c>
      <c r="E93" s="26"/>
      <c r="F93" s="27">
        <v>1</v>
      </c>
      <c r="G93" s="27" t="s">
        <v>34</v>
      </c>
      <c r="H93" s="27"/>
      <c r="I93" s="28">
        <f>K94 + K98 + K100 + K103 + K107 + K109 + K111 + K115</f>
        <v>301855.2</v>
      </c>
      <c r="J93" s="28">
        <f t="shared" si="19"/>
        <v>301855.2</v>
      </c>
      <c r="K93" s="28">
        <f t="shared" si="20"/>
        <v>301855.2</v>
      </c>
      <c r="L93" s="28">
        <f t="shared" si="21"/>
        <v>301855.2</v>
      </c>
      <c r="M93" s="96"/>
      <c r="N93" s="96"/>
      <c r="P93" s="116"/>
      <c r="Q93" s="116"/>
      <c r="R93" s="116"/>
    </row>
    <row r="94" spans="1:18" s="95" customFormat="1" ht="25.5">
      <c r="A94" s="25" t="s">
        <v>75</v>
      </c>
      <c r="B94" s="25" t="s">
        <v>33</v>
      </c>
      <c r="C94" s="25"/>
      <c r="D94" s="25" t="s">
        <v>2317</v>
      </c>
      <c r="E94" s="26"/>
      <c r="F94" s="27">
        <v>1</v>
      </c>
      <c r="G94" s="27" t="s">
        <v>34</v>
      </c>
      <c r="H94" s="27"/>
      <c r="I94" s="28">
        <f>K95 + K96 + K97</f>
        <v>55910.369999999995</v>
      </c>
      <c r="J94" s="28">
        <f t="shared" si="19"/>
        <v>55910.37</v>
      </c>
      <c r="K94" s="28">
        <f t="shared" si="20"/>
        <v>55910.37</v>
      </c>
      <c r="L94" s="28">
        <f t="shared" si="21"/>
        <v>55910.37</v>
      </c>
      <c r="M94" s="96"/>
      <c r="N94" s="96"/>
      <c r="P94" s="116"/>
      <c r="Q94" s="116"/>
      <c r="R94" s="116"/>
    </row>
    <row r="95" spans="1:18" s="95" customFormat="1" ht="38.25">
      <c r="A95" s="29" t="s">
        <v>76</v>
      </c>
      <c r="B95" s="29" t="s">
        <v>737</v>
      </c>
      <c r="C95" s="29" t="s">
        <v>46</v>
      </c>
      <c r="D95" s="29" t="s">
        <v>738</v>
      </c>
      <c r="E95" s="30" t="s">
        <v>47</v>
      </c>
      <c r="F95" s="31">
        <v>177.01</v>
      </c>
      <c r="G95" s="32">
        <v>111.91</v>
      </c>
      <c r="H95" s="32">
        <f t="shared" si="22"/>
        <v>111.91</v>
      </c>
      <c r="I95" s="32">
        <f>TRUNC(TRUNC(G95 * B4, 2) + G95, 2)</f>
        <v>135.34</v>
      </c>
      <c r="J95" s="32">
        <f t="shared" si="19"/>
        <v>135.3399</v>
      </c>
      <c r="K95" s="32">
        <f t="shared" si="20"/>
        <v>23956.53</v>
      </c>
      <c r="L95" s="32">
        <f t="shared" si="21"/>
        <v>23956.53</v>
      </c>
      <c r="M95" s="123">
        <f>1-H95/G95</f>
        <v>0</v>
      </c>
      <c r="N95" s="123">
        <f>1-J95/I95</f>
        <v>7.3887985818643642E-7</v>
      </c>
      <c r="O95" s="123">
        <f>1-L95/K95</f>
        <v>0</v>
      </c>
      <c r="P95" s="116"/>
      <c r="Q95" s="116"/>
      <c r="R95" s="116"/>
    </row>
    <row r="96" spans="1:18" s="95" customFormat="1" ht="51">
      <c r="A96" s="29" t="s">
        <v>77</v>
      </c>
      <c r="B96" s="29" t="s">
        <v>237</v>
      </c>
      <c r="C96" s="29" t="s">
        <v>46</v>
      </c>
      <c r="D96" s="29" t="s">
        <v>238</v>
      </c>
      <c r="E96" s="30" t="s">
        <v>47</v>
      </c>
      <c r="F96" s="31">
        <v>354.02</v>
      </c>
      <c r="G96" s="32">
        <v>9.2799999999999994</v>
      </c>
      <c r="H96" s="32">
        <f t="shared" si="22"/>
        <v>9.2799999999999994</v>
      </c>
      <c r="I96" s="32">
        <f>TRUNC(TRUNC(G96 * B4, 2) + G96, 2)</f>
        <v>11.22</v>
      </c>
      <c r="J96" s="32">
        <f t="shared" si="19"/>
        <v>11.219900000000001</v>
      </c>
      <c r="K96" s="32">
        <f t="shared" si="20"/>
        <v>3972.1</v>
      </c>
      <c r="L96" s="32">
        <f t="shared" si="21"/>
        <v>3972.1</v>
      </c>
      <c r="M96" s="123">
        <f>1-H96/G96</f>
        <v>0</v>
      </c>
      <c r="N96" s="123">
        <f>1-J96/I96</f>
        <v>8.9126559714713949E-6</v>
      </c>
      <c r="O96" s="123">
        <f>1-L96/K96</f>
        <v>0</v>
      </c>
      <c r="P96" s="116"/>
      <c r="Q96" s="116"/>
      <c r="R96" s="116"/>
    </row>
    <row r="97" spans="1:18" s="95" customFormat="1" ht="51">
      <c r="A97" s="29" t="s">
        <v>80</v>
      </c>
      <c r="B97" s="29" t="s">
        <v>239</v>
      </c>
      <c r="C97" s="29" t="s">
        <v>46</v>
      </c>
      <c r="D97" s="29" t="s">
        <v>240</v>
      </c>
      <c r="E97" s="30" t="s">
        <v>47</v>
      </c>
      <c r="F97" s="31">
        <v>354.02</v>
      </c>
      <c r="G97" s="32">
        <v>65.36</v>
      </c>
      <c r="H97" s="32">
        <f t="shared" si="22"/>
        <v>65.349999999999994</v>
      </c>
      <c r="I97" s="32">
        <f>TRUNC(TRUNC(G97 * B4, 2) + G97, 2)</f>
        <v>79.040000000000006</v>
      </c>
      <c r="J97" s="32">
        <f t="shared" si="19"/>
        <v>79.039900000000003</v>
      </c>
      <c r="K97" s="32">
        <f t="shared" si="20"/>
        <v>27981.74</v>
      </c>
      <c r="L97" s="32">
        <f t="shared" si="21"/>
        <v>27981.74</v>
      </c>
      <c r="M97" s="123">
        <f>1-H97/G97</f>
        <v>1.5299877600982725E-4</v>
      </c>
      <c r="N97" s="123">
        <f>1-J97/I97</f>
        <v>1.2651821862386115E-6</v>
      </c>
      <c r="O97" s="123">
        <f>1-L97/K97</f>
        <v>0</v>
      </c>
      <c r="P97" s="116"/>
      <c r="Q97" s="116"/>
      <c r="R97" s="116"/>
    </row>
    <row r="98" spans="1:18" s="95" customFormat="1" ht="25.5">
      <c r="A98" s="25" t="s">
        <v>87</v>
      </c>
      <c r="B98" s="25" t="s">
        <v>33</v>
      </c>
      <c r="C98" s="25"/>
      <c r="D98" s="25" t="s">
        <v>2318</v>
      </c>
      <c r="E98" s="26"/>
      <c r="F98" s="27">
        <v>1</v>
      </c>
      <c r="G98" s="27" t="s">
        <v>34</v>
      </c>
      <c r="H98" s="27"/>
      <c r="I98" s="28">
        <f>K99</f>
        <v>26890.37</v>
      </c>
      <c r="J98" s="28">
        <f t="shared" si="19"/>
        <v>26890.37</v>
      </c>
      <c r="K98" s="28">
        <f t="shared" si="20"/>
        <v>26890.37</v>
      </c>
      <c r="L98" s="28">
        <f t="shared" si="21"/>
        <v>26890.37</v>
      </c>
      <c r="M98" s="96"/>
      <c r="N98" s="96"/>
      <c r="P98" s="116"/>
      <c r="Q98" s="116"/>
      <c r="R98" s="116"/>
    </row>
    <row r="99" spans="1:18" s="95" customFormat="1" ht="38.25">
      <c r="A99" s="29" t="s">
        <v>89</v>
      </c>
      <c r="B99" s="29" t="s">
        <v>2068</v>
      </c>
      <c r="C99" s="29" t="s">
        <v>38</v>
      </c>
      <c r="D99" s="29" t="s">
        <v>2069</v>
      </c>
      <c r="E99" s="30" t="s">
        <v>47</v>
      </c>
      <c r="F99" s="31">
        <v>40.049999999999997</v>
      </c>
      <c r="G99" s="32">
        <v>582.42999999999995</v>
      </c>
      <c r="H99" s="32">
        <f>ROUND(J99/(1+$B$5),2)</f>
        <v>582.42999999999995</v>
      </c>
      <c r="I99" s="32">
        <f>TRUNC(TRUNC(G99 *B5, 2) + G99, 2)</f>
        <v>671.42</v>
      </c>
      <c r="J99" s="32">
        <f t="shared" si="19"/>
        <v>671.41989999999998</v>
      </c>
      <c r="K99" s="32">
        <f t="shared" si="20"/>
        <v>26890.37</v>
      </c>
      <c r="L99" s="32">
        <f t="shared" si="21"/>
        <v>26890.37</v>
      </c>
      <c r="M99" s="123">
        <f>1-H99/G99</f>
        <v>0</v>
      </c>
      <c r="N99" s="123">
        <f>1-J99/I99</f>
        <v>1.4893807154248151E-7</v>
      </c>
      <c r="O99" s="123">
        <f>1-L99/K99</f>
        <v>0</v>
      </c>
      <c r="P99" s="116"/>
      <c r="Q99" s="116"/>
      <c r="R99" s="116"/>
    </row>
    <row r="100" spans="1:18" s="95" customFormat="1" ht="25.5">
      <c r="A100" s="25" t="s">
        <v>91</v>
      </c>
      <c r="B100" s="25" t="s">
        <v>33</v>
      </c>
      <c r="C100" s="25"/>
      <c r="D100" s="25" t="s">
        <v>2319</v>
      </c>
      <c r="E100" s="26"/>
      <c r="F100" s="27">
        <v>1</v>
      </c>
      <c r="G100" s="27" t="s">
        <v>34</v>
      </c>
      <c r="H100" s="27"/>
      <c r="I100" s="28">
        <f>K101 + K102</f>
        <v>15919.68</v>
      </c>
      <c r="J100" s="28">
        <f t="shared" si="19"/>
        <v>15919.68</v>
      </c>
      <c r="K100" s="28">
        <f t="shared" si="20"/>
        <v>15919.68</v>
      </c>
      <c r="L100" s="28">
        <f t="shared" si="21"/>
        <v>15919.68</v>
      </c>
      <c r="M100" s="96"/>
      <c r="N100" s="96"/>
      <c r="P100" s="116"/>
      <c r="Q100" s="116"/>
      <c r="R100" s="116"/>
    </row>
    <row r="101" spans="1:18" s="95" customFormat="1" ht="25.5">
      <c r="A101" s="29" t="s">
        <v>93</v>
      </c>
      <c r="B101" s="29" t="s">
        <v>837</v>
      </c>
      <c r="C101" s="29" t="s">
        <v>46</v>
      </c>
      <c r="D101" s="29" t="s">
        <v>838</v>
      </c>
      <c r="E101" s="30" t="s">
        <v>47</v>
      </c>
      <c r="F101" s="31">
        <v>75.569999999999993</v>
      </c>
      <c r="G101" s="32">
        <v>68.36</v>
      </c>
      <c r="H101" s="32">
        <f t="shared" si="22"/>
        <v>68.36</v>
      </c>
      <c r="I101" s="32">
        <f>TRUNC(TRUNC(G101 * B4, 2) + G101, 2)</f>
        <v>82.67</v>
      </c>
      <c r="J101" s="32">
        <f t="shared" si="19"/>
        <v>82.669899999999998</v>
      </c>
      <c r="K101" s="32">
        <f t="shared" si="20"/>
        <v>6247.37</v>
      </c>
      <c r="L101" s="32">
        <f t="shared" si="21"/>
        <v>6247.37</v>
      </c>
      <c r="M101" s="123">
        <f>1-H101/G101</f>
        <v>0</v>
      </c>
      <c r="N101" s="123">
        <f>1-J101/I101</f>
        <v>1.2096286440277382E-6</v>
      </c>
      <c r="O101" s="123">
        <f>1-L101/K101</f>
        <v>0</v>
      </c>
      <c r="P101" s="116"/>
      <c r="Q101" s="116"/>
      <c r="R101" s="116"/>
    </row>
    <row r="102" spans="1:18" s="95" customFormat="1" ht="38.25">
      <c r="A102" s="29" t="s">
        <v>96</v>
      </c>
      <c r="B102" s="29" t="s">
        <v>2320</v>
      </c>
      <c r="C102" s="29" t="s">
        <v>38</v>
      </c>
      <c r="D102" s="29" t="s">
        <v>2321</v>
      </c>
      <c r="E102" s="30" t="s">
        <v>57</v>
      </c>
      <c r="F102" s="31">
        <v>139.15</v>
      </c>
      <c r="G102" s="32">
        <v>57.48</v>
      </c>
      <c r="H102" s="32">
        <f t="shared" si="22"/>
        <v>57.47</v>
      </c>
      <c r="I102" s="32">
        <f>TRUNC(TRUNC(G102 * B4, 2) + G102, 2)</f>
        <v>69.510000000000005</v>
      </c>
      <c r="J102" s="32">
        <f t="shared" si="19"/>
        <v>69.509900000000002</v>
      </c>
      <c r="K102" s="32">
        <f t="shared" si="20"/>
        <v>9672.31</v>
      </c>
      <c r="L102" s="32">
        <f t="shared" si="21"/>
        <v>9672.31</v>
      </c>
      <c r="M102" s="123">
        <f>1-H102/G102</f>
        <v>1.7397355601944664E-4</v>
      </c>
      <c r="N102" s="123">
        <f>1-J102/I102</f>
        <v>1.4386419220357993E-6</v>
      </c>
      <c r="O102" s="123">
        <f>1-L102/K102</f>
        <v>0</v>
      </c>
      <c r="P102" s="116"/>
      <c r="Q102" s="116"/>
      <c r="R102" s="116"/>
    </row>
    <row r="103" spans="1:18" s="95" customFormat="1">
      <c r="A103" s="25" t="s">
        <v>2188</v>
      </c>
      <c r="B103" s="25" t="s">
        <v>33</v>
      </c>
      <c r="C103" s="25"/>
      <c r="D103" s="25" t="s">
        <v>188</v>
      </c>
      <c r="E103" s="26"/>
      <c r="F103" s="27">
        <v>1</v>
      </c>
      <c r="G103" s="27" t="s">
        <v>34</v>
      </c>
      <c r="H103" s="27"/>
      <c r="I103" s="28">
        <f>K104 + K105 + K106</f>
        <v>64859.979999999996</v>
      </c>
      <c r="J103" s="28">
        <f t="shared" si="19"/>
        <v>64859.98</v>
      </c>
      <c r="K103" s="28">
        <f t="shared" si="20"/>
        <v>64859.98</v>
      </c>
      <c r="L103" s="28">
        <f t="shared" si="21"/>
        <v>64859.98</v>
      </c>
      <c r="M103" s="96"/>
      <c r="N103" s="96"/>
      <c r="P103" s="116"/>
      <c r="Q103" s="116"/>
      <c r="R103" s="116"/>
    </row>
    <row r="104" spans="1:18" s="95" customFormat="1" ht="38.25">
      <c r="A104" s="29" t="s">
        <v>2189</v>
      </c>
      <c r="B104" s="29" t="s">
        <v>817</v>
      </c>
      <c r="C104" s="29" t="s">
        <v>38</v>
      </c>
      <c r="D104" s="29" t="s">
        <v>818</v>
      </c>
      <c r="E104" s="30" t="s">
        <v>47</v>
      </c>
      <c r="F104" s="31">
        <v>26.04</v>
      </c>
      <c r="G104" s="32">
        <v>1243.27</v>
      </c>
      <c r="H104" s="32">
        <f t="shared" si="22"/>
        <v>1243.27</v>
      </c>
      <c r="I104" s="32">
        <f>TRUNC(TRUNC(G104 * B4, 2) + G104, 2)</f>
        <v>1503.61</v>
      </c>
      <c r="J104" s="32">
        <f t="shared" si="19"/>
        <v>1503.6098</v>
      </c>
      <c r="K104" s="32">
        <f t="shared" si="20"/>
        <v>39154</v>
      </c>
      <c r="L104" s="32">
        <f t="shared" si="21"/>
        <v>39154</v>
      </c>
      <c r="M104" s="123">
        <f>1-H104/G104</f>
        <v>0</v>
      </c>
      <c r="N104" s="123">
        <f>1-J104/I104</f>
        <v>1.3301321477587891E-7</v>
      </c>
      <c r="O104" s="123">
        <f>1-L104/K104</f>
        <v>0</v>
      </c>
      <c r="P104" s="116"/>
      <c r="Q104" s="116"/>
      <c r="R104" s="116"/>
    </row>
    <row r="105" spans="1:18" s="95" customFormat="1" ht="38.25">
      <c r="A105" s="29" t="s">
        <v>2192</v>
      </c>
      <c r="B105" s="29" t="s">
        <v>765</v>
      </c>
      <c r="C105" s="29" t="s">
        <v>38</v>
      </c>
      <c r="D105" s="29" t="s">
        <v>766</v>
      </c>
      <c r="E105" s="30" t="s">
        <v>39</v>
      </c>
      <c r="F105" s="31">
        <v>2</v>
      </c>
      <c r="G105" s="32">
        <v>626.73</v>
      </c>
      <c r="H105" s="32">
        <f t="shared" si="22"/>
        <v>626.72</v>
      </c>
      <c r="I105" s="32">
        <f>TRUNC(TRUNC(G105 * B4, 2) + G105, 2)</f>
        <v>757.96</v>
      </c>
      <c r="J105" s="32">
        <f t="shared" si="19"/>
        <v>757.96</v>
      </c>
      <c r="K105" s="32">
        <f t="shared" si="20"/>
        <v>1515.92</v>
      </c>
      <c r="L105" s="32">
        <f t="shared" si="21"/>
        <v>1515.92</v>
      </c>
      <c r="M105" s="123">
        <f>1-H105/G105</f>
        <v>1.595583425073599E-5</v>
      </c>
      <c r="N105" s="123">
        <f>1-J105/I105</f>
        <v>0</v>
      </c>
      <c r="O105" s="123">
        <f>1-L105/K105</f>
        <v>0</v>
      </c>
      <c r="P105" s="116"/>
      <c r="Q105" s="116"/>
      <c r="R105" s="116"/>
    </row>
    <row r="106" spans="1:18" s="95" customFormat="1" ht="25.5">
      <c r="A106" s="29" t="s">
        <v>2195</v>
      </c>
      <c r="B106" s="29" t="s">
        <v>2322</v>
      </c>
      <c r="C106" s="29" t="s">
        <v>46</v>
      </c>
      <c r="D106" s="29" t="s">
        <v>2323</v>
      </c>
      <c r="E106" s="30" t="s">
        <v>57</v>
      </c>
      <c r="F106" s="31">
        <v>871.4</v>
      </c>
      <c r="G106" s="32">
        <v>22.96</v>
      </c>
      <c r="H106" s="32">
        <f t="shared" si="22"/>
        <v>22.95</v>
      </c>
      <c r="I106" s="32">
        <f>TRUNC(TRUNC(G106 * B4, 2) + G106, 2)</f>
        <v>27.76</v>
      </c>
      <c r="J106" s="32">
        <f t="shared" si="19"/>
        <v>27.759899999999998</v>
      </c>
      <c r="K106" s="32">
        <f t="shared" si="20"/>
        <v>24190.06</v>
      </c>
      <c r="L106" s="32">
        <f t="shared" si="21"/>
        <v>24190.06</v>
      </c>
      <c r="M106" s="123">
        <f>1-H106/G106</f>
        <v>4.3554006968649084E-4</v>
      </c>
      <c r="N106" s="123">
        <f>1-J106/I106</f>
        <v>3.6023054755807138E-6</v>
      </c>
      <c r="O106" s="123">
        <f>1-L106/K106</f>
        <v>0</v>
      </c>
      <c r="P106" s="116"/>
      <c r="Q106" s="116"/>
      <c r="R106" s="116"/>
    </row>
    <row r="107" spans="1:18" s="95" customFormat="1">
      <c r="A107" s="25" t="s">
        <v>2324</v>
      </c>
      <c r="B107" s="25" t="s">
        <v>33</v>
      </c>
      <c r="C107" s="25"/>
      <c r="D107" s="25" t="s">
        <v>2325</v>
      </c>
      <c r="E107" s="26"/>
      <c r="F107" s="27">
        <v>1</v>
      </c>
      <c r="G107" s="27" t="s">
        <v>34</v>
      </c>
      <c r="H107" s="27"/>
      <c r="I107" s="28">
        <f>K108</f>
        <v>30380.959999999999</v>
      </c>
      <c r="J107" s="28">
        <f t="shared" si="19"/>
        <v>30380.959999999999</v>
      </c>
      <c r="K107" s="28">
        <f t="shared" si="20"/>
        <v>30380.959999999999</v>
      </c>
      <c r="L107" s="28">
        <f t="shared" si="21"/>
        <v>30380.959999999999</v>
      </c>
      <c r="M107" s="96"/>
      <c r="N107" s="96"/>
      <c r="P107" s="116"/>
      <c r="Q107" s="116"/>
      <c r="R107" s="116"/>
    </row>
    <row r="108" spans="1:18" s="95" customFormat="1" ht="25.5">
      <c r="A108" s="29" t="s">
        <v>2326</v>
      </c>
      <c r="B108" s="29" t="s">
        <v>2327</v>
      </c>
      <c r="C108" s="29" t="s">
        <v>46</v>
      </c>
      <c r="D108" s="29" t="s">
        <v>2328</v>
      </c>
      <c r="E108" s="30" t="s">
        <v>57</v>
      </c>
      <c r="F108" s="31">
        <v>2171.62</v>
      </c>
      <c r="G108" s="32">
        <v>11.57</v>
      </c>
      <c r="H108" s="32">
        <f t="shared" si="22"/>
        <v>11.57</v>
      </c>
      <c r="I108" s="32">
        <f>TRUNC(TRUNC(G108 * B4, 2) + G108, 2)</f>
        <v>13.99</v>
      </c>
      <c r="J108" s="32">
        <f t="shared" si="19"/>
        <v>13.9899</v>
      </c>
      <c r="K108" s="32">
        <f t="shared" si="20"/>
        <v>30380.959999999999</v>
      </c>
      <c r="L108" s="32">
        <f t="shared" si="21"/>
        <v>30380.959999999999</v>
      </c>
      <c r="M108" s="123">
        <f>1-H108/G108</f>
        <v>0</v>
      </c>
      <c r="N108" s="123">
        <f>1-J108/I108</f>
        <v>7.1479628305226584E-6</v>
      </c>
      <c r="O108" s="123">
        <f>1-L108/K108</f>
        <v>0</v>
      </c>
      <c r="P108" s="116"/>
      <c r="Q108" s="116"/>
      <c r="R108" s="116"/>
    </row>
    <row r="109" spans="1:18" s="95" customFormat="1">
      <c r="A109" s="25" t="s">
        <v>2329</v>
      </c>
      <c r="B109" s="25" t="s">
        <v>33</v>
      </c>
      <c r="C109" s="25"/>
      <c r="D109" s="25" t="s">
        <v>2330</v>
      </c>
      <c r="E109" s="26"/>
      <c r="F109" s="27">
        <v>1</v>
      </c>
      <c r="G109" s="27" t="s">
        <v>34</v>
      </c>
      <c r="H109" s="27"/>
      <c r="I109" s="28">
        <f>K110</f>
        <v>6674.8</v>
      </c>
      <c r="J109" s="28">
        <f t="shared" si="19"/>
        <v>6674.8</v>
      </c>
      <c r="K109" s="28">
        <f t="shared" si="20"/>
        <v>6674.8</v>
      </c>
      <c r="L109" s="28">
        <f t="shared" si="21"/>
        <v>6674.8</v>
      </c>
      <c r="M109" s="96"/>
      <c r="N109" s="96"/>
      <c r="P109" s="116"/>
      <c r="Q109" s="116"/>
      <c r="R109" s="116"/>
    </row>
    <row r="110" spans="1:18" s="95" customFormat="1" ht="25.5">
      <c r="A110" s="29" t="s">
        <v>2331</v>
      </c>
      <c r="B110" s="29" t="s">
        <v>834</v>
      </c>
      <c r="C110" s="29" t="s">
        <v>46</v>
      </c>
      <c r="D110" s="29" t="s">
        <v>835</v>
      </c>
      <c r="E110" s="30" t="s">
        <v>47</v>
      </c>
      <c r="F110" s="31">
        <v>13.34</v>
      </c>
      <c r="G110" s="32">
        <v>413.73</v>
      </c>
      <c r="H110" s="32">
        <f t="shared" si="22"/>
        <v>413.73</v>
      </c>
      <c r="I110" s="32">
        <f>TRUNC(TRUNC(G110 * B4, 2) + G110, 2)</f>
        <v>500.36</v>
      </c>
      <c r="J110" s="32">
        <f t="shared" si="19"/>
        <v>500.35980000000001</v>
      </c>
      <c r="K110" s="32">
        <f t="shared" si="20"/>
        <v>6674.8</v>
      </c>
      <c r="L110" s="32">
        <f t="shared" si="21"/>
        <v>6674.8</v>
      </c>
      <c r="M110" s="123">
        <f>1-H110/G110</f>
        <v>0</v>
      </c>
      <c r="N110" s="123">
        <f>1-J110/I110</f>
        <v>3.9971220722190282E-7</v>
      </c>
      <c r="O110" s="123">
        <f>1-L110/K110</f>
        <v>0</v>
      </c>
      <c r="P110" s="116"/>
      <c r="Q110" s="116"/>
      <c r="R110" s="116"/>
    </row>
    <row r="111" spans="1:18" s="95" customFormat="1">
      <c r="A111" s="25" t="s">
        <v>2332</v>
      </c>
      <c r="B111" s="25" t="s">
        <v>33</v>
      </c>
      <c r="C111" s="25"/>
      <c r="D111" s="25" t="s">
        <v>2333</v>
      </c>
      <c r="E111" s="26"/>
      <c r="F111" s="27">
        <v>1</v>
      </c>
      <c r="G111" s="27" t="s">
        <v>34</v>
      </c>
      <c r="H111" s="27"/>
      <c r="I111" s="28">
        <f>K112 + K113 + K114</f>
        <v>98183.360000000001</v>
      </c>
      <c r="J111" s="28">
        <f t="shared" si="19"/>
        <v>98183.360000000001</v>
      </c>
      <c r="K111" s="28">
        <f t="shared" si="20"/>
        <v>98183.360000000001</v>
      </c>
      <c r="L111" s="28">
        <f t="shared" si="21"/>
        <v>98183.360000000001</v>
      </c>
      <c r="M111" s="96"/>
      <c r="N111" s="96"/>
      <c r="P111" s="116"/>
      <c r="Q111" s="116"/>
      <c r="R111" s="116"/>
    </row>
    <row r="112" spans="1:18" s="95" customFormat="1" ht="63.75">
      <c r="A112" s="29" t="s">
        <v>2334</v>
      </c>
      <c r="B112" s="29" t="s">
        <v>2335</v>
      </c>
      <c r="C112" s="29" t="s">
        <v>38</v>
      </c>
      <c r="D112" s="29" t="s">
        <v>2336</v>
      </c>
      <c r="E112" s="30" t="s">
        <v>57</v>
      </c>
      <c r="F112" s="31">
        <v>46.42</v>
      </c>
      <c r="G112" s="32">
        <v>620.75</v>
      </c>
      <c r="H112" s="32">
        <f t="shared" si="22"/>
        <v>620.75</v>
      </c>
      <c r="I112" s="32">
        <f>TRUNC(TRUNC(G112 * B4, 2) + G112, 2)</f>
        <v>750.73</v>
      </c>
      <c r="J112" s="32">
        <f t="shared" si="19"/>
        <v>750.72979999999995</v>
      </c>
      <c r="K112" s="32">
        <f t="shared" si="20"/>
        <v>34848.879999999997</v>
      </c>
      <c r="L112" s="32">
        <f t="shared" si="21"/>
        <v>34848.879999999997</v>
      </c>
      <c r="M112" s="123">
        <f>1-H112/G112</f>
        <v>0</v>
      </c>
      <c r="N112" s="123">
        <f>1-J112/I112</f>
        <v>2.6640736361382977E-7</v>
      </c>
      <c r="O112" s="123">
        <f>1-L112/K112</f>
        <v>0</v>
      </c>
      <c r="P112" s="116"/>
      <c r="Q112" s="116"/>
      <c r="R112" s="116"/>
    </row>
    <row r="113" spans="1:18" s="95" customFormat="1" ht="76.5">
      <c r="A113" s="29" t="s">
        <v>2337</v>
      </c>
      <c r="B113" s="29" t="s">
        <v>933</v>
      </c>
      <c r="C113" s="29" t="s">
        <v>38</v>
      </c>
      <c r="D113" s="29" t="s">
        <v>934</v>
      </c>
      <c r="E113" s="30" t="s">
        <v>57</v>
      </c>
      <c r="F113" s="31">
        <v>47.46</v>
      </c>
      <c r="G113" s="32">
        <v>672.18</v>
      </c>
      <c r="H113" s="32">
        <f t="shared" si="22"/>
        <v>672.18</v>
      </c>
      <c r="I113" s="32">
        <f>TRUNC(TRUNC(G113 * B4, 2) + G113, 2)</f>
        <v>812.93</v>
      </c>
      <c r="J113" s="32">
        <f t="shared" si="19"/>
        <v>812.9298</v>
      </c>
      <c r="K113" s="32">
        <f t="shared" si="20"/>
        <v>38581.65</v>
      </c>
      <c r="L113" s="32">
        <f t="shared" si="21"/>
        <v>38581.65</v>
      </c>
      <c r="M113" s="123">
        <f>1-H113/G113</f>
        <v>0</v>
      </c>
      <c r="N113" s="123">
        <f>1-J113/I113</f>
        <v>2.4602364279147082E-7</v>
      </c>
      <c r="O113" s="123">
        <f>1-L113/K113</f>
        <v>0</v>
      </c>
      <c r="P113" s="116"/>
      <c r="Q113" s="116"/>
      <c r="R113" s="116"/>
    </row>
    <row r="114" spans="1:18" s="95" customFormat="1" ht="102">
      <c r="A114" s="29" t="s">
        <v>2338</v>
      </c>
      <c r="B114" s="29" t="s">
        <v>930</v>
      </c>
      <c r="C114" s="29" t="s">
        <v>38</v>
      </c>
      <c r="D114" s="29" t="s">
        <v>931</v>
      </c>
      <c r="E114" s="30" t="s">
        <v>57</v>
      </c>
      <c r="F114" s="31">
        <v>24.96</v>
      </c>
      <c r="G114" s="32">
        <v>820</v>
      </c>
      <c r="H114" s="32">
        <f t="shared" si="22"/>
        <v>819.99</v>
      </c>
      <c r="I114" s="32">
        <f>TRUNC(TRUNC(G114 * B4, 2) + G114, 2)</f>
        <v>991.7</v>
      </c>
      <c r="J114" s="32">
        <f t="shared" si="19"/>
        <v>991.69989999999996</v>
      </c>
      <c r="K114" s="32">
        <f t="shared" si="20"/>
        <v>24752.83</v>
      </c>
      <c r="L114" s="32">
        <f t="shared" si="21"/>
        <v>24752.83</v>
      </c>
      <c r="M114" s="123">
        <f>1-H114/G114</f>
        <v>1.2195121951164012E-5</v>
      </c>
      <c r="N114" s="123">
        <f>1-J114/I114</f>
        <v>1.0083694679252631E-7</v>
      </c>
      <c r="O114" s="123">
        <f>1-L114/K114</f>
        <v>0</v>
      </c>
      <c r="P114" s="116"/>
      <c r="Q114" s="116"/>
      <c r="R114" s="116"/>
    </row>
    <row r="115" spans="1:18" s="95" customFormat="1">
      <c r="A115" s="25" t="s">
        <v>2339</v>
      </c>
      <c r="B115" s="25" t="s">
        <v>33</v>
      </c>
      <c r="C115" s="25"/>
      <c r="D115" s="25" t="s">
        <v>2340</v>
      </c>
      <c r="E115" s="26"/>
      <c r="F115" s="27">
        <v>1</v>
      </c>
      <c r="G115" s="27" t="s">
        <v>34</v>
      </c>
      <c r="H115" s="27"/>
      <c r="I115" s="28">
        <f>K116</f>
        <v>3035.68</v>
      </c>
      <c r="J115" s="28">
        <f t="shared" si="19"/>
        <v>3035.68</v>
      </c>
      <c r="K115" s="28">
        <f t="shared" si="20"/>
        <v>3035.68</v>
      </c>
      <c r="L115" s="28">
        <f t="shared" si="21"/>
        <v>3035.68</v>
      </c>
      <c r="M115" s="96"/>
      <c r="N115" s="96"/>
      <c r="P115" s="116"/>
      <c r="Q115" s="116"/>
      <c r="R115" s="116"/>
    </row>
    <row r="116" spans="1:18" s="95" customFormat="1" ht="38.25">
      <c r="A116" s="29" t="s">
        <v>2341</v>
      </c>
      <c r="B116" s="29" t="s">
        <v>2342</v>
      </c>
      <c r="C116" s="29" t="s">
        <v>38</v>
      </c>
      <c r="D116" s="29" t="s">
        <v>2343</v>
      </c>
      <c r="E116" s="30" t="s">
        <v>39</v>
      </c>
      <c r="F116" s="31">
        <v>2</v>
      </c>
      <c r="G116" s="32">
        <v>1255.04</v>
      </c>
      <c r="H116" s="32">
        <f t="shared" si="22"/>
        <v>1255.04</v>
      </c>
      <c r="I116" s="32">
        <f>TRUNC(TRUNC(G116 * B4, 2) + G116, 2)</f>
        <v>1517.84</v>
      </c>
      <c r="J116" s="32">
        <f t="shared" si="19"/>
        <v>1517.84</v>
      </c>
      <c r="K116" s="32">
        <f t="shared" si="20"/>
        <v>3035.68</v>
      </c>
      <c r="L116" s="32">
        <f t="shared" si="21"/>
        <v>3035.68</v>
      </c>
      <c r="M116" s="123">
        <f>1-H116/G116</f>
        <v>0</v>
      </c>
      <c r="N116" s="123">
        <f>1-J116/I116</f>
        <v>0</v>
      </c>
      <c r="O116" s="123">
        <f>1-L116/K116</f>
        <v>0</v>
      </c>
      <c r="P116" s="116"/>
      <c r="Q116" s="116"/>
      <c r="R116" s="116"/>
    </row>
    <row r="117" spans="1:18" s="95" customFormat="1" ht="25.5">
      <c r="A117" s="25" t="s">
        <v>9</v>
      </c>
      <c r="B117" s="25" t="s">
        <v>33</v>
      </c>
      <c r="C117" s="25"/>
      <c r="D117" s="25" t="s">
        <v>2344</v>
      </c>
      <c r="E117" s="26"/>
      <c r="F117" s="27">
        <v>1</v>
      </c>
      <c r="G117" s="27" t="s">
        <v>34</v>
      </c>
      <c r="H117" s="27"/>
      <c r="I117" s="28">
        <f>K118 + K167 + K178</f>
        <v>133699.54999999999</v>
      </c>
      <c r="J117" s="28">
        <f t="shared" si="19"/>
        <v>133699.54999999999</v>
      </c>
      <c r="K117" s="28">
        <f t="shared" si="20"/>
        <v>133699.54999999999</v>
      </c>
      <c r="L117" s="28">
        <f t="shared" si="21"/>
        <v>133699.54999999999</v>
      </c>
      <c r="M117" s="96"/>
      <c r="N117" s="96"/>
      <c r="P117" s="116"/>
      <c r="Q117" s="116"/>
      <c r="R117" s="116"/>
    </row>
    <row r="118" spans="1:18" s="95" customFormat="1">
      <c r="A118" s="25" t="s">
        <v>97</v>
      </c>
      <c r="B118" s="25" t="s">
        <v>33</v>
      </c>
      <c r="C118" s="25"/>
      <c r="D118" s="25" t="s">
        <v>273</v>
      </c>
      <c r="E118" s="26"/>
      <c r="F118" s="27">
        <v>1</v>
      </c>
      <c r="G118" s="27" t="s">
        <v>34</v>
      </c>
      <c r="H118" s="27"/>
      <c r="I118" s="28">
        <f>K119 + K124</f>
        <v>25517.41</v>
      </c>
      <c r="J118" s="28">
        <f t="shared" si="19"/>
        <v>25517.41</v>
      </c>
      <c r="K118" s="28">
        <f t="shared" si="20"/>
        <v>25517.41</v>
      </c>
      <c r="L118" s="28">
        <f t="shared" si="21"/>
        <v>25517.41</v>
      </c>
      <c r="M118" s="96"/>
      <c r="N118" s="96"/>
      <c r="P118" s="116"/>
      <c r="Q118" s="116"/>
      <c r="R118" s="116"/>
    </row>
    <row r="119" spans="1:18" s="95" customFormat="1">
      <c r="A119" s="25" t="s">
        <v>98</v>
      </c>
      <c r="B119" s="25" t="s">
        <v>33</v>
      </c>
      <c r="C119" s="25"/>
      <c r="D119" s="25" t="s">
        <v>275</v>
      </c>
      <c r="E119" s="26"/>
      <c r="F119" s="27">
        <v>1</v>
      </c>
      <c r="G119" s="27" t="s">
        <v>34</v>
      </c>
      <c r="H119" s="27"/>
      <c r="I119" s="28">
        <f>K120 + K121 + K122 + K123</f>
        <v>201.59000000000003</v>
      </c>
      <c r="J119" s="28">
        <f t="shared" si="19"/>
        <v>201.59</v>
      </c>
      <c r="K119" s="28">
        <f t="shared" si="20"/>
        <v>201.59</v>
      </c>
      <c r="L119" s="28">
        <f t="shared" si="21"/>
        <v>201.59</v>
      </c>
      <c r="M119" s="96"/>
      <c r="N119" s="96"/>
      <c r="P119" s="116"/>
      <c r="Q119" s="116"/>
      <c r="R119" s="116"/>
    </row>
    <row r="120" spans="1:18" s="95" customFormat="1" ht="25.5">
      <c r="A120" s="29" t="s">
        <v>99</v>
      </c>
      <c r="B120" s="29" t="s">
        <v>281</v>
      </c>
      <c r="C120" s="29" t="s">
        <v>46</v>
      </c>
      <c r="D120" s="29" t="s">
        <v>2345</v>
      </c>
      <c r="E120" s="30" t="s">
        <v>57</v>
      </c>
      <c r="F120" s="31">
        <v>19.07</v>
      </c>
      <c r="G120" s="32">
        <v>5.88</v>
      </c>
      <c r="H120" s="32">
        <f t="shared" si="22"/>
        <v>5.88</v>
      </c>
      <c r="I120" s="32">
        <f>TRUNC(TRUNC(G120 * B4, 2) + G120, 2)</f>
        <v>7.11</v>
      </c>
      <c r="J120" s="32">
        <f t="shared" si="19"/>
        <v>7.1094999999999997</v>
      </c>
      <c r="K120" s="32">
        <f t="shared" si="20"/>
        <v>135.58000000000001</v>
      </c>
      <c r="L120" s="32">
        <f t="shared" si="21"/>
        <v>135.58000000000001</v>
      </c>
      <c r="M120" s="123">
        <f>1-H120/G120</f>
        <v>0</v>
      </c>
      <c r="N120" s="123">
        <f>1-J120/I120</f>
        <v>7.0323488045143101E-5</v>
      </c>
      <c r="O120" s="123">
        <f>1-L120/K120</f>
        <v>0</v>
      </c>
      <c r="P120" s="116"/>
      <c r="Q120" s="116"/>
      <c r="R120" s="116"/>
    </row>
    <row r="121" spans="1:18" s="95" customFormat="1" ht="25.5">
      <c r="A121" s="29" t="s">
        <v>100</v>
      </c>
      <c r="B121" s="29" t="s">
        <v>1021</v>
      </c>
      <c r="C121" s="29" t="s">
        <v>46</v>
      </c>
      <c r="D121" s="29" t="s">
        <v>2346</v>
      </c>
      <c r="E121" s="30" t="s">
        <v>39</v>
      </c>
      <c r="F121" s="31">
        <v>3</v>
      </c>
      <c r="G121" s="32">
        <v>6.09</v>
      </c>
      <c r="H121" s="32">
        <f t="shared" si="22"/>
        <v>6.09</v>
      </c>
      <c r="I121" s="32">
        <f>TRUNC(TRUNC(G121 * B4, 2) + G121, 2)</f>
        <v>7.36</v>
      </c>
      <c r="J121" s="32">
        <f t="shared" si="19"/>
        <v>7.36</v>
      </c>
      <c r="K121" s="32">
        <f t="shared" si="20"/>
        <v>22.08</v>
      </c>
      <c r="L121" s="32">
        <f t="shared" si="21"/>
        <v>22.08</v>
      </c>
      <c r="M121" s="123">
        <f>1-H121/G121</f>
        <v>0</v>
      </c>
      <c r="N121" s="123">
        <f>1-J121/I121</f>
        <v>0</v>
      </c>
      <c r="O121" s="123">
        <f>1-L121/K121</f>
        <v>0</v>
      </c>
      <c r="P121" s="116"/>
      <c r="Q121" s="116"/>
      <c r="R121" s="116"/>
    </row>
    <row r="122" spans="1:18" s="95" customFormat="1" ht="25.5">
      <c r="A122" s="29" t="s">
        <v>101</v>
      </c>
      <c r="B122" s="29" t="s">
        <v>2347</v>
      </c>
      <c r="C122" s="29" t="s">
        <v>46</v>
      </c>
      <c r="D122" s="29" t="s">
        <v>2348</v>
      </c>
      <c r="E122" s="30" t="s">
        <v>39</v>
      </c>
      <c r="F122" s="31">
        <v>1</v>
      </c>
      <c r="G122" s="32">
        <v>8.58</v>
      </c>
      <c r="H122" s="32">
        <f t="shared" si="22"/>
        <v>8.57</v>
      </c>
      <c r="I122" s="32">
        <f>TRUNC(TRUNC(G122 * B4, 2) + G122, 2)</f>
        <v>10.37</v>
      </c>
      <c r="J122" s="32">
        <f t="shared" si="19"/>
        <v>10.37</v>
      </c>
      <c r="K122" s="32">
        <f t="shared" si="20"/>
        <v>10.37</v>
      </c>
      <c r="L122" s="32">
        <f t="shared" si="21"/>
        <v>10.37</v>
      </c>
      <c r="M122" s="123">
        <f>1-H122/G122</f>
        <v>1.1655011655011815E-3</v>
      </c>
      <c r="N122" s="123">
        <f>1-J122/I122</f>
        <v>0</v>
      </c>
      <c r="O122" s="123">
        <f>1-L122/K122</f>
        <v>0</v>
      </c>
      <c r="P122" s="116"/>
      <c r="Q122" s="116"/>
      <c r="R122" s="116"/>
    </row>
    <row r="123" spans="1:18" s="95" customFormat="1" ht="25.5">
      <c r="A123" s="29" t="s">
        <v>103</v>
      </c>
      <c r="B123" s="29" t="s">
        <v>2349</v>
      </c>
      <c r="C123" s="29" t="s">
        <v>46</v>
      </c>
      <c r="D123" s="29" t="s">
        <v>2350</v>
      </c>
      <c r="E123" s="30" t="s">
        <v>39</v>
      </c>
      <c r="F123" s="31">
        <v>4</v>
      </c>
      <c r="G123" s="32">
        <v>6.94</v>
      </c>
      <c r="H123" s="32">
        <f t="shared" si="22"/>
        <v>6.94</v>
      </c>
      <c r="I123" s="32">
        <f>TRUNC(TRUNC(G123 * B4, 2) + G123, 2)</f>
        <v>8.39</v>
      </c>
      <c r="J123" s="32">
        <f t="shared" si="19"/>
        <v>8.39</v>
      </c>
      <c r="K123" s="32">
        <f t="shared" si="20"/>
        <v>33.56</v>
      </c>
      <c r="L123" s="32">
        <f t="shared" si="21"/>
        <v>33.56</v>
      </c>
      <c r="M123" s="123">
        <f>1-H123/G123</f>
        <v>0</v>
      </c>
      <c r="N123" s="123">
        <f>1-J123/I123</f>
        <v>0</v>
      </c>
      <c r="O123" s="123">
        <f>1-L123/K123</f>
        <v>0</v>
      </c>
      <c r="P123" s="116"/>
      <c r="Q123" s="116"/>
      <c r="R123" s="116"/>
    </row>
    <row r="124" spans="1:18" s="95" customFormat="1">
      <c r="A124" s="25" t="s">
        <v>105</v>
      </c>
      <c r="B124" s="25" t="s">
        <v>33</v>
      </c>
      <c r="C124" s="25"/>
      <c r="D124" s="25" t="s">
        <v>287</v>
      </c>
      <c r="E124" s="26"/>
      <c r="F124" s="27">
        <v>1</v>
      </c>
      <c r="G124" s="27" t="s">
        <v>34</v>
      </c>
      <c r="H124" s="27"/>
      <c r="I124" s="28">
        <f>K125 + K126 + K127 + K128 + K129 + K130 + K131 + K132 + K133 + K134 + K135 + K136 + K137 + K138 + K139 + K140 + K141 + K142 + K143 + K144 + K145 + K146 + K147 + K148 + K149 + K150 + K151 + K152 + K153 + K154 + K155 + K156 + K157 + K158 + K159 + K160 + K161 + K162 + K163 + K164 + K165 + K166</f>
        <v>25315.82</v>
      </c>
      <c r="J124" s="28">
        <f t="shared" si="19"/>
        <v>25315.82</v>
      </c>
      <c r="K124" s="28">
        <f t="shared" si="20"/>
        <v>25315.82</v>
      </c>
      <c r="L124" s="28">
        <f t="shared" si="21"/>
        <v>25315.82</v>
      </c>
      <c r="M124" s="96"/>
      <c r="N124" s="96"/>
      <c r="P124" s="116"/>
      <c r="Q124" s="116"/>
      <c r="R124" s="116"/>
    </row>
    <row r="125" spans="1:18" s="95" customFormat="1" ht="38.25">
      <c r="A125" s="29" t="s">
        <v>106</v>
      </c>
      <c r="B125" s="29" t="s">
        <v>2351</v>
      </c>
      <c r="C125" s="29" t="s">
        <v>46</v>
      </c>
      <c r="D125" s="29" t="s">
        <v>2352</v>
      </c>
      <c r="E125" s="30" t="s">
        <v>57</v>
      </c>
      <c r="F125" s="31">
        <v>153.34</v>
      </c>
      <c r="G125" s="32">
        <v>21.19</v>
      </c>
      <c r="H125" s="32">
        <f t="shared" si="22"/>
        <v>21.18</v>
      </c>
      <c r="I125" s="32">
        <f>TRUNC(TRUNC(G125 * B4, 2) + G125, 2)</f>
        <v>25.62</v>
      </c>
      <c r="J125" s="32">
        <f t="shared" si="19"/>
        <v>25.619900000000001</v>
      </c>
      <c r="K125" s="32">
        <f t="shared" si="20"/>
        <v>3928.57</v>
      </c>
      <c r="L125" s="32">
        <f t="shared" si="21"/>
        <v>3928.57</v>
      </c>
      <c r="M125" s="123">
        <f t="shared" ref="M125:M166" si="23">1-H125/G125</f>
        <v>4.7192071731960716E-4</v>
      </c>
      <c r="N125" s="123">
        <f t="shared" ref="N125:N166" si="24">1-J125/I125</f>
        <v>3.9032006244887896E-6</v>
      </c>
      <c r="O125" s="123">
        <f t="shared" ref="O125:O166" si="25">1-L125/K125</f>
        <v>0</v>
      </c>
      <c r="P125" s="116"/>
      <c r="Q125" s="116"/>
      <c r="R125" s="116"/>
    </row>
    <row r="126" spans="1:18" s="95" customFormat="1" ht="25.5">
      <c r="A126" s="29" t="s">
        <v>107</v>
      </c>
      <c r="B126" s="29" t="s">
        <v>2353</v>
      </c>
      <c r="C126" s="29" t="s">
        <v>46</v>
      </c>
      <c r="D126" s="29" t="s">
        <v>2354</v>
      </c>
      <c r="E126" s="30" t="s">
        <v>57</v>
      </c>
      <c r="F126" s="31">
        <v>50.66</v>
      </c>
      <c r="G126" s="32">
        <v>17.75</v>
      </c>
      <c r="H126" s="32">
        <f t="shared" si="22"/>
        <v>17.739999999999998</v>
      </c>
      <c r="I126" s="32">
        <f>TRUNC(TRUNC(G126 * B4, 2) + G126, 2)</f>
        <v>21.46</v>
      </c>
      <c r="J126" s="32">
        <f t="shared" si="19"/>
        <v>21.459900000000001</v>
      </c>
      <c r="K126" s="32">
        <f t="shared" si="20"/>
        <v>1087.1600000000001</v>
      </c>
      <c r="L126" s="32">
        <f t="shared" si="21"/>
        <v>1087.1600000000001</v>
      </c>
      <c r="M126" s="123">
        <f t="shared" si="23"/>
        <v>5.6338028169022891E-4</v>
      </c>
      <c r="N126" s="123">
        <f t="shared" si="24"/>
        <v>4.6598322460678077E-6</v>
      </c>
      <c r="O126" s="123">
        <f t="shared" si="25"/>
        <v>0</v>
      </c>
      <c r="P126" s="116"/>
      <c r="Q126" s="116"/>
      <c r="R126" s="116"/>
    </row>
    <row r="127" spans="1:18" s="95" customFormat="1" ht="25.5">
      <c r="A127" s="29" t="s">
        <v>108</v>
      </c>
      <c r="B127" s="29" t="s">
        <v>1028</v>
      </c>
      <c r="C127" s="29" t="s">
        <v>46</v>
      </c>
      <c r="D127" s="29" t="s">
        <v>2355</v>
      </c>
      <c r="E127" s="30" t="s">
        <v>57</v>
      </c>
      <c r="F127" s="31">
        <v>58.66</v>
      </c>
      <c r="G127" s="32">
        <v>51.09</v>
      </c>
      <c r="H127" s="32">
        <f t="shared" si="22"/>
        <v>51.08</v>
      </c>
      <c r="I127" s="32">
        <f>TRUNC(TRUNC(G127 * B4, 2) + G127, 2)</f>
        <v>61.78</v>
      </c>
      <c r="J127" s="32">
        <f t="shared" si="19"/>
        <v>61.779899999999998</v>
      </c>
      <c r="K127" s="32">
        <f t="shared" si="20"/>
        <v>3624.01</v>
      </c>
      <c r="L127" s="32">
        <f t="shared" si="21"/>
        <v>3624.01</v>
      </c>
      <c r="M127" s="123">
        <f t="shared" si="23"/>
        <v>1.9573302016062666E-4</v>
      </c>
      <c r="N127" s="123">
        <f t="shared" si="24"/>
        <v>1.6186468113632557E-6</v>
      </c>
      <c r="O127" s="123">
        <f t="shared" si="25"/>
        <v>0</v>
      </c>
      <c r="P127" s="116"/>
      <c r="Q127" s="116"/>
      <c r="R127" s="116"/>
    </row>
    <row r="128" spans="1:18" s="95" customFormat="1" ht="25.5">
      <c r="A128" s="29" t="s">
        <v>111</v>
      </c>
      <c r="B128" s="29" t="s">
        <v>2356</v>
      </c>
      <c r="C128" s="29" t="s">
        <v>46</v>
      </c>
      <c r="D128" s="29" t="s">
        <v>2357</v>
      </c>
      <c r="E128" s="30" t="s">
        <v>57</v>
      </c>
      <c r="F128" s="31">
        <v>22.85</v>
      </c>
      <c r="G128" s="32">
        <v>131.09</v>
      </c>
      <c r="H128" s="32">
        <f t="shared" si="22"/>
        <v>131.09</v>
      </c>
      <c r="I128" s="32">
        <f>TRUNC(TRUNC(G128 * B4, 2) + G128, 2)</f>
        <v>158.54</v>
      </c>
      <c r="J128" s="32">
        <f t="shared" si="19"/>
        <v>158.53960000000001</v>
      </c>
      <c r="K128" s="32">
        <f t="shared" si="20"/>
        <v>3622.63</v>
      </c>
      <c r="L128" s="32">
        <f t="shared" si="21"/>
        <v>3622.63</v>
      </c>
      <c r="M128" s="123">
        <f t="shared" si="23"/>
        <v>0</v>
      </c>
      <c r="N128" s="123">
        <f t="shared" si="24"/>
        <v>2.5230225809691476E-6</v>
      </c>
      <c r="O128" s="123">
        <f t="shared" si="25"/>
        <v>0</v>
      </c>
      <c r="P128" s="116"/>
      <c r="Q128" s="116"/>
      <c r="R128" s="116"/>
    </row>
    <row r="129" spans="1:18" s="95" customFormat="1" ht="38.25">
      <c r="A129" s="29" t="s">
        <v>112</v>
      </c>
      <c r="B129" s="29" t="s">
        <v>2358</v>
      </c>
      <c r="C129" s="29" t="s">
        <v>46</v>
      </c>
      <c r="D129" s="29" t="s">
        <v>2359</v>
      </c>
      <c r="E129" s="30" t="s">
        <v>39</v>
      </c>
      <c r="F129" s="31">
        <v>16</v>
      </c>
      <c r="G129" s="32">
        <v>27.41</v>
      </c>
      <c r="H129" s="32">
        <f t="shared" si="22"/>
        <v>27.4</v>
      </c>
      <c r="I129" s="32">
        <f>TRUNC(TRUNC(G129 * B4, 2) + G129, 2)</f>
        <v>33.14</v>
      </c>
      <c r="J129" s="32">
        <f t="shared" si="19"/>
        <v>33.14</v>
      </c>
      <c r="K129" s="32">
        <f t="shared" si="20"/>
        <v>530.24</v>
      </c>
      <c r="L129" s="32">
        <f t="shared" si="21"/>
        <v>530.24</v>
      </c>
      <c r="M129" s="123">
        <f t="shared" si="23"/>
        <v>3.6483035388545915E-4</v>
      </c>
      <c r="N129" s="123">
        <f t="shared" si="24"/>
        <v>0</v>
      </c>
      <c r="O129" s="123">
        <f t="shared" si="25"/>
        <v>0</v>
      </c>
      <c r="P129" s="116"/>
      <c r="Q129" s="116"/>
      <c r="R129" s="116"/>
    </row>
    <row r="130" spans="1:18" s="95" customFormat="1" ht="38.25">
      <c r="A130" s="29" t="s">
        <v>113</v>
      </c>
      <c r="B130" s="29" t="s">
        <v>304</v>
      </c>
      <c r="C130" s="29" t="s">
        <v>46</v>
      </c>
      <c r="D130" s="29" t="s">
        <v>2360</v>
      </c>
      <c r="E130" s="30" t="s">
        <v>39</v>
      </c>
      <c r="F130" s="31">
        <v>57</v>
      </c>
      <c r="G130" s="32">
        <v>18.03</v>
      </c>
      <c r="H130" s="32">
        <f t="shared" si="22"/>
        <v>18.03</v>
      </c>
      <c r="I130" s="32">
        <f>TRUNC(TRUNC(G130 * B4, 2) + G130, 2)</f>
        <v>21.8</v>
      </c>
      <c r="J130" s="32">
        <f t="shared" si="19"/>
        <v>21.8</v>
      </c>
      <c r="K130" s="32">
        <f t="shared" si="20"/>
        <v>1242.5999999999999</v>
      </c>
      <c r="L130" s="32">
        <f t="shared" si="21"/>
        <v>1242.5999999999999</v>
      </c>
      <c r="M130" s="123">
        <f t="shared" si="23"/>
        <v>0</v>
      </c>
      <c r="N130" s="123">
        <f t="shared" si="24"/>
        <v>0</v>
      </c>
      <c r="O130" s="123">
        <f t="shared" si="25"/>
        <v>0</v>
      </c>
      <c r="P130" s="116"/>
      <c r="Q130" s="116"/>
      <c r="R130" s="116"/>
    </row>
    <row r="131" spans="1:18" s="95" customFormat="1" ht="38.25">
      <c r="A131" s="29" t="s">
        <v>114</v>
      </c>
      <c r="B131" s="29" t="s">
        <v>1032</v>
      </c>
      <c r="C131" s="29" t="s">
        <v>46</v>
      </c>
      <c r="D131" s="29" t="s">
        <v>2361</v>
      </c>
      <c r="E131" s="30" t="s">
        <v>39</v>
      </c>
      <c r="F131" s="31">
        <v>4</v>
      </c>
      <c r="G131" s="32">
        <v>13.12</v>
      </c>
      <c r="H131" s="32">
        <f t="shared" si="22"/>
        <v>13.11</v>
      </c>
      <c r="I131" s="32">
        <f>TRUNC(TRUNC(G131 * B4, 2) + G131, 2)</f>
        <v>15.86</v>
      </c>
      <c r="J131" s="32">
        <f t="shared" si="19"/>
        <v>15.86</v>
      </c>
      <c r="K131" s="32">
        <f t="shared" si="20"/>
        <v>63.44</v>
      </c>
      <c r="L131" s="32">
        <f t="shared" si="21"/>
        <v>63.44</v>
      </c>
      <c r="M131" s="123">
        <f t="shared" si="23"/>
        <v>7.6219512195119243E-4</v>
      </c>
      <c r="N131" s="123">
        <f t="shared" si="24"/>
        <v>0</v>
      </c>
      <c r="O131" s="123">
        <f t="shared" si="25"/>
        <v>0</v>
      </c>
      <c r="P131" s="116"/>
      <c r="Q131" s="116"/>
      <c r="R131" s="116"/>
    </row>
    <row r="132" spans="1:18" s="95" customFormat="1" ht="38.25">
      <c r="A132" s="29" t="s">
        <v>115</v>
      </c>
      <c r="B132" s="29" t="s">
        <v>303</v>
      </c>
      <c r="C132" s="29" t="s">
        <v>46</v>
      </c>
      <c r="D132" s="29" t="s">
        <v>2362</v>
      </c>
      <c r="E132" s="30" t="s">
        <v>39</v>
      </c>
      <c r="F132" s="31">
        <v>3</v>
      </c>
      <c r="G132" s="32">
        <v>20.99</v>
      </c>
      <c r="H132" s="32">
        <f t="shared" si="22"/>
        <v>20.99</v>
      </c>
      <c r="I132" s="32">
        <f>TRUNC(TRUNC(G132 * B4, 2) + G132, 2)</f>
        <v>25.38</v>
      </c>
      <c r="J132" s="32">
        <f t="shared" si="19"/>
        <v>25.38</v>
      </c>
      <c r="K132" s="32">
        <f t="shared" si="20"/>
        <v>76.14</v>
      </c>
      <c r="L132" s="32">
        <f t="shared" si="21"/>
        <v>76.14</v>
      </c>
      <c r="M132" s="123">
        <f t="shared" si="23"/>
        <v>0</v>
      </c>
      <c r="N132" s="123">
        <f t="shared" si="24"/>
        <v>0</v>
      </c>
      <c r="O132" s="123">
        <f t="shared" si="25"/>
        <v>0</v>
      </c>
      <c r="P132" s="116"/>
      <c r="Q132" s="116"/>
      <c r="R132" s="116"/>
    </row>
    <row r="133" spans="1:18" s="95" customFormat="1" ht="38.25">
      <c r="A133" s="29" t="s">
        <v>116</v>
      </c>
      <c r="B133" s="29" t="s">
        <v>2363</v>
      </c>
      <c r="C133" s="29" t="s">
        <v>46</v>
      </c>
      <c r="D133" s="29" t="s">
        <v>2364</v>
      </c>
      <c r="E133" s="30" t="s">
        <v>39</v>
      </c>
      <c r="F133" s="31">
        <v>39</v>
      </c>
      <c r="G133" s="32">
        <v>19.71</v>
      </c>
      <c r="H133" s="32">
        <f t="shared" si="22"/>
        <v>19.7</v>
      </c>
      <c r="I133" s="32">
        <f>TRUNC(TRUNC(G133 * B4, 2) + G133, 2)</f>
        <v>23.83</v>
      </c>
      <c r="J133" s="32">
        <f t="shared" si="19"/>
        <v>23.83</v>
      </c>
      <c r="K133" s="32">
        <f t="shared" si="20"/>
        <v>929.37</v>
      </c>
      <c r="L133" s="32">
        <f t="shared" si="21"/>
        <v>929.37</v>
      </c>
      <c r="M133" s="123">
        <f t="shared" si="23"/>
        <v>5.0735667174028887E-4</v>
      </c>
      <c r="N133" s="123">
        <f t="shared" si="24"/>
        <v>0</v>
      </c>
      <c r="O133" s="123">
        <f t="shared" si="25"/>
        <v>0</v>
      </c>
      <c r="P133" s="116"/>
      <c r="Q133" s="116"/>
      <c r="R133" s="116"/>
    </row>
    <row r="134" spans="1:18" s="95" customFormat="1" ht="38.25">
      <c r="A134" s="29" t="s">
        <v>1037</v>
      </c>
      <c r="B134" s="29" t="s">
        <v>1035</v>
      </c>
      <c r="C134" s="29" t="s">
        <v>46</v>
      </c>
      <c r="D134" s="29" t="s">
        <v>2365</v>
      </c>
      <c r="E134" s="30" t="s">
        <v>39</v>
      </c>
      <c r="F134" s="31">
        <v>11</v>
      </c>
      <c r="G134" s="32">
        <v>22.05</v>
      </c>
      <c r="H134" s="32">
        <f t="shared" si="22"/>
        <v>22.04</v>
      </c>
      <c r="I134" s="32">
        <f>TRUNC(TRUNC(G134 * B4, 2) + G134, 2)</f>
        <v>26.66</v>
      </c>
      <c r="J134" s="32">
        <f t="shared" si="19"/>
        <v>26.66</v>
      </c>
      <c r="K134" s="32">
        <f t="shared" si="20"/>
        <v>293.26</v>
      </c>
      <c r="L134" s="32">
        <f t="shared" si="21"/>
        <v>293.26</v>
      </c>
      <c r="M134" s="123">
        <f t="shared" si="23"/>
        <v>4.5351473922905505E-4</v>
      </c>
      <c r="N134" s="123">
        <f t="shared" si="24"/>
        <v>0</v>
      </c>
      <c r="O134" s="123">
        <f t="shared" si="25"/>
        <v>0</v>
      </c>
      <c r="P134" s="116"/>
      <c r="Q134" s="116"/>
      <c r="R134" s="116"/>
    </row>
    <row r="135" spans="1:18" s="95" customFormat="1" ht="38.25">
      <c r="A135" s="29" t="s">
        <v>1040</v>
      </c>
      <c r="B135" s="29" t="s">
        <v>2366</v>
      </c>
      <c r="C135" s="29" t="s">
        <v>46</v>
      </c>
      <c r="D135" s="29" t="s">
        <v>2367</v>
      </c>
      <c r="E135" s="30" t="s">
        <v>39</v>
      </c>
      <c r="F135" s="31">
        <v>5</v>
      </c>
      <c r="G135" s="32">
        <v>28.04</v>
      </c>
      <c r="H135" s="32">
        <f t="shared" si="22"/>
        <v>28.04</v>
      </c>
      <c r="I135" s="32">
        <f>TRUNC(TRUNC(G135 * B4, 2) + G135, 2)</f>
        <v>33.909999999999997</v>
      </c>
      <c r="J135" s="32">
        <f t="shared" si="19"/>
        <v>33.909999999999997</v>
      </c>
      <c r="K135" s="32">
        <f t="shared" si="20"/>
        <v>169.55</v>
      </c>
      <c r="L135" s="32">
        <f t="shared" si="21"/>
        <v>169.55</v>
      </c>
      <c r="M135" s="123">
        <f t="shared" si="23"/>
        <v>0</v>
      </c>
      <c r="N135" s="123">
        <f t="shared" si="24"/>
        <v>0</v>
      </c>
      <c r="O135" s="123">
        <f t="shared" si="25"/>
        <v>0</v>
      </c>
      <c r="P135" s="116"/>
      <c r="Q135" s="116"/>
      <c r="R135" s="116"/>
    </row>
    <row r="136" spans="1:18" s="95" customFormat="1" ht="38.25">
      <c r="A136" s="29" t="s">
        <v>1043</v>
      </c>
      <c r="B136" s="29" t="s">
        <v>2368</v>
      </c>
      <c r="C136" s="29" t="s">
        <v>46</v>
      </c>
      <c r="D136" s="29" t="s">
        <v>2369</v>
      </c>
      <c r="E136" s="30" t="s">
        <v>39</v>
      </c>
      <c r="F136" s="31">
        <v>2</v>
      </c>
      <c r="G136" s="32">
        <v>32.68</v>
      </c>
      <c r="H136" s="32">
        <f t="shared" si="22"/>
        <v>32.68</v>
      </c>
      <c r="I136" s="32">
        <f>TRUNC(TRUNC(G136 * B4, 2) + G136, 2)</f>
        <v>39.520000000000003</v>
      </c>
      <c r="J136" s="32">
        <f t="shared" si="19"/>
        <v>39.520000000000003</v>
      </c>
      <c r="K136" s="32">
        <f t="shared" si="20"/>
        <v>79.040000000000006</v>
      </c>
      <c r="L136" s="32">
        <f t="shared" si="21"/>
        <v>79.040000000000006</v>
      </c>
      <c r="M136" s="123">
        <f t="shared" si="23"/>
        <v>0</v>
      </c>
      <c r="N136" s="123">
        <f t="shared" si="24"/>
        <v>0</v>
      </c>
      <c r="O136" s="123">
        <f t="shared" si="25"/>
        <v>0</v>
      </c>
      <c r="P136" s="116"/>
      <c r="Q136" s="116"/>
      <c r="R136" s="116"/>
    </row>
    <row r="137" spans="1:18" s="95" customFormat="1" ht="38.25">
      <c r="A137" s="29" t="s">
        <v>1046</v>
      </c>
      <c r="B137" s="29" t="s">
        <v>2370</v>
      </c>
      <c r="C137" s="29" t="s">
        <v>46</v>
      </c>
      <c r="D137" s="29" t="s">
        <v>2371</v>
      </c>
      <c r="E137" s="30" t="s">
        <v>39</v>
      </c>
      <c r="F137" s="31">
        <v>1</v>
      </c>
      <c r="G137" s="32">
        <v>202.04</v>
      </c>
      <c r="H137" s="32">
        <f t="shared" si="22"/>
        <v>202.03</v>
      </c>
      <c r="I137" s="32">
        <f>TRUNC(TRUNC(G137 * B4, 2) + G137, 2)</f>
        <v>244.34</v>
      </c>
      <c r="J137" s="32">
        <f t="shared" ref="J137:J200" si="26">TRUNC(L137/F137,4)</f>
        <v>244.34</v>
      </c>
      <c r="K137" s="32">
        <f t="shared" ref="K137:K200" si="27">TRUNC(F137 * I137,2)</f>
        <v>244.34</v>
      </c>
      <c r="L137" s="32">
        <f t="shared" si="21"/>
        <v>244.34</v>
      </c>
      <c r="M137" s="123">
        <f t="shared" si="23"/>
        <v>4.9495149475276001E-5</v>
      </c>
      <c r="N137" s="123">
        <f t="shared" si="24"/>
        <v>0</v>
      </c>
      <c r="O137" s="123">
        <f t="shared" si="25"/>
        <v>0</v>
      </c>
      <c r="P137" s="116"/>
      <c r="Q137" s="116"/>
      <c r="R137" s="116"/>
    </row>
    <row r="138" spans="1:18" s="95" customFormat="1" ht="25.5">
      <c r="A138" s="29" t="s">
        <v>1049</v>
      </c>
      <c r="B138" s="29" t="s">
        <v>2372</v>
      </c>
      <c r="C138" s="29" t="s">
        <v>46</v>
      </c>
      <c r="D138" s="29" t="s">
        <v>2373</v>
      </c>
      <c r="E138" s="30" t="s">
        <v>39</v>
      </c>
      <c r="F138" s="31">
        <v>1</v>
      </c>
      <c r="G138" s="32">
        <v>20.96</v>
      </c>
      <c r="H138" s="32">
        <f t="shared" si="22"/>
        <v>20.95</v>
      </c>
      <c r="I138" s="32">
        <f>TRUNC(TRUNC(G138 * B4, 2) + G138, 2)</f>
        <v>25.34</v>
      </c>
      <c r="J138" s="32">
        <f t="shared" si="26"/>
        <v>25.34</v>
      </c>
      <c r="K138" s="32">
        <f t="shared" si="27"/>
        <v>25.34</v>
      </c>
      <c r="L138" s="32">
        <f t="shared" ref="L138:L201" si="28">ROUND((1-$B$6) * K138,2)</f>
        <v>25.34</v>
      </c>
      <c r="M138" s="123">
        <f t="shared" si="23"/>
        <v>4.770992366412985E-4</v>
      </c>
      <c r="N138" s="123">
        <f t="shared" si="24"/>
        <v>0</v>
      </c>
      <c r="O138" s="123">
        <f t="shared" si="25"/>
        <v>0</v>
      </c>
      <c r="P138" s="116"/>
      <c r="Q138" s="116"/>
      <c r="R138" s="116"/>
    </row>
    <row r="139" spans="1:18" s="95" customFormat="1" ht="38.25">
      <c r="A139" s="29" t="s">
        <v>1052</v>
      </c>
      <c r="B139" s="29" t="s">
        <v>298</v>
      </c>
      <c r="C139" s="29" t="s">
        <v>46</v>
      </c>
      <c r="D139" s="29" t="s">
        <v>2374</v>
      </c>
      <c r="E139" s="30" t="s">
        <v>39</v>
      </c>
      <c r="F139" s="31">
        <v>5</v>
      </c>
      <c r="G139" s="32">
        <v>11.55</v>
      </c>
      <c r="H139" s="32">
        <f t="shared" si="22"/>
        <v>11.54</v>
      </c>
      <c r="I139" s="32">
        <f>TRUNC(TRUNC(G139 * B4, 2) + G139, 2)</f>
        <v>13.96</v>
      </c>
      <c r="J139" s="32">
        <f t="shared" si="26"/>
        <v>13.96</v>
      </c>
      <c r="K139" s="32">
        <f t="shared" si="27"/>
        <v>69.8</v>
      </c>
      <c r="L139" s="32">
        <f t="shared" si="28"/>
        <v>69.8</v>
      </c>
      <c r="M139" s="123">
        <f t="shared" si="23"/>
        <v>8.6580086580101412E-4</v>
      </c>
      <c r="N139" s="123">
        <f t="shared" si="24"/>
        <v>0</v>
      </c>
      <c r="O139" s="123">
        <f t="shared" si="25"/>
        <v>0</v>
      </c>
      <c r="P139" s="116"/>
      <c r="Q139" s="116"/>
      <c r="R139" s="116"/>
    </row>
    <row r="140" spans="1:18" s="95" customFormat="1" ht="25.5">
      <c r="A140" s="29" t="s">
        <v>1055</v>
      </c>
      <c r="B140" s="29" t="s">
        <v>2375</v>
      </c>
      <c r="C140" s="29" t="s">
        <v>46</v>
      </c>
      <c r="D140" s="29" t="s">
        <v>2376</v>
      </c>
      <c r="E140" s="30" t="s">
        <v>39</v>
      </c>
      <c r="F140" s="31">
        <v>1</v>
      </c>
      <c r="G140" s="32">
        <v>242.45</v>
      </c>
      <c r="H140" s="32">
        <f t="shared" si="22"/>
        <v>242.44</v>
      </c>
      <c r="I140" s="32">
        <f>TRUNC(TRUNC(G140 * B4, 2) + G140, 2)</f>
        <v>293.20999999999998</v>
      </c>
      <c r="J140" s="32">
        <f t="shared" si="26"/>
        <v>293.20999999999998</v>
      </c>
      <c r="K140" s="32">
        <f t="shared" si="27"/>
        <v>293.20999999999998</v>
      </c>
      <c r="L140" s="32">
        <f t="shared" si="28"/>
        <v>293.20999999999998</v>
      </c>
      <c r="M140" s="123">
        <f t="shared" si="23"/>
        <v>4.1245617653062894E-5</v>
      </c>
      <c r="N140" s="123">
        <f t="shared" si="24"/>
        <v>0</v>
      </c>
      <c r="O140" s="123">
        <f t="shared" si="25"/>
        <v>0</v>
      </c>
      <c r="P140" s="116"/>
      <c r="Q140" s="116"/>
      <c r="R140" s="116"/>
    </row>
    <row r="141" spans="1:18" s="95" customFormat="1" ht="25.5">
      <c r="A141" s="29" t="s">
        <v>1058</v>
      </c>
      <c r="B141" s="29" t="s">
        <v>1056</v>
      </c>
      <c r="C141" s="29" t="s">
        <v>46</v>
      </c>
      <c r="D141" s="29" t="s">
        <v>2377</v>
      </c>
      <c r="E141" s="30" t="s">
        <v>39</v>
      </c>
      <c r="F141" s="31">
        <v>1</v>
      </c>
      <c r="G141" s="32">
        <v>8</v>
      </c>
      <c r="H141" s="32">
        <f t="shared" ref="H141:H204" si="29">ROUND(J141/(1+$B$4),2)</f>
        <v>8</v>
      </c>
      <c r="I141" s="32">
        <f>TRUNC(TRUNC(G141 * B4, 2) + G141, 2)</f>
        <v>9.67</v>
      </c>
      <c r="J141" s="32">
        <f t="shared" si="26"/>
        <v>9.67</v>
      </c>
      <c r="K141" s="32">
        <f t="shared" si="27"/>
        <v>9.67</v>
      </c>
      <c r="L141" s="32">
        <f t="shared" si="28"/>
        <v>9.67</v>
      </c>
      <c r="M141" s="123">
        <f t="shared" si="23"/>
        <v>0</v>
      </c>
      <c r="N141" s="123">
        <f t="shared" si="24"/>
        <v>0</v>
      </c>
      <c r="O141" s="123">
        <f t="shared" si="25"/>
        <v>0</v>
      </c>
      <c r="P141" s="116"/>
      <c r="Q141" s="116"/>
      <c r="R141" s="116"/>
    </row>
    <row r="142" spans="1:18" s="95" customFormat="1" ht="25.5">
      <c r="A142" s="29" t="s">
        <v>1061</v>
      </c>
      <c r="B142" s="29" t="s">
        <v>1065</v>
      </c>
      <c r="C142" s="29" t="s">
        <v>46</v>
      </c>
      <c r="D142" s="29" t="s">
        <v>2378</v>
      </c>
      <c r="E142" s="30" t="s">
        <v>39</v>
      </c>
      <c r="F142" s="31">
        <v>1</v>
      </c>
      <c r="G142" s="32">
        <v>34.82</v>
      </c>
      <c r="H142" s="32">
        <f t="shared" si="29"/>
        <v>34.82</v>
      </c>
      <c r="I142" s="32">
        <f>TRUNC(TRUNC(G142 * B4, 2) + G142, 2)</f>
        <v>42.11</v>
      </c>
      <c r="J142" s="32">
        <f t="shared" si="26"/>
        <v>42.11</v>
      </c>
      <c r="K142" s="32">
        <f t="shared" si="27"/>
        <v>42.11</v>
      </c>
      <c r="L142" s="32">
        <f t="shared" si="28"/>
        <v>42.11</v>
      </c>
      <c r="M142" s="123">
        <f t="shared" si="23"/>
        <v>0</v>
      </c>
      <c r="N142" s="123">
        <f t="shared" si="24"/>
        <v>0</v>
      </c>
      <c r="O142" s="123">
        <f t="shared" si="25"/>
        <v>0</v>
      </c>
      <c r="P142" s="116"/>
      <c r="Q142" s="116"/>
      <c r="R142" s="116"/>
    </row>
    <row r="143" spans="1:18" s="95" customFormat="1" ht="38.25">
      <c r="A143" s="29" t="s">
        <v>1064</v>
      </c>
      <c r="B143" s="29" t="s">
        <v>301</v>
      </c>
      <c r="C143" s="29" t="s">
        <v>46</v>
      </c>
      <c r="D143" s="29" t="s">
        <v>2379</v>
      </c>
      <c r="E143" s="30" t="s">
        <v>39</v>
      </c>
      <c r="F143" s="31">
        <v>8</v>
      </c>
      <c r="G143" s="32">
        <v>13.69</v>
      </c>
      <c r="H143" s="32">
        <f t="shared" si="29"/>
        <v>13.68</v>
      </c>
      <c r="I143" s="32">
        <f>TRUNC(TRUNC(G143 * B4, 2) + G143, 2)</f>
        <v>16.55</v>
      </c>
      <c r="J143" s="32">
        <f t="shared" si="26"/>
        <v>16.55</v>
      </c>
      <c r="K143" s="32">
        <f t="shared" si="27"/>
        <v>132.4</v>
      </c>
      <c r="L143" s="32">
        <f t="shared" si="28"/>
        <v>132.4</v>
      </c>
      <c r="M143" s="123">
        <f t="shared" si="23"/>
        <v>7.3046018991962391E-4</v>
      </c>
      <c r="N143" s="123">
        <f t="shared" si="24"/>
        <v>0</v>
      </c>
      <c r="O143" s="123">
        <f t="shared" si="25"/>
        <v>0</v>
      </c>
      <c r="P143" s="116"/>
      <c r="Q143" s="116"/>
      <c r="R143" s="116"/>
    </row>
    <row r="144" spans="1:18" s="95" customFormat="1" ht="25.5">
      <c r="A144" s="29" t="s">
        <v>1067</v>
      </c>
      <c r="B144" s="29" t="s">
        <v>2380</v>
      </c>
      <c r="C144" s="29" t="s">
        <v>46</v>
      </c>
      <c r="D144" s="29" t="s">
        <v>2381</v>
      </c>
      <c r="E144" s="30" t="s">
        <v>39</v>
      </c>
      <c r="F144" s="31">
        <v>9</v>
      </c>
      <c r="G144" s="32">
        <v>14.6</v>
      </c>
      <c r="H144" s="32">
        <f t="shared" si="29"/>
        <v>14.59</v>
      </c>
      <c r="I144" s="32">
        <f>TRUNC(TRUNC(G144 * B4, 2) + G144, 2)</f>
        <v>17.649999999999999</v>
      </c>
      <c r="J144" s="32">
        <f t="shared" si="26"/>
        <v>17.649999999999999</v>
      </c>
      <c r="K144" s="32">
        <f t="shared" si="27"/>
        <v>158.85</v>
      </c>
      <c r="L144" s="32">
        <f t="shared" si="28"/>
        <v>158.85</v>
      </c>
      <c r="M144" s="123">
        <f t="shared" si="23"/>
        <v>6.8493150684934001E-4</v>
      </c>
      <c r="N144" s="123">
        <f t="shared" si="24"/>
        <v>0</v>
      </c>
      <c r="O144" s="123">
        <f t="shared" si="25"/>
        <v>0</v>
      </c>
      <c r="P144" s="116"/>
      <c r="Q144" s="116"/>
      <c r="R144" s="116"/>
    </row>
    <row r="145" spans="1:18" s="95" customFormat="1" ht="25.5">
      <c r="A145" s="29" t="s">
        <v>1069</v>
      </c>
      <c r="B145" s="29" t="s">
        <v>1072</v>
      </c>
      <c r="C145" s="29" t="s">
        <v>46</v>
      </c>
      <c r="D145" s="29" t="s">
        <v>2382</v>
      </c>
      <c r="E145" s="30" t="s">
        <v>39</v>
      </c>
      <c r="F145" s="31">
        <v>5</v>
      </c>
      <c r="G145" s="32">
        <v>15.98</v>
      </c>
      <c r="H145" s="32">
        <f t="shared" si="29"/>
        <v>15.97</v>
      </c>
      <c r="I145" s="32">
        <f>TRUNC(TRUNC(G145 * B4, 2) + G145, 2)</f>
        <v>19.32</v>
      </c>
      <c r="J145" s="32">
        <f t="shared" si="26"/>
        <v>19.32</v>
      </c>
      <c r="K145" s="32">
        <f t="shared" si="27"/>
        <v>96.6</v>
      </c>
      <c r="L145" s="32">
        <f t="shared" si="28"/>
        <v>96.6</v>
      </c>
      <c r="M145" s="123">
        <f t="shared" si="23"/>
        <v>6.2578222778475467E-4</v>
      </c>
      <c r="N145" s="123">
        <f t="shared" si="24"/>
        <v>0</v>
      </c>
      <c r="O145" s="123">
        <f t="shared" si="25"/>
        <v>0</v>
      </c>
      <c r="P145" s="116"/>
      <c r="Q145" s="116"/>
      <c r="R145" s="116"/>
    </row>
    <row r="146" spans="1:18" s="95" customFormat="1" ht="38.25">
      <c r="A146" s="29" t="s">
        <v>1071</v>
      </c>
      <c r="B146" s="29" t="s">
        <v>2383</v>
      </c>
      <c r="C146" s="29" t="s">
        <v>46</v>
      </c>
      <c r="D146" s="29" t="s">
        <v>2384</v>
      </c>
      <c r="E146" s="30" t="s">
        <v>39</v>
      </c>
      <c r="F146" s="31">
        <v>5</v>
      </c>
      <c r="G146" s="32">
        <v>269.10000000000002</v>
      </c>
      <c r="H146" s="32">
        <f t="shared" si="29"/>
        <v>269.08999999999997</v>
      </c>
      <c r="I146" s="32">
        <f>TRUNC(TRUNC(G146 * B4, 2) + G146, 2)</f>
        <v>325.44</v>
      </c>
      <c r="J146" s="32">
        <f t="shared" si="26"/>
        <v>325.44</v>
      </c>
      <c r="K146" s="32">
        <f t="shared" si="27"/>
        <v>1627.2</v>
      </c>
      <c r="L146" s="32">
        <f t="shared" si="28"/>
        <v>1627.2</v>
      </c>
      <c r="M146" s="123">
        <f t="shared" si="23"/>
        <v>3.7160906726341203E-5</v>
      </c>
      <c r="N146" s="123">
        <f t="shared" si="24"/>
        <v>0</v>
      </c>
      <c r="O146" s="123">
        <f t="shared" si="25"/>
        <v>0</v>
      </c>
      <c r="P146" s="116"/>
      <c r="Q146" s="116"/>
      <c r="R146" s="116"/>
    </row>
    <row r="147" spans="1:18" s="95" customFormat="1" ht="38.25">
      <c r="A147" s="29" t="s">
        <v>1074</v>
      </c>
      <c r="B147" s="29" t="s">
        <v>2385</v>
      </c>
      <c r="C147" s="29" t="s">
        <v>46</v>
      </c>
      <c r="D147" s="29" t="s">
        <v>2386</v>
      </c>
      <c r="E147" s="30" t="s">
        <v>39</v>
      </c>
      <c r="F147" s="31">
        <v>4</v>
      </c>
      <c r="G147" s="32">
        <v>15.71</v>
      </c>
      <c r="H147" s="32">
        <f t="shared" si="29"/>
        <v>15.7</v>
      </c>
      <c r="I147" s="32">
        <f>TRUNC(TRUNC(G147 * B4, 2) + G147, 2)</f>
        <v>18.989999999999998</v>
      </c>
      <c r="J147" s="32">
        <f t="shared" si="26"/>
        <v>18.989999999999998</v>
      </c>
      <c r="K147" s="32">
        <f t="shared" si="27"/>
        <v>75.959999999999994</v>
      </c>
      <c r="L147" s="32">
        <f t="shared" si="28"/>
        <v>75.959999999999994</v>
      </c>
      <c r="M147" s="123">
        <f t="shared" si="23"/>
        <v>6.3653723742851387E-4</v>
      </c>
      <c r="N147" s="123">
        <f t="shared" si="24"/>
        <v>0</v>
      </c>
      <c r="O147" s="123">
        <f t="shared" si="25"/>
        <v>0</v>
      </c>
      <c r="P147" s="116"/>
      <c r="Q147" s="116"/>
      <c r="R147" s="116"/>
    </row>
    <row r="148" spans="1:18" s="95" customFormat="1" ht="38.25">
      <c r="A148" s="29" t="s">
        <v>1077</v>
      </c>
      <c r="B148" s="29" t="s">
        <v>2387</v>
      </c>
      <c r="C148" s="29" t="s">
        <v>46</v>
      </c>
      <c r="D148" s="29" t="s">
        <v>2388</v>
      </c>
      <c r="E148" s="30" t="s">
        <v>39</v>
      </c>
      <c r="F148" s="31">
        <v>3</v>
      </c>
      <c r="G148" s="32">
        <v>15.57</v>
      </c>
      <c r="H148" s="32">
        <f t="shared" si="29"/>
        <v>15.57</v>
      </c>
      <c r="I148" s="32">
        <f>TRUNC(TRUNC(G148 * B4, 2) + G148, 2)</f>
        <v>18.829999999999998</v>
      </c>
      <c r="J148" s="32">
        <f t="shared" si="26"/>
        <v>18.829999999999998</v>
      </c>
      <c r="K148" s="32">
        <f t="shared" si="27"/>
        <v>56.49</v>
      </c>
      <c r="L148" s="32">
        <f t="shared" si="28"/>
        <v>56.49</v>
      </c>
      <c r="M148" s="123">
        <f t="shared" si="23"/>
        <v>0</v>
      </c>
      <c r="N148" s="123">
        <f t="shared" si="24"/>
        <v>0</v>
      </c>
      <c r="O148" s="123">
        <f t="shared" si="25"/>
        <v>0</v>
      </c>
      <c r="P148" s="116"/>
      <c r="Q148" s="116"/>
      <c r="R148" s="116"/>
    </row>
    <row r="149" spans="1:18" s="95" customFormat="1" ht="25.5">
      <c r="A149" s="29" t="s">
        <v>1080</v>
      </c>
      <c r="B149" s="29" t="s">
        <v>1086</v>
      </c>
      <c r="C149" s="29" t="s">
        <v>46</v>
      </c>
      <c r="D149" s="29" t="s">
        <v>2389</v>
      </c>
      <c r="E149" s="30" t="s">
        <v>39</v>
      </c>
      <c r="F149" s="31">
        <v>3</v>
      </c>
      <c r="G149" s="32">
        <v>88.32</v>
      </c>
      <c r="H149" s="32">
        <f t="shared" si="29"/>
        <v>88.32</v>
      </c>
      <c r="I149" s="32">
        <f>TRUNC(TRUNC(G149 * B4, 2) + G149, 2)</f>
        <v>106.81</v>
      </c>
      <c r="J149" s="32">
        <f t="shared" si="26"/>
        <v>106.81</v>
      </c>
      <c r="K149" s="32">
        <f t="shared" si="27"/>
        <v>320.43</v>
      </c>
      <c r="L149" s="32">
        <f t="shared" si="28"/>
        <v>320.43</v>
      </c>
      <c r="M149" s="123">
        <f t="shared" si="23"/>
        <v>0</v>
      </c>
      <c r="N149" s="123">
        <f t="shared" si="24"/>
        <v>0</v>
      </c>
      <c r="O149" s="123">
        <f t="shared" si="25"/>
        <v>0</v>
      </c>
      <c r="P149" s="116"/>
      <c r="Q149" s="116"/>
      <c r="R149" s="116"/>
    </row>
    <row r="150" spans="1:18" s="95" customFormat="1" ht="38.25">
      <c r="A150" s="29" t="s">
        <v>1082</v>
      </c>
      <c r="B150" s="29" t="s">
        <v>2383</v>
      </c>
      <c r="C150" s="29" t="s">
        <v>46</v>
      </c>
      <c r="D150" s="29" t="s">
        <v>2384</v>
      </c>
      <c r="E150" s="30" t="s">
        <v>39</v>
      </c>
      <c r="F150" s="31">
        <v>2</v>
      </c>
      <c r="G150" s="32">
        <v>269.10000000000002</v>
      </c>
      <c r="H150" s="32">
        <f t="shared" si="29"/>
        <v>269.08999999999997</v>
      </c>
      <c r="I150" s="32">
        <f>TRUNC(TRUNC(G150 * B4, 2) + G150, 2)</f>
        <v>325.44</v>
      </c>
      <c r="J150" s="32">
        <f t="shared" si="26"/>
        <v>325.44</v>
      </c>
      <c r="K150" s="32">
        <f t="shared" si="27"/>
        <v>650.88</v>
      </c>
      <c r="L150" s="32">
        <f t="shared" si="28"/>
        <v>650.88</v>
      </c>
      <c r="M150" s="123">
        <f t="shared" si="23"/>
        <v>3.7160906726341203E-5</v>
      </c>
      <c r="N150" s="123">
        <f t="shared" si="24"/>
        <v>0</v>
      </c>
      <c r="O150" s="123">
        <f t="shared" si="25"/>
        <v>0</v>
      </c>
      <c r="P150" s="116"/>
      <c r="Q150" s="116"/>
      <c r="R150" s="116"/>
    </row>
    <row r="151" spans="1:18" s="95" customFormat="1" ht="38.25">
      <c r="A151" s="29" t="s">
        <v>1085</v>
      </c>
      <c r="B151" s="29" t="s">
        <v>1092</v>
      </c>
      <c r="C151" s="29" t="s">
        <v>46</v>
      </c>
      <c r="D151" s="29" t="s">
        <v>2390</v>
      </c>
      <c r="E151" s="30" t="s">
        <v>39</v>
      </c>
      <c r="F151" s="31">
        <v>1</v>
      </c>
      <c r="G151" s="32">
        <v>12.82</v>
      </c>
      <c r="H151" s="32">
        <f t="shared" si="29"/>
        <v>12.82</v>
      </c>
      <c r="I151" s="32">
        <f>TRUNC(TRUNC(G151 * B4, 2) + G151, 2)</f>
        <v>15.5</v>
      </c>
      <c r="J151" s="32">
        <f t="shared" si="26"/>
        <v>15.5</v>
      </c>
      <c r="K151" s="32">
        <f t="shared" si="27"/>
        <v>15.5</v>
      </c>
      <c r="L151" s="32">
        <f t="shared" si="28"/>
        <v>15.5</v>
      </c>
      <c r="M151" s="123">
        <f t="shared" si="23"/>
        <v>0</v>
      </c>
      <c r="N151" s="123">
        <f t="shared" si="24"/>
        <v>0</v>
      </c>
      <c r="O151" s="123">
        <f t="shared" si="25"/>
        <v>0</v>
      </c>
      <c r="P151" s="116"/>
      <c r="Q151" s="116"/>
      <c r="R151" s="116"/>
    </row>
    <row r="152" spans="1:18" s="95" customFormat="1" ht="38.25">
      <c r="A152" s="29" t="s">
        <v>1088</v>
      </c>
      <c r="B152" s="29" t="s">
        <v>2391</v>
      </c>
      <c r="C152" s="29" t="s">
        <v>46</v>
      </c>
      <c r="D152" s="29" t="s">
        <v>2392</v>
      </c>
      <c r="E152" s="30" t="s">
        <v>39</v>
      </c>
      <c r="F152" s="31">
        <v>1</v>
      </c>
      <c r="G152" s="32">
        <v>14.55</v>
      </c>
      <c r="H152" s="32">
        <f t="shared" si="29"/>
        <v>14.54</v>
      </c>
      <c r="I152" s="32">
        <f>TRUNC(TRUNC(G152 * B4, 2) + G152, 2)</f>
        <v>17.59</v>
      </c>
      <c r="J152" s="32">
        <f t="shared" si="26"/>
        <v>17.59</v>
      </c>
      <c r="K152" s="32">
        <f t="shared" si="27"/>
        <v>17.59</v>
      </c>
      <c r="L152" s="32">
        <f t="shared" si="28"/>
        <v>17.59</v>
      </c>
      <c r="M152" s="123">
        <f t="shared" si="23"/>
        <v>6.8728522336780618E-4</v>
      </c>
      <c r="N152" s="123">
        <f t="shared" si="24"/>
        <v>0</v>
      </c>
      <c r="O152" s="123">
        <f t="shared" si="25"/>
        <v>0</v>
      </c>
      <c r="P152" s="116"/>
      <c r="Q152" s="116"/>
      <c r="R152" s="116"/>
    </row>
    <row r="153" spans="1:18" s="95" customFormat="1" ht="38.25">
      <c r="A153" s="29" t="s">
        <v>1091</v>
      </c>
      <c r="B153" s="29" t="s">
        <v>2393</v>
      </c>
      <c r="C153" s="29" t="s">
        <v>46</v>
      </c>
      <c r="D153" s="29" t="s">
        <v>2394</v>
      </c>
      <c r="E153" s="30" t="s">
        <v>39</v>
      </c>
      <c r="F153" s="31">
        <v>2</v>
      </c>
      <c r="G153" s="32">
        <v>14.79</v>
      </c>
      <c r="H153" s="32">
        <f t="shared" si="29"/>
        <v>14.78</v>
      </c>
      <c r="I153" s="32">
        <f>TRUNC(TRUNC(G153 * B4, 2) + G153, 2)</f>
        <v>17.88</v>
      </c>
      <c r="J153" s="32">
        <f t="shared" si="26"/>
        <v>17.88</v>
      </c>
      <c r="K153" s="32">
        <f t="shared" si="27"/>
        <v>35.76</v>
      </c>
      <c r="L153" s="32">
        <f t="shared" si="28"/>
        <v>35.76</v>
      </c>
      <c r="M153" s="123">
        <f t="shared" si="23"/>
        <v>6.7613252197429308E-4</v>
      </c>
      <c r="N153" s="123">
        <f t="shared" si="24"/>
        <v>0</v>
      </c>
      <c r="O153" s="123">
        <f t="shared" si="25"/>
        <v>0</v>
      </c>
      <c r="P153" s="116"/>
      <c r="Q153" s="116"/>
      <c r="R153" s="116"/>
    </row>
    <row r="154" spans="1:18" s="95" customFormat="1" ht="25.5">
      <c r="A154" s="29" t="s">
        <v>1094</v>
      </c>
      <c r="B154" s="29" t="s">
        <v>2395</v>
      </c>
      <c r="C154" s="29" t="s">
        <v>46</v>
      </c>
      <c r="D154" s="29" t="s">
        <v>2396</v>
      </c>
      <c r="E154" s="30" t="s">
        <v>39</v>
      </c>
      <c r="F154" s="31">
        <v>1</v>
      </c>
      <c r="G154" s="32">
        <v>113.69</v>
      </c>
      <c r="H154" s="32">
        <f t="shared" si="29"/>
        <v>113.68</v>
      </c>
      <c r="I154" s="32">
        <f>TRUNC(TRUNC(G154 * B4, 2) + G154, 2)</f>
        <v>137.49</v>
      </c>
      <c r="J154" s="32">
        <f t="shared" si="26"/>
        <v>137.49</v>
      </c>
      <c r="K154" s="32">
        <f t="shared" si="27"/>
        <v>137.49</v>
      </c>
      <c r="L154" s="32">
        <f t="shared" si="28"/>
        <v>137.49</v>
      </c>
      <c r="M154" s="123">
        <f t="shared" si="23"/>
        <v>8.7958483595662607E-5</v>
      </c>
      <c r="N154" s="123">
        <f t="shared" si="24"/>
        <v>0</v>
      </c>
      <c r="O154" s="123">
        <f t="shared" si="25"/>
        <v>0</v>
      </c>
      <c r="P154" s="116"/>
      <c r="Q154" s="116"/>
      <c r="R154" s="116"/>
    </row>
    <row r="155" spans="1:18" s="95" customFormat="1" ht="25.5">
      <c r="A155" s="29" t="s">
        <v>1097</v>
      </c>
      <c r="B155" s="29" t="s">
        <v>2397</v>
      </c>
      <c r="C155" s="29" t="s">
        <v>46</v>
      </c>
      <c r="D155" s="29" t="s">
        <v>2398</v>
      </c>
      <c r="E155" s="30" t="s">
        <v>39</v>
      </c>
      <c r="F155" s="31">
        <v>2</v>
      </c>
      <c r="G155" s="32">
        <v>710.52</v>
      </c>
      <c r="H155" s="32">
        <f t="shared" si="29"/>
        <v>710.52</v>
      </c>
      <c r="I155" s="32">
        <f>TRUNC(TRUNC(G155 * B4, 2) + G155, 2)</f>
        <v>859.3</v>
      </c>
      <c r="J155" s="32">
        <f t="shared" si="26"/>
        <v>859.3</v>
      </c>
      <c r="K155" s="32">
        <f t="shared" si="27"/>
        <v>1718.6</v>
      </c>
      <c r="L155" s="32">
        <f t="shared" si="28"/>
        <v>1718.6</v>
      </c>
      <c r="M155" s="123">
        <f t="shared" si="23"/>
        <v>0</v>
      </c>
      <c r="N155" s="123">
        <f t="shared" si="24"/>
        <v>0</v>
      </c>
      <c r="O155" s="123">
        <f t="shared" si="25"/>
        <v>0</v>
      </c>
      <c r="P155" s="116"/>
      <c r="Q155" s="116"/>
      <c r="R155" s="116"/>
    </row>
    <row r="156" spans="1:18" s="95" customFormat="1" ht="38.25">
      <c r="A156" s="29" t="s">
        <v>1100</v>
      </c>
      <c r="B156" s="29" t="s">
        <v>2399</v>
      </c>
      <c r="C156" s="29" t="s">
        <v>46</v>
      </c>
      <c r="D156" s="29" t="s">
        <v>2400</v>
      </c>
      <c r="E156" s="30" t="s">
        <v>39</v>
      </c>
      <c r="F156" s="31">
        <v>4</v>
      </c>
      <c r="G156" s="32">
        <v>74.5</v>
      </c>
      <c r="H156" s="32">
        <f t="shared" si="29"/>
        <v>74.5</v>
      </c>
      <c r="I156" s="32">
        <f>TRUNC(TRUNC(G156 * B4, 2) + G156, 2)</f>
        <v>90.1</v>
      </c>
      <c r="J156" s="32">
        <f t="shared" si="26"/>
        <v>90.1</v>
      </c>
      <c r="K156" s="32">
        <f t="shared" si="27"/>
        <v>360.4</v>
      </c>
      <c r="L156" s="32">
        <f t="shared" si="28"/>
        <v>360.4</v>
      </c>
      <c r="M156" s="123">
        <f t="shared" si="23"/>
        <v>0</v>
      </c>
      <c r="N156" s="123">
        <f t="shared" si="24"/>
        <v>0</v>
      </c>
      <c r="O156" s="123">
        <f t="shared" si="25"/>
        <v>0</v>
      </c>
      <c r="P156" s="116"/>
      <c r="Q156" s="116"/>
      <c r="R156" s="116"/>
    </row>
    <row r="157" spans="1:18" s="95" customFormat="1" ht="25.5">
      <c r="A157" s="29" t="s">
        <v>1103</v>
      </c>
      <c r="B157" s="29" t="s">
        <v>1104</v>
      </c>
      <c r="C157" s="29" t="s">
        <v>46</v>
      </c>
      <c r="D157" s="29" t="s">
        <v>2401</v>
      </c>
      <c r="E157" s="30" t="s">
        <v>39</v>
      </c>
      <c r="F157" s="31">
        <v>1</v>
      </c>
      <c r="G157" s="32">
        <v>291.47000000000003</v>
      </c>
      <c r="H157" s="32">
        <f t="shared" si="29"/>
        <v>291.47000000000003</v>
      </c>
      <c r="I157" s="32">
        <f>TRUNC(TRUNC(G157 * B4, 2) + G157, 2)</f>
        <v>352.5</v>
      </c>
      <c r="J157" s="32">
        <f t="shared" si="26"/>
        <v>352.5</v>
      </c>
      <c r="K157" s="32">
        <f t="shared" si="27"/>
        <v>352.5</v>
      </c>
      <c r="L157" s="32">
        <f t="shared" si="28"/>
        <v>352.5</v>
      </c>
      <c r="M157" s="123">
        <f t="shared" si="23"/>
        <v>0</v>
      </c>
      <c r="N157" s="123">
        <f t="shared" si="24"/>
        <v>0</v>
      </c>
      <c r="O157" s="123">
        <f t="shared" si="25"/>
        <v>0</v>
      </c>
      <c r="P157" s="116"/>
      <c r="Q157" s="116"/>
      <c r="R157" s="116"/>
    </row>
    <row r="158" spans="1:18" s="95" customFormat="1" ht="38.25">
      <c r="A158" s="29" t="s">
        <v>1106</v>
      </c>
      <c r="B158" s="29" t="s">
        <v>1107</v>
      </c>
      <c r="C158" s="29" t="s">
        <v>46</v>
      </c>
      <c r="D158" s="29" t="s">
        <v>2402</v>
      </c>
      <c r="E158" s="30" t="s">
        <v>39</v>
      </c>
      <c r="F158" s="31">
        <v>2</v>
      </c>
      <c r="G158" s="32">
        <v>32.99</v>
      </c>
      <c r="H158" s="32">
        <f t="shared" si="29"/>
        <v>32.979999999999997</v>
      </c>
      <c r="I158" s="32">
        <f>TRUNC(TRUNC(G158 * B4, 2) + G158, 2)</f>
        <v>39.89</v>
      </c>
      <c r="J158" s="32">
        <f t="shared" si="26"/>
        <v>39.89</v>
      </c>
      <c r="K158" s="32">
        <f t="shared" si="27"/>
        <v>79.78</v>
      </c>
      <c r="L158" s="32">
        <f t="shared" si="28"/>
        <v>79.78</v>
      </c>
      <c r="M158" s="123">
        <f t="shared" si="23"/>
        <v>3.0312215822991817E-4</v>
      </c>
      <c r="N158" s="123">
        <f t="shared" si="24"/>
        <v>0</v>
      </c>
      <c r="O158" s="123">
        <f t="shared" si="25"/>
        <v>0</v>
      </c>
      <c r="P158" s="116"/>
      <c r="Q158" s="116"/>
      <c r="R158" s="116"/>
    </row>
    <row r="159" spans="1:18" s="95" customFormat="1" ht="38.25">
      <c r="A159" s="29" t="s">
        <v>1109</v>
      </c>
      <c r="B159" s="29" t="s">
        <v>1112</v>
      </c>
      <c r="C159" s="29" t="s">
        <v>46</v>
      </c>
      <c r="D159" s="29" t="s">
        <v>2403</v>
      </c>
      <c r="E159" s="30" t="s">
        <v>39</v>
      </c>
      <c r="F159" s="31">
        <v>2</v>
      </c>
      <c r="G159" s="32">
        <v>168.4</v>
      </c>
      <c r="H159" s="32">
        <f t="shared" si="29"/>
        <v>168.4</v>
      </c>
      <c r="I159" s="32">
        <f>TRUNC(TRUNC(G159 * B4, 2) + G159, 2)</f>
        <v>203.66</v>
      </c>
      <c r="J159" s="32">
        <f t="shared" si="26"/>
        <v>203.66</v>
      </c>
      <c r="K159" s="32">
        <f t="shared" si="27"/>
        <v>407.32</v>
      </c>
      <c r="L159" s="32">
        <f t="shared" si="28"/>
        <v>407.32</v>
      </c>
      <c r="M159" s="123">
        <f t="shared" si="23"/>
        <v>0</v>
      </c>
      <c r="N159" s="123">
        <f t="shared" si="24"/>
        <v>0</v>
      </c>
      <c r="O159" s="123">
        <f t="shared" si="25"/>
        <v>0</v>
      </c>
      <c r="P159" s="116"/>
      <c r="Q159" s="116"/>
      <c r="R159" s="116"/>
    </row>
    <row r="160" spans="1:18" s="95" customFormat="1" ht="38.25">
      <c r="A160" s="29" t="s">
        <v>1111</v>
      </c>
      <c r="B160" s="29" t="s">
        <v>298</v>
      </c>
      <c r="C160" s="29" t="s">
        <v>46</v>
      </c>
      <c r="D160" s="29" t="s">
        <v>2374</v>
      </c>
      <c r="E160" s="30" t="s">
        <v>39</v>
      </c>
      <c r="F160" s="31">
        <v>4</v>
      </c>
      <c r="G160" s="32">
        <v>11.55</v>
      </c>
      <c r="H160" s="32">
        <f t="shared" si="29"/>
        <v>11.54</v>
      </c>
      <c r="I160" s="32">
        <f>TRUNC(TRUNC(G160 * B4, 2) + G160, 2)</f>
        <v>13.96</v>
      </c>
      <c r="J160" s="32">
        <f t="shared" si="26"/>
        <v>13.96</v>
      </c>
      <c r="K160" s="32">
        <f t="shared" si="27"/>
        <v>55.84</v>
      </c>
      <c r="L160" s="32">
        <f t="shared" si="28"/>
        <v>55.84</v>
      </c>
      <c r="M160" s="123">
        <f t="shared" si="23"/>
        <v>8.6580086580101412E-4</v>
      </c>
      <c r="N160" s="123">
        <f t="shared" si="24"/>
        <v>0</v>
      </c>
      <c r="O160" s="123">
        <f t="shared" si="25"/>
        <v>0</v>
      </c>
      <c r="P160" s="116"/>
      <c r="Q160" s="116"/>
      <c r="R160" s="116"/>
    </row>
    <row r="161" spans="1:18" s="95" customFormat="1" ht="38.25">
      <c r="A161" s="29" t="s">
        <v>1114</v>
      </c>
      <c r="B161" s="29" t="s">
        <v>2404</v>
      </c>
      <c r="C161" s="29" t="s">
        <v>46</v>
      </c>
      <c r="D161" s="29" t="s">
        <v>2405</v>
      </c>
      <c r="E161" s="30" t="s">
        <v>39</v>
      </c>
      <c r="F161" s="31">
        <v>6</v>
      </c>
      <c r="G161" s="32">
        <v>158.41</v>
      </c>
      <c r="H161" s="32">
        <f t="shared" si="29"/>
        <v>158.41</v>
      </c>
      <c r="I161" s="32">
        <f>TRUNC(TRUNC(G161 * B4, 2) + G161, 2)</f>
        <v>191.58</v>
      </c>
      <c r="J161" s="32">
        <f t="shared" si="26"/>
        <v>191.58</v>
      </c>
      <c r="K161" s="32">
        <f t="shared" si="27"/>
        <v>1149.48</v>
      </c>
      <c r="L161" s="32">
        <f t="shared" si="28"/>
        <v>1149.48</v>
      </c>
      <c r="M161" s="123">
        <f t="shared" si="23"/>
        <v>0</v>
      </c>
      <c r="N161" s="123">
        <f t="shared" si="24"/>
        <v>0</v>
      </c>
      <c r="O161" s="123">
        <f t="shared" si="25"/>
        <v>0</v>
      </c>
      <c r="P161" s="116"/>
      <c r="Q161" s="116"/>
      <c r="R161" s="116"/>
    </row>
    <row r="162" spans="1:18" s="95" customFormat="1" ht="38.25">
      <c r="A162" s="29" t="s">
        <v>1116</v>
      </c>
      <c r="B162" s="29" t="s">
        <v>291</v>
      </c>
      <c r="C162" s="29" t="s">
        <v>46</v>
      </c>
      <c r="D162" s="29" t="s">
        <v>2406</v>
      </c>
      <c r="E162" s="30" t="s">
        <v>39</v>
      </c>
      <c r="F162" s="31">
        <v>6</v>
      </c>
      <c r="G162" s="32">
        <v>115.92</v>
      </c>
      <c r="H162" s="32">
        <f t="shared" si="29"/>
        <v>115.92</v>
      </c>
      <c r="I162" s="32">
        <f>TRUNC(TRUNC(G162 * B4, 2) + G162, 2)</f>
        <v>140.19</v>
      </c>
      <c r="J162" s="32">
        <f t="shared" si="26"/>
        <v>140.19</v>
      </c>
      <c r="K162" s="32">
        <f t="shared" si="27"/>
        <v>841.14</v>
      </c>
      <c r="L162" s="32">
        <f t="shared" si="28"/>
        <v>841.14</v>
      </c>
      <c r="M162" s="123">
        <f t="shared" si="23"/>
        <v>0</v>
      </c>
      <c r="N162" s="123">
        <f t="shared" si="24"/>
        <v>0</v>
      </c>
      <c r="O162" s="123">
        <f t="shared" si="25"/>
        <v>0</v>
      </c>
      <c r="P162" s="116"/>
      <c r="Q162" s="116"/>
      <c r="R162" s="116"/>
    </row>
    <row r="163" spans="1:18" s="95" customFormat="1" ht="38.25">
      <c r="A163" s="29" t="s">
        <v>1118</v>
      </c>
      <c r="B163" s="29" t="s">
        <v>1119</v>
      </c>
      <c r="C163" s="29" t="s">
        <v>46</v>
      </c>
      <c r="D163" s="29" t="s">
        <v>2407</v>
      </c>
      <c r="E163" s="30" t="s">
        <v>39</v>
      </c>
      <c r="F163" s="31">
        <v>8</v>
      </c>
      <c r="G163" s="32">
        <v>9.17</v>
      </c>
      <c r="H163" s="32">
        <f t="shared" si="29"/>
        <v>9.17</v>
      </c>
      <c r="I163" s="32">
        <f>TRUNC(TRUNC(G163 * B4, 2) + G163, 2)</f>
        <v>11.09</v>
      </c>
      <c r="J163" s="32">
        <f t="shared" si="26"/>
        <v>11.09</v>
      </c>
      <c r="K163" s="32">
        <f t="shared" si="27"/>
        <v>88.72</v>
      </c>
      <c r="L163" s="32">
        <f t="shared" si="28"/>
        <v>88.72</v>
      </c>
      <c r="M163" s="123">
        <f t="shared" si="23"/>
        <v>0</v>
      </c>
      <c r="N163" s="123">
        <f t="shared" si="24"/>
        <v>0</v>
      </c>
      <c r="O163" s="123">
        <f t="shared" si="25"/>
        <v>0</v>
      </c>
      <c r="P163" s="116"/>
      <c r="Q163" s="116"/>
      <c r="R163" s="116"/>
    </row>
    <row r="164" spans="1:18" s="95" customFormat="1" ht="38.25">
      <c r="A164" s="29" t="s">
        <v>1121</v>
      </c>
      <c r="B164" s="29" t="s">
        <v>297</v>
      </c>
      <c r="C164" s="29" t="s">
        <v>46</v>
      </c>
      <c r="D164" s="29" t="s">
        <v>2408</v>
      </c>
      <c r="E164" s="30" t="s">
        <v>39</v>
      </c>
      <c r="F164" s="31">
        <v>2</v>
      </c>
      <c r="G164" s="32">
        <v>7.49</v>
      </c>
      <c r="H164" s="32">
        <f t="shared" si="29"/>
        <v>7.48</v>
      </c>
      <c r="I164" s="32">
        <f>TRUNC(TRUNC(G164 * B4, 2) + G164, 2)</f>
        <v>9.0500000000000007</v>
      </c>
      <c r="J164" s="32">
        <f t="shared" si="26"/>
        <v>9.0500000000000007</v>
      </c>
      <c r="K164" s="32">
        <f t="shared" si="27"/>
        <v>18.100000000000001</v>
      </c>
      <c r="L164" s="32">
        <f t="shared" si="28"/>
        <v>18.100000000000001</v>
      </c>
      <c r="M164" s="123">
        <f t="shared" si="23"/>
        <v>1.3351134846462109E-3</v>
      </c>
      <c r="N164" s="123">
        <f t="shared" si="24"/>
        <v>0</v>
      </c>
      <c r="O164" s="123">
        <f t="shared" si="25"/>
        <v>0</v>
      </c>
      <c r="P164" s="116"/>
      <c r="Q164" s="116"/>
      <c r="R164" s="116"/>
    </row>
    <row r="165" spans="1:18" s="95" customFormat="1" ht="38.25">
      <c r="A165" s="29" t="s">
        <v>1123</v>
      </c>
      <c r="B165" s="29" t="s">
        <v>1140</v>
      </c>
      <c r="C165" s="29" t="s">
        <v>46</v>
      </c>
      <c r="D165" s="29" t="s">
        <v>2409</v>
      </c>
      <c r="E165" s="30" t="s">
        <v>39</v>
      </c>
      <c r="F165" s="31">
        <v>12</v>
      </c>
      <c r="G165" s="32">
        <v>12.51</v>
      </c>
      <c r="H165" s="32">
        <f t="shared" si="29"/>
        <v>12.5</v>
      </c>
      <c r="I165" s="32">
        <f>TRUNC(TRUNC(G165 * B4, 2) + G165, 2)</f>
        <v>15.12</v>
      </c>
      <c r="J165" s="32">
        <f t="shared" si="26"/>
        <v>15.12</v>
      </c>
      <c r="K165" s="32">
        <f t="shared" si="27"/>
        <v>181.44</v>
      </c>
      <c r="L165" s="32">
        <f t="shared" si="28"/>
        <v>181.44</v>
      </c>
      <c r="M165" s="123">
        <f t="shared" si="23"/>
        <v>7.9936051159068544E-4</v>
      </c>
      <c r="N165" s="123">
        <f t="shared" si="24"/>
        <v>0</v>
      </c>
      <c r="O165" s="123">
        <f t="shared" si="25"/>
        <v>0</v>
      </c>
      <c r="P165" s="116"/>
      <c r="Q165" s="116"/>
      <c r="R165" s="116"/>
    </row>
    <row r="166" spans="1:18" s="95" customFormat="1" ht="51">
      <c r="A166" s="29" t="s">
        <v>1126</v>
      </c>
      <c r="B166" s="29" t="s">
        <v>1155</v>
      </c>
      <c r="C166" s="29" t="s">
        <v>46</v>
      </c>
      <c r="D166" s="29" t="s">
        <v>2410</v>
      </c>
      <c r="E166" s="30" t="s">
        <v>57</v>
      </c>
      <c r="F166" s="31">
        <v>12.07</v>
      </c>
      <c r="G166" s="32">
        <v>27.88</v>
      </c>
      <c r="H166" s="32">
        <f t="shared" si="29"/>
        <v>27.87</v>
      </c>
      <c r="I166" s="32">
        <f>TRUNC(TRUNC(G166 * B4, 2) + G166, 2)</f>
        <v>33.71</v>
      </c>
      <c r="J166" s="32">
        <f t="shared" si="26"/>
        <v>33.709099999999999</v>
      </c>
      <c r="K166" s="32">
        <f t="shared" si="27"/>
        <v>406.87</v>
      </c>
      <c r="L166" s="32">
        <f t="shared" si="28"/>
        <v>406.87</v>
      </c>
      <c r="M166" s="123">
        <f t="shared" si="23"/>
        <v>3.5868005738870501E-4</v>
      </c>
      <c r="N166" s="123">
        <f t="shared" si="24"/>
        <v>2.6698309107175966E-5</v>
      </c>
      <c r="O166" s="123">
        <f t="shared" si="25"/>
        <v>0</v>
      </c>
      <c r="P166" s="116"/>
      <c r="Q166" s="116"/>
      <c r="R166" s="116"/>
    </row>
    <row r="167" spans="1:18" s="95" customFormat="1">
      <c r="A167" s="25" t="s">
        <v>117</v>
      </c>
      <c r="B167" s="25" t="s">
        <v>33</v>
      </c>
      <c r="C167" s="25"/>
      <c r="D167" s="25" t="s">
        <v>1198</v>
      </c>
      <c r="E167" s="26"/>
      <c r="F167" s="27">
        <v>1</v>
      </c>
      <c r="G167" s="27" t="s">
        <v>34</v>
      </c>
      <c r="H167" s="27"/>
      <c r="I167" s="28">
        <f>K168</f>
        <v>5558.91</v>
      </c>
      <c r="J167" s="28">
        <f t="shared" si="26"/>
        <v>5558.91</v>
      </c>
      <c r="K167" s="28">
        <f t="shared" si="27"/>
        <v>5558.91</v>
      </c>
      <c r="L167" s="28">
        <f t="shared" si="28"/>
        <v>5558.91</v>
      </c>
      <c r="M167" s="123"/>
      <c r="N167" s="123"/>
      <c r="O167" s="123"/>
      <c r="P167" s="116"/>
      <c r="Q167" s="116"/>
      <c r="R167" s="116"/>
    </row>
    <row r="168" spans="1:18" s="95" customFormat="1">
      <c r="A168" s="25" t="s">
        <v>118</v>
      </c>
      <c r="B168" s="25" t="s">
        <v>33</v>
      </c>
      <c r="C168" s="25"/>
      <c r="D168" s="25" t="s">
        <v>1240</v>
      </c>
      <c r="E168" s="26"/>
      <c r="F168" s="27">
        <v>1</v>
      </c>
      <c r="G168" s="27" t="s">
        <v>34</v>
      </c>
      <c r="H168" s="27"/>
      <c r="I168" s="28">
        <f>K169 + K170 + K171 + K172 + K173 + K174 + K175 + K176 + K177</f>
        <v>5558.91</v>
      </c>
      <c r="J168" s="28">
        <f t="shared" si="26"/>
        <v>5558.91</v>
      </c>
      <c r="K168" s="28">
        <f t="shared" si="27"/>
        <v>5558.91</v>
      </c>
      <c r="L168" s="28">
        <f t="shared" si="28"/>
        <v>5558.91</v>
      </c>
      <c r="M168" s="123"/>
      <c r="N168" s="123"/>
      <c r="O168" s="123"/>
      <c r="P168" s="116"/>
      <c r="Q168" s="116"/>
      <c r="R168" s="116"/>
    </row>
    <row r="169" spans="1:18" s="95" customFormat="1" ht="38.25">
      <c r="A169" s="29" t="s">
        <v>119</v>
      </c>
      <c r="B169" s="29" t="s">
        <v>291</v>
      </c>
      <c r="C169" s="29" t="s">
        <v>46</v>
      </c>
      <c r="D169" s="29" t="s">
        <v>2406</v>
      </c>
      <c r="E169" s="30" t="s">
        <v>39</v>
      </c>
      <c r="F169" s="31">
        <v>1</v>
      </c>
      <c r="G169" s="32">
        <v>115.92</v>
      </c>
      <c r="H169" s="32">
        <f t="shared" si="29"/>
        <v>115.92</v>
      </c>
      <c r="I169" s="32">
        <f>TRUNC(TRUNC(G169 * B4, 2) + G169, 2)</f>
        <v>140.19</v>
      </c>
      <c r="J169" s="32">
        <f t="shared" si="26"/>
        <v>140.19</v>
      </c>
      <c r="K169" s="32">
        <f t="shared" si="27"/>
        <v>140.19</v>
      </c>
      <c r="L169" s="32">
        <f t="shared" si="28"/>
        <v>140.19</v>
      </c>
      <c r="M169" s="123">
        <f t="shared" ref="M169:M177" si="30">1-H169/G169</f>
        <v>0</v>
      </c>
      <c r="N169" s="123">
        <f t="shared" ref="N169:N177" si="31">1-J169/I169</f>
        <v>0</v>
      </c>
      <c r="O169" s="123">
        <f t="shared" ref="O169:O177" si="32">1-L169/K169</f>
        <v>0</v>
      </c>
      <c r="P169" s="116"/>
      <c r="Q169" s="116"/>
      <c r="R169" s="116"/>
    </row>
    <row r="170" spans="1:18" s="95" customFormat="1" ht="38.25">
      <c r="A170" s="29" t="s">
        <v>120</v>
      </c>
      <c r="B170" s="29" t="s">
        <v>2404</v>
      </c>
      <c r="C170" s="29" t="s">
        <v>46</v>
      </c>
      <c r="D170" s="29" t="s">
        <v>2405</v>
      </c>
      <c r="E170" s="30" t="s">
        <v>39</v>
      </c>
      <c r="F170" s="31">
        <v>4</v>
      </c>
      <c r="G170" s="32">
        <v>158.41</v>
      </c>
      <c r="H170" s="32">
        <f t="shared" si="29"/>
        <v>158.41</v>
      </c>
      <c r="I170" s="32">
        <f>TRUNC(TRUNC(G170 * B4, 2) + G170, 2)</f>
        <v>191.58</v>
      </c>
      <c r="J170" s="32">
        <f t="shared" si="26"/>
        <v>191.58</v>
      </c>
      <c r="K170" s="32">
        <f t="shared" si="27"/>
        <v>766.32</v>
      </c>
      <c r="L170" s="32">
        <f t="shared" si="28"/>
        <v>766.32</v>
      </c>
      <c r="M170" s="123">
        <f t="shared" si="30"/>
        <v>0</v>
      </c>
      <c r="N170" s="123">
        <f t="shared" si="31"/>
        <v>0</v>
      </c>
      <c r="O170" s="123">
        <f t="shared" si="32"/>
        <v>0</v>
      </c>
      <c r="P170" s="116"/>
      <c r="Q170" s="116"/>
      <c r="R170" s="116"/>
    </row>
    <row r="171" spans="1:18" s="95" customFormat="1" ht="38.25">
      <c r="A171" s="29" t="s">
        <v>121</v>
      </c>
      <c r="B171" s="29" t="s">
        <v>1243</v>
      </c>
      <c r="C171" s="29" t="s">
        <v>46</v>
      </c>
      <c r="D171" s="29" t="s">
        <v>2411</v>
      </c>
      <c r="E171" s="30" t="s">
        <v>57</v>
      </c>
      <c r="F171" s="31">
        <v>13.65</v>
      </c>
      <c r="G171" s="32">
        <v>44.77</v>
      </c>
      <c r="H171" s="32">
        <f t="shared" si="29"/>
        <v>44.77</v>
      </c>
      <c r="I171" s="32">
        <f>TRUNC(TRUNC(G171 * B4, 2) + G171, 2)</f>
        <v>54.14</v>
      </c>
      <c r="J171" s="32">
        <f t="shared" si="26"/>
        <v>54.139899999999997</v>
      </c>
      <c r="K171" s="32">
        <f t="shared" si="27"/>
        <v>739.01</v>
      </c>
      <c r="L171" s="32">
        <f t="shared" si="28"/>
        <v>739.01</v>
      </c>
      <c r="M171" s="123">
        <f t="shared" si="30"/>
        <v>0</v>
      </c>
      <c r="N171" s="123">
        <f t="shared" si="31"/>
        <v>1.8470631696354545E-6</v>
      </c>
      <c r="O171" s="123">
        <f t="shared" si="32"/>
        <v>0</v>
      </c>
      <c r="P171" s="116"/>
      <c r="Q171" s="116"/>
      <c r="R171" s="116"/>
    </row>
    <row r="172" spans="1:18" s="95" customFormat="1" ht="25.5">
      <c r="A172" s="29" t="s">
        <v>124</v>
      </c>
      <c r="B172" s="29" t="s">
        <v>1245</v>
      </c>
      <c r="C172" s="29" t="s">
        <v>46</v>
      </c>
      <c r="D172" s="29" t="s">
        <v>2412</v>
      </c>
      <c r="E172" s="30" t="s">
        <v>57</v>
      </c>
      <c r="F172" s="31">
        <v>24.64</v>
      </c>
      <c r="G172" s="32">
        <v>47.05</v>
      </c>
      <c r="H172" s="32">
        <f t="shared" si="29"/>
        <v>47.05</v>
      </c>
      <c r="I172" s="32">
        <f>TRUNC(TRUNC(G172 * B4, 2) + G172, 2)</f>
        <v>56.9</v>
      </c>
      <c r="J172" s="32">
        <f t="shared" si="26"/>
        <v>56.899700000000003</v>
      </c>
      <c r="K172" s="32">
        <f t="shared" si="27"/>
        <v>1402.01</v>
      </c>
      <c r="L172" s="32">
        <f t="shared" si="28"/>
        <v>1402.01</v>
      </c>
      <c r="M172" s="123">
        <f t="shared" si="30"/>
        <v>0</v>
      </c>
      <c r="N172" s="123">
        <f t="shared" si="31"/>
        <v>5.2724077327370722E-6</v>
      </c>
      <c r="O172" s="123">
        <f t="shared" si="32"/>
        <v>0</v>
      </c>
      <c r="P172" s="116"/>
      <c r="Q172" s="116"/>
      <c r="R172" s="116"/>
    </row>
    <row r="173" spans="1:18" s="95" customFormat="1" ht="38.25">
      <c r="A173" s="29" t="s">
        <v>127</v>
      </c>
      <c r="B173" s="29" t="s">
        <v>2413</v>
      </c>
      <c r="C173" s="29" t="s">
        <v>46</v>
      </c>
      <c r="D173" s="29" t="s">
        <v>2414</v>
      </c>
      <c r="E173" s="30" t="s">
        <v>39</v>
      </c>
      <c r="F173" s="31">
        <v>20</v>
      </c>
      <c r="G173" s="32">
        <v>59.36</v>
      </c>
      <c r="H173" s="32">
        <f t="shared" si="29"/>
        <v>59.35</v>
      </c>
      <c r="I173" s="32">
        <f>TRUNC(TRUNC(G173 * B4, 2) + G173, 2)</f>
        <v>71.78</v>
      </c>
      <c r="J173" s="32">
        <f t="shared" si="26"/>
        <v>71.78</v>
      </c>
      <c r="K173" s="32">
        <f t="shared" si="27"/>
        <v>1435.6</v>
      </c>
      <c r="L173" s="32">
        <f t="shared" si="28"/>
        <v>1435.6</v>
      </c>
      <c r="M173" s="123">
        <f t="shared" si="30"/>
        <v>1.6846361185984815E-4</v>
      </c>
      <c r="N173" s="123">
        <f t="shared" si="31"/>
        <v>0</v>
      </c>
      <c r="O173" s="123">
        <f t="shared" si="32"/>
        <v>0</v>
      </c>
      <c r="P173" s="116"/>
      <c r="Q173" s="116"/>
      <c r="R173" s="116"/>
    </row>
    <row r="174" spans="1:18" s="95" customFormat="1" ht="25.5">
      <c r="A174" s="29" t="s">
        <v>130</v>
      </c>
      <c r="B174" s="29" t="s">
        <v>1266</v>
      </c>
      <c r="C174" s="29" t="s">
        <v>46</v>
      </c>
      <c r="D174" s="29" t="s">
        <v>2415</v>
      </c>
      <c r="E174" s="30" t="s">
        <v>39</v>
      </c>
      <c r="F174" s="31">
        <v>6</v>
      </c>
      <c r="G174" s="32">
        <v>27.64</v>
      </c>
      <c r="H174" s="32">
        <f t="shared" si="29"/>
        <v>27.63</v>
      </c>
      <c r="I174" s="32">
        <f>TRUNC(TRUNC(G174 * B4, 2) + G174, 2)</f>
        <v>33.42</v>
      </c>
      <c r="J174" s="32">
        <f t="shared" si="26"/>
        <v>33.42</v>
      </c>
      <c r="K174" s="32">
        <f t="shared" si="27"/>
        <v>200.52</v>
      </c>
      <c r="L174" s="32">
        <f t="shared" si="28"/>
        <v>200.52</v>
      </c>
      <c r="M174" s="123">
        <f t="shared" si="30"/>
        <v>3.6179450072360009E-4</v>
      </c>
      <c r="N174" s="123">
        <f t="shared" si="31"/>
        <v>0</v>
      </c>
      <c r="O174" s="123">
        <f t="shared" si="32"/>
        <v>0</v>
      </c>
      <c r="P174" s="116"/>
      <c r="Q174" s="116"/>
      <c r="R174" s="116"/>
    </row>
    <row r="175" spans="1:18" s="95" customFormat="1" ht="38.25">
      <c r="A175" s="29" t="s">
        <v>1211</v>
      </c>
      <c r="B175" s="29" t="s">
        <v>1278</v>
      </c>
      <c r="C175" s="29" t="s">
        <v>38</v>
      </c>
      <c r="D175" s="29" t="s">
        <v>1279</v>
      </c>
      <c r="E175" s="30" t="s">
        <v>39</v>
      </c>
      <c r="F175" s="31">
        <v>21</v>
      </c>
      <c r="G175" s="32">
        <v>13.8</v>
      </c>
      <c r="H175" s="32">
        <f t="shared" si="29"/>
        <v>13.79</v>
      </c>
      <c r="I175" s="32">
        <f>TRUNC(TRUNC(G175 * B4, 2) + G175, 2)</f>
        <v>16.68</v>
      </c>
      <c r="J175" s="32">
        <f t="shared" si="26"/>
        <v>16.68</v>
      </c>
      <c r="K175" s="32">
        <f t="shared" si="27"/>
        <v>350.28</v>
      </c>
      <c r="L175" s="32">
        <f t="shared" si="28"/>
        <v>350.28</v>
      </c>
      <c r="M175" s="123">
        <f t="shared" si="30"/>
        <v>7.2463768115949012E-4</v>
      </c>
      <c r="N175" s="123">
        <f t="shared" si="31"/>
        <v>0</v>
      </c>
      <c r="O175" s="123">
        <f t="shared" si="32"/>
        <v>0</v>
      </c>
      <c r="P175" s="116"/>
      <c r="Q175" s="116"/>
      <c r="R175" s="116"/>
    </row>
    <row r="176" spans="1:18" s="95" customFormat="1" ht="38.25">
      <c r="A176" s="29" t="s">
        <v>1214</v>
      </c>
      <c r="B176" s="29" t="s">
        <v>2416</v>
      </c>
      <c r="C176" s="29" t="s">
        <v>46</v>
      </c>
      <c r="D176" s="29" t="s">
        <v>2417</v>
      </c>
      <c r="E176" s="30" t="s">
        <v>39</v>
      </c>
      <c r="F176" s="31">
        <v>2</v>
      </c>
      <c r="G176" s="32">
        <v>39.04</v>
      </c>
      <c r="H176" s="32">
        <f t="shared" si="29"/>
        <v>39.04</v>
      </c>
      <c r="I176" s="32">
        <f>TRUNC(TRUNC(G176 * B4, 2) + G176, 2)</f>
        <v>47.21</v>
      </c>
      <c r="J176" s="32">
        <f t="shared" si="26"/>
        <v>47.21</v>
      </c>
      <c r="K176" s="32">
        <f t="shared" si="27"/>
        <v>94.42</v>
      </c>
      <c r="L176" s="32">
        <f t="shared" si="28"/>
        <v>94.42</v>
      </c>
      <c r="M176" s="123">
        <f t="shared" si="30"/>
        <v>0</v>
      </c>
      <c r="N176" s="123">
        <f t="shared" si="31"/>
        <v>0</v>
      </c>
      <c r="O176" s="123">
        <f t="shared" si="32"/>
        <v>0</v>
      </c>
      <c r="P176" s="116"/>
      <c r="Q176" s="116"/>
      <c r="R176" s="116"/>
    </row>
    <row r="177" spans="1:18" s="95" customFormat="1" ht="38.25">
      <c r="A177" s="29" t="s">
        <v>1216</v>
      </c>
      <c r="B177" s="29" t="s">
        <v>2418</v>
      </c>
      <c r="C177" s="29" t="s">
        <v>46</v>
      </c>
      <c r="D177" s="29" t="s">
        <v>2419</v>
      </c>
      <c r="E177" s="30" t="s">
        <v>39</v>
      </c>
      <c r="F177" s="31">
        <v>6</v>
      </c>
      <c r="G177" s="32">
        <v>59.34</v>
      </c>
      <c r="H177" s="32">
        <f t="shared" si="29"/>
        <v>59.34</v>
      </c>
      <c r="I177" s="32">
        <f>TRUNC(TRUNC(G177 * B4, 2) + G177, 2)</f>
        <v>71.760000000000005</v>
      </c>
      <c r="J177" s="32">
        <f t="shared" si="26"/>
        <v>71.760000000000005</v>
      </c>
      <c r="K177" s="32">
        <f t="shared" si="27"/>
        <v>430.56</v>
      </c>
      <c r="L177" s="32">
        <f t="shared" si="28"/>
        <v>430.56</v>
      </c>
      <c r="M177" s="123">
        <f t="shared" si="30"/>
        <v>0</v>
      </c>
      <c r="N177" s="123">
        <f t="shared" si="31"/>
        <v>0</v>
      </c>
      <c r="O177" s="123">
        <f t="shared" si="32"/>
        <v>0</v>
      </c>
      <c r="P177" s="116"/>
      <c r="Q177" s="116"/>
      <c r="R177" s="116"/>
    </row>
    <row r="178" spans="1:18" s="95" customFormat="1">
      <c r="A178" s="25" t="s">
        <v>145</v>
      </c>
      <c r="B178" s="25" t="s">
        <v>33</v>
      </c>
      <c r="C178" s="25"/>
      <c r="D178" s="25" t="s">
        <v>2420</v>
      </c>
      <c r="E178" s="26"/>
      <c r="F178" s="27">
        <v>1</v>
      </c>
      <c r="G178" s="27" t="s">
        <v>34</v>
      </c>
      <c r="H178" s="27"/>
      <c r="I178" s="28">
        <f>K179 + K197 + K208 + K220</f>
        <v>102623.22999999998</v>
      </c>
      <c r="J178" s="28">
        <f t="shared" si="26"/>
        <v>102623.23</v>
      </c>
      <c r="K178" s="28">
        <f t="shared" si="27"/>
        <v>102623.23</v>
      </c>
      <c r="L178" s="28">
        <f t="shared" si="28"/>
        <v>102623.23</v>
      </c>
      <c r="M178" s="123"/>
      <c r="N178" s="123"/>
      <c r="O178" s="123"/>
      <c r="P178" s="116"/>
      <c r="Q178" s="116"/>
      <c r="R178" s="116"/>
    </row>
    <row r="179" spans="1:18" s="95" customFormat="1">
      <c r="A179" s="25" t="s">
        <v>146</v>
      </c>
      <c r="B179" s="25" t="s">
        <v>33</v>
      </c>
      <c r="C179" s="25"/>
      <c r="D179" s="25" t="s">
        <v>2421</v>
      </c>
      <c r="E179" s="26"/>
      <c r="F179" s="27">
        <v>1</v>
      </c>
      <c r="G179" s="27" t="s">
        <v>34</v>
      </c>
      <c r="H179" s="27"/>
      <c r="I179" s="28">
        <f>K180 + K181 + K182 + K183 + K184 + K185 + K186 + K187 + K188 + K189 + K190 + K191 + K192 + K193 + K194 + K195 + K196</f>
        <v>6823.5700000000006</v>
      </c>
      <c r="J179" s="28">
        <f t="shared" si="26"/>
        <v>6823.57</v>
      </c>
      <c r="K179" s="28">
        <f t="shared" si="27"/>
        <v>6823.57</v>
      </c>
      <c r="L179" s="28">
        <f t="shared" si="28"/>
        <v>6823.57</v>
      </c>
      <c r="M179" s="123"/>
      <c r="N179" s="123"/>
      <c r="O179" s="123"/>
      <c r="P179" s="116"/>
      <c r="Q179" s="116"/>
      <c r="R179" s="116"/>
    </row>
    <row r="180" spans="1:18" s="95" customFormat="1" ht="51">
      <c r="A180" s="29" t="s">
        <v>1311</v>
      </c>
      <c r="B180" s="29" t="s">
        <v>2422</v>
      </c>
      <c r="C180" s="29" t="s">
        <v>46</v>
      </c>
      <c r="D180" s="29" t="s">
        <v>2423</v>
      </c>
      <c r="E180" s="30" t="s">
        <v>39</v>
      </c>
      <c r="F180" s="31">
        <v>36</v>
      </c>
      <c r="G180" s="32">
        <v>26.94</v>
      </c>
      <c r="H180" s="32">
        <f t="shared" si="29"/>
        <v>26.94</v>
      </c>
      <c r="I180" s="32">
        <f>TRUNC(TRUNC(G180 * B4, 2) + G180, 2)</f>
        <v>32.58</v>
      </c>
      <c r="J180" s="32">
        <f t="shared" si="26"/>
        <v>32.58</v>
      </c>
      <c r="K180" s="32">
        <f t="shared" si="27"/>
        <v>1172.8800000000001</v>
      </c>
      <c r="L180" s="32">
        <f t="shared" si="28"/>
        <v>1172.8800000000001</v>
      </c>
      <c r="M180" s="123">
        <f t="shared" ref="M180:M196" si="33">1-H180/G180</f>
        <v>0</v>
      </c>
      <c r="N180" s="123">
        <f t="shared" ref="N180:N196" si="34">1-J180/I180</f>
        <v>0</v>
      </c>
      <c r="O180" s="123">
        <f t="shared" ref="O180:O196" si="35">1-L180/K180</f>
        <v>0</v>
      </c>
      <c r="P180" s="116"/>
      <c r="Q180" s="116"/>
      <c r="R180" s="116"/>
    </row>
    <row r="181" spans="1:18" s="95" customFormat="1">
      <c r="A181" s="29" t="s">
        <v>1314</v>
      </c>
      <c r="B181" s="29" t="s">
        <v>2424</v>
      </c>
      <c r="C181" s="29" t="s">
        <v>46</v>
      </c>
      <c r="D181" s="29" t="s">
        <v>2425</v>
      </c>
      <c r="E181" s="30" t="s">
        <v>57</v>
      </c>
      <c r="F181" s="31">
        <v>36</v>
      </c>
      <c r="G181" s="32">
        <v>10.210000000000001</v>
      </c>
      <c r="H181" s="32">
        <f t="shared" si="29"/>
        <v>10.199999999999999</v>
      </c>
      <c r="I181" s="32">
        <f>TRUNC(TRUNC(G181 * B4, 2) + G181, 2)</f>
        <v>12.34</v>
      </c>
      <c r="J181" s="32">
        <f t="shared" si="26"/>
        <v>12.34</v>
      </c>
      <c r="K181" s="32">
        <f t="shared" si="27"/>
        <v>444.24</v>
      </c>
      <c r="L181" s="32">
        <f t="shared" si="28"/>
        <v>444.24</v>
      </c>
      <c r="M181" s="123">
        <f t="shared" si="33"/>
        <v>9.7943192948102276E-4</v>
      </c>
      <c r="N181" s="123">
        <f t="shared" si="34"/>
        <v>0</v>
      </c>
      <c r="O181" s="123">
        <f t="shared" si="35"/>
        <v>0</v>
      </c>
      <c r="P181" s="116"/>
      <c r="Q181" s="116"/>
      <c r="R181" s="116"/>
    </row>
    <row r="182" spans="1:18" s="95" customFormat="1" ht="63.75">
      <c r="A182" s="29" t="s">
        <v>1316</v>
      </c>
      <c r="B182" s="29" t="s">
        <v>2426</v>
      </c>
      <c r="C182" s="29" t="s">
        <v>46</v>
      </c>
      <c r="D182" s="29" t="s">
        <v>2427</v>
      </c>
      <c r="E182" s="30" t="s">
        <v>60</v>
      </c>
      <c r="F182" s="31">
        <v>32.4</v>
      </c>
      <c r="G182" s="32">
        <v>9.23</v>
      </c>
      <c r="H182" s="32">
        <f t="shared" si="29"/>
        <v>9.23</v>
      </c>
      <c r="I182" s="32">
        <f>TRUNC(TRUNC(G182 * B4, 2) + G182, 2)</f>
        <v>11.16</v>
      </c>
      <c r="J182" s="32">
        <f t="shared" si="26"/>
        <v>11.159800000000001</v>
      </c>
      <c r="K182" s="32">
        <f t="shared" si="27"/>
        <v>361.58</v>
      </c>
      <c r="L182" s="32">
        <f t="shared" si="28"/>
        <v>361.58</v>
      </c>
      <c r="M182" s="123">
        <f t="shared" si="33"/>
        <v>0</v>
      </c>
      <c r="N182" s="123">
        <f t="shared" si="34"/>
        <v>1.7921146953314704E-5</v>
      </c>
      <c r="O182" s="123">
        <f t="shared" si="35"/>
        <v>0</v>
      </c>
      <c r="P182" s="116"/>
      <c r="Q182" s="116"/>
      <c r="R182" s="116"/>
    </row>
    <row r="183" spans="1:18" s="95" customFormat="1" ht="25.5">
      <c r="A183" s="29" t="s">
        <v>1319</v>
      </c>
      <c r="B183" s="29" t="s">
        <v>2428</v>
      </c>
      <c r="C183" s="29" t="s">
        <v>46</v>
      </c>
      <c r="D183" s="29" t="s">
        <v>2429</v>
      </c>
      <c r="E183" s="30" t="s">
        <v>60</v>
      </c>
      <c r="F183" s="31">
        <v>7.56</v>
      </c>
      <c r="G183" s="32">
        <v>325.49</v>
      </c>
      <c r="H183" s="32">
        <f t="shared" si="29"/>
        <v>325.48</v>
      </c>
      <c r="I183" s="32">
        <f>TRUNC(TRUNC(G183 * B4, 2) + G183, 2)</f>
        <v>393.64</v>
      </c>
      <c r="J183" s="32">
        <f t="shared" si="26"/>
        <v>393.6388</v>
      </c>
      <c r="K183" s="32">
        <f t="shared" si="27"/>
        <v>2975.91</v>
      </c>
      <c r="L183" s="32">
        <f t="shared" si="28"/>
        <v>2975.91</v>
      </c>
      <c r="M183" s="123">
        <f t="shared" si="33"/>
        <v>3.0722910073999188E-5</v>
      </c>
      <c r="N183" s="123">
        <f t="shared" si="34"/>
        <v>3.0484706837752285E-6</v>
      </c>
      <c r="O183" s="123">
        <f t="shared" si="35"/>
        <v>0</v>
      </c>
      <c r="P183" s="116"/>
      <c r="Q183" s="116"/>
      <c r="R183" s="116"/>
    </row>
    <row r="184" spans="1:18" s="95" customFormat="1" ht="63.75">
      <c r="A184" s="29" t="s">
        <v>1321</v>
      </c>
      <c r="B184" s="29" t="s">
        <v>2430</v>
      </c>
      <c r="C184" s="29" t="s">
        <v>46</v>
      </c>
      <c r="D184" s="29" t="s">
        <v>2431</v>
      </c>
      <c r="E184" s="30" t="s">
        <v>60</v>
      </c>
      <c r="F184" s="31">
        <v>20.52</v>
      </c>
      <c r="G184" s="32">
        <v>23.6</v>
      </c>
      <c r="H184" s="32">
        <f t="shared" si="29"/>
        <v>23.6</v>
      </c>
      <c r="I184" s="32">
        <f>TRUNC(TRUNC(G184 * B4, 2) + G184, 2)</f>
        <v>28.54</v>
      </c>
      <c r="J184" s="32">
        <f t="shared" si="26"/>
        <v>28.539899999999999</v>
      </c>
      <c r="K184" s="32">
        <f t="shared" si="27"/>
        <v>585.64</v>
      </c>
      <c r="L184" s="32">
        <f t="shared" si="28"/>
        <v>585.64</v>
      </c>
      <c r="M184" s="123">
        <f t="shared" si="33"/>
        <v>0</v>
      </c>
      <c r="N184" s="123">
        <f t="shared" si="34"/>
        <v>3.5038542396392813E-6</v>
      </c>
      <c r="O184" s="123">
        <f t="shared" si="35"/>
        <v>0</v>
      </c>
      <c r="P184" s="116"/>
      <c r="Q184" s="116"/>
      <c r="R184" s="116"/>
    </row>
    <row r="185" spans="1:18" s="95" customFormat="1" ht="38.25">
      <c r="A185" s="29" t="s">
        <v>1324</v>
      </c>
      <c r="B185" s="29" t="s">
        <v>2370</v>
      </c>
      <c r="C185" s="29" t="s">
        <v>46</v>
      </c>
      <c r="D185" s="29" t="s">
        <v>2371</v>
      </c>
      <c r="E185" s="30" t="s">
        <v>39</v>
      </c>
      <c r="F185" s="31">
        <v>1</v>
      </c>
      <c r="G185" s="32">
        <v>202.04</v>
      </c>
      <c r="H185" s="32">
        <f t="shared" si="29"/>
        <v>202.03</v>
      </c>
      <c r="I185" s="32">
        <f>TRUNC(TRUNC(G185 * B4, 2) + G185, 2)</f>
        <v>244.34</v>
      </c>
      <c r="J185" s="32">
        <f t="shared" si="26"/>
        <v>244.34</v>
      </c>
      <c r="K185" s="32">
        <f t="shared" si="27"/>
        <v>244.34</v>
      </c>
      <c r="L185" s="32">
        <f t="shared" si="28"/>
        <v>244.34</v>
      </c>
      <c r="M185" s="123">
        <f t="shared" si="33"/>
        <v>4.9495149475276001E-5</v>
      </c>
      <c r="N185" s="123">
        <f t="shared" si="34"/>
        <v>0</v>
      </c>
      <c r="O185" s="123">
        <f t="shared" si="35"/>
        <v>0</v>
      </c>
      <c r="P185" s="116"/>
      <c r="Q185" s="116"/>
      <c r="R185" s="116"/>
    </row>
    <row r="186" spans="1:18" s="95" customFormat="1" ht="38.25">
      <c r="A186" s="29" t="s">
        <v>1327</v>
      </c>
      <c r="B186" s="29" t="s">
        <v>2432</v>
      </c>
      <c r="C186" s="29" t="s">
        <v>46</v>
      </c>
      <c r="D186" s="29" t="s">
        <v>2433</v>
      </c>
      <c r="E186" s="30" t="s">
        <v>39</v>
      </c>
      <c r="F186" s="31">
        <v>3</v>
      </c>
      <c r="G186" s="32">
        <v>27.1</v>
      </c>
      <c r="H186" s="32">
        <f t="shared" si="29"/>
        <v>27.1</v>
      </c>
      <c r="I186" s="32">
        <f>TRUNC(TRUNC(G186 * B4, 2) + G186, 2)</f>
        <v>32.770000000000003</v>
      </c>
      <c r="J186" s="32">
        <f t="shared" si="26"/>
        <v>32.770000000000003</v>
      </c>
      <c r="K186" s="32">
        <f t="shared" si="27"/>
        <v>98.31</v>
      </c>
      <c r="L186" s="32">
        <f t="shared" si="28"/>
        <v>98.31</v>
      </c>
      <c r="M186" s="123">
        <f t="shared" si="33"/>
        <v>0</v>
      </c>
      <c r="N186" s="123">
        <f t="shared" si="34"/>
        <v>0</v>
      </c>
      <c r="O186" s="123">
        <f t="shared" si="35"/>
        <v>0</v>
      </c>
      <c r="P186" s="116"/>
      <c r="Q186" s="116"/>
      <c r="R186" s="116"/>
    </row>
    <row r="187" spans="1:18" s="95" customFormat="1" ht="38.25">
      <c r="A187" s="29" t="s">
        <v>1330</v>
      </c>
      <c r="B187" s="29" t="s">
        <v>2434</v>
      </c>
      <c r="C187" s="29" t="s">
        <v>46</v>
      </c>
      <c r="D187" s="29" t="s">
        <v>2435</v>
      </c>
      <c r="E187" s="30" t="s">
        <v>39</v>
      </c>
      <c r="F187" s="31">
        <v>2</v>
      </c>
      <c r="G187" s="32">
        <v>16.7</v>
      </c>
      <c r="H187" s="32">
        <f t="shared" si="29"/>
        <v>16.690000000000001</v>
      </c>
      <c r="I187" s="32">
        <f>TRUNC(TRUNC(G187 * B4, 2) + G187, 2)</f>
        <v>20.190000000000001</v>
      </c>
      <c r="J187" s="32">
        <f t="shared" si="26"/>
        <v>20.190000000000001</v>
      </c>
      <c r="K187" s="32">
        <f t="shared" si="27"/>
        <v>40.380000000000003</v>
      </c>
      <c r="L187" s="32">
        <f t="shared" si="28"/>
        <v>40.380000000000003</v>
      </c>
      <c r="M187" s="123">
        <f t="shared" si="33"/>
        <v>5.9880239520948564E-4</v>
      </c>
      <c r="N187" s="123">
        <f t="shared" si="34"/>
        <v>0</v>
      </c>
      <c r="O187" s="123">
        <f t="shared" si="35"/>
        <v>0</v>
      </c>
      <c r="P187" s="116"/>
      <c r="Q187" s="116"/>
      <c r="R187" s="116"/>
    </row>
    <row r="188" spans="1:18" s="95" customFormat="1" ht="25.5">
      <c r="A188" s="29" t="s">
        <v>1333</v>
      </c>
      <c r="B188" s="29" t="s">
        <v>2003</v>
      </c>
      <c r="C188" s="29" t="s">
        <v>46</v>
      </c>
      <c r="D188" s="29" t="s">
        <v>2436</v>
      </c>
      <c r="E188" s="30" t="s">
        <v>39</v>
      </c>
      <c r="F188" s="31">
        <v>1</v>
      </c>
      <c r="G188" s="32">
        <v>147.59</v>
      </c>
      <c r="H188" s="32">
        <f t="shared" si="29"/>
        <v>147.59</v>
      </c>
      <c r="I188" s="32">
        <f>TRUNC(TRUNC(G188 * B4, 2) + G188, 2)</f>
        <v>178.49</v>
      </c>
      <c r="J188" s="32">
        <f t="shared" si="26"/>
        <v>178.49</v>
      </c>
      <c r="K188" s="32">
        <f t="shared" si="27"/>
        <v>178.49</v>
      </c>
      <c r="L188" s="32">
        <f t="shared" si="28"/>
        <v>178.49</v>
      </c>
      <c r="M188" s="123">
        <f t="shared" si="33"/>
        <v>0</v>
      </c>
      <c r="N188" s="123">
        <f t="shared" si="34"/>
        <v>0</v>
      </c>
      <c r="O188" s="123">
        <f t="shared" si="35"/>
        <v>0</v>
      </c>
      <c r="P188" s="116"/>
      <c r="Q188" s="116"/>
      <c r="R188" s="116"/>
    </row>
    <row r="189" spans="1:18" s="95" customFormat="1" ht="38.25">
      <c r="A189" s="29" t="s">
        <v>1336</v>
      </c>
      <c r="B189" s="29" t="s">
        <v>2437</v>
      </c>
      <c r="C189" s="29" t="s">
        <v>46</v>
      </c>
      <c r="D189" s="29" t="s">
        <v>2438</v>
      </c>
      <c r="E189" s="30" t="s">
        <v>39</v>
      </c>
      <c r="F189" s="31">
        <v>2</v>
      </c>
      <c r="G189" s="32">
        <v>21.74</v>
      </c>
      <c r="H189" s="32">
        <f t="shared" si="29"/>
        <v>21.74</v>
      </c>
      <c r="I189" s="32">
        <f>TRUNC(TRUNC(G189 * B4, 2) + G189, 2)</f>
        <v>26.29</v>
      </c>
      <c r="J189" s="32">
        <f t="shared" si="26"/>
        <v>26.29</v>
      </c>
      <c r="K189" s="32">
        <f t="shared" si="27"/>
        <v>52.58</v>
      </c>
      <c r="L189" s="32">
        <f t="shared" si="28"/>
        <v>52.58</v>
      </c>
      <c r="M189" s="123">
        <f t="shared" si="33"/>
        <v>0</v>
      </c>
      <c r="N189" s="123">
        <f t="shared" si="34"/>
        <v>0</v>
      </c>
      <c r="O189" s="123">
        <f t="shared" si="35"/>
        <v>0</v>
      </c>
      <c r="P189" s="116"/>
      <c r="Q189" s="116"/>
      <c r="R189" s="116"/>
    </row>
    <row r="190" spans="1:18" s="95" customFormat="1" ht="38.25">
      <c r="A190" s="29" t="s">
        <v>1338</v>
      </c>
      <c r="B190" s="29" t="s">
        <v>2439</v>
      </c>
      <c r="C190" s="29" t="s">
        <v>46</v>
      </c>
      <c r="D190" s="29" t="s">
        <v>2440</v>
      </c>
      <c r="E190" s="30" t="s">
        <v>39</v>
      </c>
      <c r="F190" s="31">
        <v>1</v>
      </c>
      <c r="G190" s="32">
        <v>16.079999999999998</v>
      </c>
      <c r="H190" s="32">
        <f t="shared" si="29"/>
        <v>16.07</v>
      </c>
      <c r="I190" s="32">
        <f>TRUNC(TRUNC(G190 * B4, 2) + G190, 2)</f>
        <v>19.440000000000001</v>
      </c>
      <c r="J190" s="32">
        <f t="shared" si="26"/>
        <v>19.440000000000001</v>
      </c>
      <c r="K190" s="32">
        <f t="shared" si="27"/>
        <v>19.440000000000001</v>
      </c>
      <c r="L190" s="32">
        <f t="shared" si="28"/>
        <v>19.440000000000001</v>
      </c>
      <c r="M190" s="123">
        <f t="shared" si="33"/>
        <v>6.2189054726358162E-4</v>
      </c>
      <c r="N190" s="123">
        <f t="shared" si="34"/>
        <v>0</v>
      </c>
      <c r="O190" s="123">
        <f t="shared" si="35"/>
        <v>0</v>
      </c>
      <c r="P190" s="116"/>
      <c r="Q190" s="116"/>
      <c r="R190" s="116"/>
    </row>
    <row r="191" spans="1:18" s="95" customFormat="1" ht="38.25">
      <c r="A191" s="29" t="s">
        <v>1341</v>
      </c>
      <c r="B191" s="29" t="s">
        <v>2441</v>
      </c>
      <c r="C191" s="29" t="s">
        <v>46</v>
      </c>
      <c r="D191" s="29" t="s">
        <v>2442</v>
      </c>
      <c r="E191" s="30" t="s">
        <v>39</v>
      </c>
      <c r="F191" s="31">
        <v>2</v>
      </c>
      <c r="G191" s="32">
        <v>21.73</v>
      </c>
      <c r="H191" s="32">
        <f t="shared" si="29"/>
        <v>21.73</v>
      </c>
      <c r="I191" s="32">
        <f>TRUNC(TRUNC(G191 * B4, 2) + G191, 2)</f>
        <v>26.28</v>
      </c>
      <c r="J191" s="32">
        <f t="shared" si="26"/>
        <v>26.28</v>
      </c>
      <c r="K191" s="32">
        <f t="shared" si="27"/>
        <v>52.56</v>
      </c>
      <c r="L191" s="32">
        <f t="shared" si="28"/>
        <v>52.56</v>
      </c>
      <c r="M191" s="123">
        <f t="shared" si="33"/>
        <v>0</v>
      </c>
      <c r="N191" s="123">
        <f t="shared" si="34"/>
        <v>0</v>
      </c>
      <c r="O191" s="123">
        <f t="shared" si="35"/>
        <v>0</v>
      </c>
      <c r="P191" s="116"/>
      <c r="Q191" s="116"/>
      <c r="R191" s="116"/>
    </row>
    <row r="192" spans="1:18" s="95" customFormat="1" ht="25.5">
      <c r="A192" s="29" t="s">
        <v>1343</v>
      </c>
      <c r="B192" s="29" t="s">
        <v>277</v>
      </c>
      <c r="C192" s="29" t="s">
        <v>46</v>
      </c>
      <c r="D192" s="29" t="s">
        <v>2443</v>
      </c>
      <c r="E192" s="30" t="s">
        <v>39</v>
      </c>
      <c r="F192" s="31">
        <v>1</v>
      </c>
      <c r="G192" s="32">
        <v>176.35</v>
      </c>
      <c r="H192" s="32">
        <f t="shared" si="29"/>
        <v>176.34</v>
      </c>
      <c r="I192" s="32">
        <f>TRUNC(TRUNC(G192 * B4, 2) + G192, 2)</f>
        <v>213.27</v>
      </c>
      <c r="J192" s="32">
        <f t="shared" si="26"/>
        <v>213.27</v>
      </c>
      <c r="K192" s="32">
        <f t="shared" si="27"/>
        <v>213.27</v>
      </c>
      <c r="L192" s="32">
        <f t="shared" si="28"/>
        <v>213.27</v>
      </c>
      <c r="M192" s="123">
        <f t="shared" si="33"/>
        <v>5.6705415367064305E-5</v>
      </c>
      <c r="N192" s="123">
        <f t="shared" si="34"/>
        <v>0</v>
      </c>
      <c r="O192" s="123">
        <f t="shared" si="35"/>
        <v>0</v>
      </c>
      <c r="P192" s="116"/>
      <c r="Q192" s="116"/>
      <c r="R192" s="116"/>
    </row>
    <row r="193" spans="1:18" s="95" customFormat="1" ht="51">
      <c r="A193" s="29" t="s">
        <v>1346</v>
      </c>
      <c r="B193" s="29" t="s">
        <v>2444</v>
      </c>
      <c r="C193" s="29" t="s">
        <v>46</v>
      </c>
      <c r="D193" s="29" t="s">
        <v>2445</v>
      </c>
      <c r="E193" s="30" t="s">
        <v>39</v>
      </c>
      <c r="F193" s="31">
        <v>1</v>
      </c>
      <c r="G193" s="32">
        <v>183.94</v>
      </c>
      <c r="H193" s="32">
        <f t="shared" si="29"/>
        <v>183.93</v>
      </c>
      <c r="I193" s="32">
        <f>TRUNC(TRUNC(G193 * B4, 2) + G193, 2)</f>
        <v>222.45</v>
      </c>
      <c r="J193" s="32">
        <f t="shared" si="26"/>
        <v>222.45</v>
      </c>
      <c r="K193" s="32">
        <f t="shared" si="27"/>
        <v>222.45</v>
      </c>
      <c r="L193" s="32">
        <f t="shared" si="28"/>
        <v>222.45</v>
      </c>
      <c r="M193" s="123">
        <f t="shared" si="33"/>
        <v>5.4365553984969672E-5</v>
      </c>
      <c r="N193" s="123">
        <f t="shared" si="34"/>
        <v>0</v>
      </c>
      <c r="O193" s="123">
        <f t="shared" si="35"/>
        <v>0</v>
      </c>
      <c r="P193" s="116"/>
      <c r="Q193" s="116"/>
      <c r="R193" s="116"/>
    </row>
    <row r="194" spans="1:18" s="95" customFormat="1" ht="25.5">
      <c r="A194" s="29" t="s">
        <v>1349</v>
      </c>
      <c r="B194" s="29" t="s">
        <v>2446</v>
      </c>
      <c r="C194" s="29" t="s">
        <v>46</v>
      </c>
      <c r="D194" s="29" t="s">
        <v>2447</v>
      </c>
      <c r="E194" s="30" t="s">
        <v>57</v>
      </c>
      <c r="F194" s="31">
        <v>12</v>
      </c>
      <c r="G194" s="32">
        <v>7.4</v>
      </c>
      <c r="H194" s="32">
        <f t="shared" si="29"/>
        <v>7.39</v>
      </c>
      <c r="I194" s="32">
        <f>TRUNC(TRUNC(G194 * B4, 2) + G194, 2)</f>
        <v>8.94</v>
      </c>
      <c r="J194" s="32">
        <f t="shared" si="26"/>
        <v>8.94</v>
      </c>
      <c r="K194" s="32">
        <f t="shared" si="27"/>
        <v>107.28</v>
      </c>
      <c r="L194" s="32">
        <f t="shared" si="28"/>
        <v>107.28</v>
      </c>
      <c r="M194" s="123">
        <f t="shared" si="33"/>
        <v>1.3513513513514486E-3</v>
      </c>
      <c r="N194" s="123">
        <f t="shared" si="34"/>
        <v>0</v>
      </c>
      <c r="O194" s="123">
        <f t="shared" si="35"/>
        <v>0</v>
      </c>
      <c r="P194" s="116"/>
      <c r="Q194" s="116"/>
      <c r="R194" s="116"/>
    </row>
    <row r="195" spans="1:18" s="95" customFormat="1" ht="38.25">
      <c r="A195" s="29" t="s">
        <v>1352</v>
      </c>
      <c r="B195" s="29" t="s">
        <v>2448</v>
      </c>
      <c r="C195" s="29" t="s">
        <v>46</v>
      </c>
      <c r="D195" s="29" t="s">
        <v>2449</v>
      </c>
      <c r="E195" s="30" t="s">
        <v>39</v>
      </c>
      <c r="F195" s="31">
        <v>2</v>
      </c>
      <c r="G195" s="32">
        <v>11.64</v>
      </c>
      <c r="H195" s="32">
        <f t="shared" si="29"/>
        <v>11.63</v>
      </c>
      <c r="I195" s="32">
        <f>TRUNC(TRUNC(G195 * B4, 2) + G195, 2)</f>
        <v>14.07</v>
      </c>
      <c r="J195" s="32">
        <f t="shared" si="26"/>
        <v>14.07</v>
      </c>
      <c r="K195" s="32">
        <f t="shared" si="27"/>
        <v>28.14</v>
      </c>
      <c r="L195" s="32">
        <f t="shared" si="28"/>
        <v>28.14</v>
      </c>
      <c r="M195" s="123">
        <f t="shared" si="33"/>
        <v>8.5910652920961894E-4</v>
      </c>
      <c r="N195" s="123">
        <f t="shared" si="34"/>
        <v>0</v>
      </c>
      <c r="O195" s="123">
        <f t="shared" si="35"/>
        <v>0</v>
      </c>
      <c r="P195" s="116"/>
      <c r="Q195" s="116"/>
      <c r="R195" s="116"/>
    </row>
    <row r="196" spans="1:18" s="95" customFormat="1" ht="38.25">
      <c r="A196" s="29" t="s">
        <v>1355</v>
      </c>
      <c r="B196" s="29" t="s">
        <v>300</v>
      </c>
      <c r="C196" s="29" t="s">
        <v>46</v>
      </c>
      <c r="D196" s="29" t="s">
        <v>2450</v>
      </c>
      <c r="E196" s="30" t="s">
        <v>39</v>
      </c>
      <c r="F196" s="31">
        <v>2</v>
      </c>
      <c r="G196" s="32">
        <v>10.79</v>
      </c>
      <c r="H196" s="32">
        <f t="shared" si="29"/>
        <v>10.78</v>
      </c>
      <c r="I196" s="32">
        <f>TRUNC(TRUNC(G196 * B4, 2) + G196, 2)</f>
        <v>13.04</v>
      </c>
      <c r="J196" s="32">
        <f t="shared" si="26"/>
        <v>13.04</v>
      </c>
      <c r="K196" s="32">
        <f t="shared" si="27"/>
        <v>26.08</v>
      </c>
      <c r="L196" s="32">
        <f t="shared" si="28"/>
        <v>26.08</v>
      </c>
      <c r="M196" s="123">
        <f t="shared" si="33"/>
        <v>9.26784059314123E-4</v>
      </c>
      <c r="N196" s="123">
        <f t="shared" si="34"/>
        <v>0</v>
      </c>
      <c r="O196" s="123">
        <f t="shared" si="35"/>
        <v>0</v>
      </c>
      <c r="P196" s="116"/>
      <c r="Q196" s="116"/>
      <c r="R196" s="116"/>
    </row>
    <row r="197" spans="1:18" s="95" customFormat="1">
      <c r="A197" s="25" t="s">
        <v>147</v>
      </c>
      <c r="B197" s="25" t="s">
        <v>33</v>
      </c>
      <c r="C197" s="25"/>
      <c r="D197" s="25" t="s">
        <v>2451</v>
      </c>
      <c r="E197" s="26"/>
      <c r="F197" s="27">
        <v>1</v>
      </c>
      <c r="G197" s="27" t="s">
        <v>34</v>
      </c>
      <c r="H197" s="27"/>
      <c r="I197" s="28">
        <f>K198 + K199 + K200 + K201 + K202 + K203 + K204 + K205 + K206 + K207</f>
        <v>27814.41</v>
      </c>
      <c r="J197" s="28">
        <f t="shared" si="26"/>
        <v>27814.41</v>
      </c>
      <c r="K197" s="28">
        <f t="shared" si="27"/>
        <v>27814.41</v>
      </c>
      <c r="L197" s="28">
        <f t="shared" si="28"/>
        <v>27814.41</v>
      </c>
      <c r="M197" s="96"/>
      <c r="N197" s="96"/>
      <c r="P197" s="116"/>
      <c r="Q197" s="116"/>
      <c r="R197" s="116"/>
    </row>
    <row r="198" spans="1:18" s="95" customFormat="1" ht="51">
      <c r="A198" s="29" t="s">
        <v>1374</v>
      </c>
      <c r="B198" s="29" t="s">
        <v>2452</v>
      </c>
      <c r="C198" s="29" t="s">
        <v>46</v>
      </c>
      <c r="D198" s="29" t="s">
        <v>2453</v>
      </c>
      <c r="E198" s="30" t="s">
        <v>57</v>
      </c>
      <c r="F198" s="31">
        <v>104</v>
      </c>
      <c r="G198" s="32">
        <v>124.86</v>
      </c>
      <c r="H198" s="32">
        <f t="shared" si="29"/>
        <v>124.86</v>
      </c>
      <c r="I198" s="32">
        <f>TRUNC(TRUNC(G198 * B4, 2) + G198, 2)</f>
        <v>151</v>
      </c>
      <c r="J198" s="32">
        <f t="shared" si="26"/>
        <v>151</v>
      </c>
      <c r="K198" s="32">
        <f t="shared" si="27"/>
        <v>15704</v>
      </c>
      <c r="L198" s="32">
        <f t="shared" si="28"/>
        <v>15704</v>
      </c>
      <c r="M198" s="123">
        <f t="shared" ref="M198:M207" si="36">1-H198/G198</f>
        <v>0</v>
      </c>
      <c r="N198" s="123">
        <f t="shared" ref="N198:N207" si="37">1-J198/I198</f>
        <v>0</v>
      </c>
      <c r="O198" s="123">
        <f t="shared" ref="O198:O207" si="38">1-L198/K198</f>
        <v>0</v>
      </c>
      <c r="P198" s="116"/>
      <c r="Q198" s="116"/>
      <c r="R198" s="116"/>
    </row>
    <row r="199" spans="1:18" s="95" customFormat="1" ht="25.5">
      <c r="A199" s="29" t="s">
        <v>1377</v>
      </c>
      <c r="B199" s="29" t="s">
        <v>2236</v>
      </c>
      <c r="C199" s="29" t="s">
        <v>46</v>
      </c>
      <c r="D199" s="29" t="s">
        <v>2237</v>
      </c>
      <c r="E199" s="30" t="s">
        <v>39</v>
      </c>
      <c r="F199" s="31">
        <v>4</v>
      </c>
      <c r="G199" s="32">
        <v>19.510000000000002</v>
      </c>
      <c r="H199" s="32">
        <f t="shared" si="29"/>
        <v>19.510000000000002</v>
      </c>
      <c r="I199" s="32">
        <f>TRUNC(TRUNC(G199 * B4, 2) + G199, 2)</f>
        <v>23.59</v>
      </c>
      <c r="J199" s="32">
        <f t="shared" si="26"/>
        <v>23.59</v>
      </c>
      <c r="K199" s="32">
        <f t="shared" si="27"/>
        <v>94.36</v>
      </c>
      <c r="L199" s="32">
        <f t="shared" si="28"/>
        <v>94.36</v>
      </c>
      <c r="M199" s="123">
        <f t="shared" si="36"/>
        <v>0</v>
      </c>
      <c r="N199" s="123">
        <f t="shared" si="37"/>
        <v>0</v>
      </c>
      <c r="O199" s="123">
        <f t="shared" si="38"/>
        <v>0</v>
      </c>
      <c r="P199" s="116"/>
      <c r="Q199" s="116"/>
      <c r="R199" s="116"/>
    </row>
    <row r="200" spans="1:18" s="95" customFormat="1" ht="25.5">
      <c r="A200" s="29" t="s">
        <v>1380</v>
      </c>
      <c r="B200" s="29" t="s">
        <v>2454</v>
      </c>
      <c r="C200" s="29" t="s">
        <v>46</v>
      </c>
      <c r="D200" s="29" t="s">
        <v>2455</v>
      </c>
      <c r="E200" s="30" t="s">
        <v>102</v>
      </c>
      <c r="F200" s="31">
        <v>97.65</v>
      </c>
      <c r="G200" s="32">
        <v>8.6199999999999992</v>
      </c>
      <c r="H200" s="32">
        <f t="shared" si="29"/>
        <v>8.6199999999999992</v>
      </c>
      <c r="I200" s="32">
        <f>TRUNC(TRUNC(G200 * B4, 2) + G200, 2)</f>
        <v>10.42</v>
      </c>
      <c r="J200" s="32">
        <f t="shared" si="26"/>
        <v>10.4199</v>
      </c>
      <c r="K200" s="32">
        <f t="shared" si="27"/>
        <v>1017.51</v>
      </c>
      <c r="L200" s="32">
        <f t="shared" si="28"/>
        <v>1017.51</v>
      </c>
      <c r="M200" s="123">
        <f t="shared" si="36"/>
        <v>0</v>
      </c>
      <c r="N200" s="123">
        <f t="shared" si="37"/>
        <v>9.596928982724684E-6</v>
      </c>
      <c r="O200" s="123">
        <f t="shared" si="38"/>
        <v>0</v>
      </c>
      <c r="P200" s="116"/>
      <c r="Q200" s="116"/>
      <c r="R200" s="116"/>
    </row>
    <row r="201" spans="1:18" s="95" customFormat="1" ht="38.25">
      <c r="A201" s="29" t="s">
        <v>1383</v>
      </c>
      <c r="B201" s="29" t="s">
        <v>2239</v>
      </c>
      <c r="C201" s="29" t="s">
        <v>46</v>
      </c>
      <c r="D201" s="29" t="s">
        <v>2240</v>
      </c>
      <c r="E201" s="30" t="s">
        <v>60</v>
      </c>
      <c r="F201" s="31">
        <v>6.91</v>
      </c>
      <c r="G201" s="32">
        <v>42.14</v>
      </c>
      <c r="H201" s="32">
        <f t="shared" si="29"/>
        <v>42.14</v>
      </c>
      <c r="I201" s="32">
        <f>TRUNC(TRUNC(G201 * B4, 2) + G201, 2)</f>
        <v>50.96</v>
      </c>
      <c r="J201" s="32">
        <f t="shared" ref="J201:J221" si="39">TRUNC(L201/F201,4)</f>
        <v>50.959400000000002</v>
      </c>
      <c r="K201" s="32">
        <f t="shared" ref="K201:K221" si="40">TRUNC(F201 * I201,2)</f>
        <v>352.13</v>
      </c>
      <c r="L201" s="32">
        <f t="shared" si="28"/>
        <v>352.13</v>
      </c>
      <c r="M201" s="123">
        <f t="shared" si="36"/>
        <v>0</v>
      </c>
      <c r="N201" s="123">
        <f t="shared" si="37"/>
        <v>1.1773940345349843E-5</v>
      </c>
      <c r="O201" s="123">
        <f t="shared" si="38"/>
        <v>0</v>
      </c>
      <c r="P201" s="116"/>
      <c r="Q201" s="116"/>
      <c r="R201" s="116"/>
    </row>
    <row r="202" spans="1:18" s="95" customFormat="1" ht="38.25">
      <c r="A202" s="29" t="s">
        <v>2456</v>
      </c>
      <c r="B202" s="29" t="s">
        <v>109</v>
      </c>
      <c r="C202" s="29" t="s">
        <v>46</v>
      </c>
      <c r="D202" s="29" t="s">
        <v>110</v>
      </c>
      <c r="E202" s="30" t="s">
        <v>47</v>
      </c>
      <c r="F202" s="31">
        <v>9.6</v>
      </c>
      <c r="G202" s="32">
        <v>83.2</v>
      </c>
      <c r="H202" s="32">
        <f t="shared" si="29"/>
        <v>83.2</v>
      </c>
      <c r="I202" s="32">
        <f>TRUNC(TRUNC(G202 * B4, 2) + G202, 2)</f>
        <v>100.62</v>
      </c>
      <c r="J202" s="32">
        <f t="shared" si="39"/>
        <v>100.61969999999999</v>
      </c>
      <c r="K202" s="32">
        <f t="shared" si="40"/>
        <v>965.95</v>
      </c>
      <c r="L202" s="32">
        <f t="shared" ref="L202:L221" si="41">ROUND((1-$B$6) * K202,2)</f>
        <v>965.95</v>
      </c>
      <c r="M202" s="123">
        <f t="shared" si="36"/>
        <v>0</v>
      </c>
      <c r="N202" s="123">
        <f t="shared" si="37"/>
        <v>2.9815146095346634E-6</v>
      </c>
      <c r="O202" s="123">
        <f t="shared" si="38"/>
        <v>0</v>
      </c>
      <c r="P202" s="116"/>
      <c r="Q202" s="116"/>
      <c r="R202" s="116"/>
    </row>
    <row r="203" spans="1:18" s="95" customFormat="1" ht="38.25">
      <c r="A203" s="29" t="s">
        <v>2457</v>
      </c>
      <c r="B203" s="29" t="s">
        <v>2074</v>
      </c>
      <c r="C203" s="29" t="s">
        <v>38</v>
      </c>
      <c r="D203" s="29" t="s">
        <v>2075</v>
      </c>
      <c r="E203" s="30" t="s">
        <v>60</v>
      </c>
      <c r="F203" s="31">
        <v>5.76</v>
      </c>
      <c r="G203" s="32">
        <v>698.07</v>
      </c>
      <c r="H203" s="32">
        <f t="shared" si="29"/>
        <v>698.06</v>
      </c>
      <c r="I203" s="32">
        <f>TRUNC(TRUNC(G203 * B4, 2) + G203, 2)</f>
        <v>844.24</v>
      </c>
      <c r="J203" s="32">
        <f t="shared" si="39"/>
        <v>844.23950000000002</v>
      </c>
      <c r="K203" s="32">
        <f t="shared" si="40"/>
        <v>4862.82</v>
      </c>
      <c r="L203" s="32">
        <f t="shared" si="41"/>
        <v>4862.82</v>
      </c>
      <c r="M203" s="123">
        <f t="shared" si="36"/>
        <v>1.4325210938914701E-5</v>
      </c>
      <c r="N203" s="123">
        <f t="shared" si="37"/>
        <v>5.9224864967788449E-7</v>
      </c>
      <c r="O203" s="123">
        <f t="shared" si="38"/>
        <v>0</v>
      </c>
      <c r="P203" s="116"/>
      <c r="Q203" s="116"/>
      <c r="R203" s="116"/>
    </row>
    <row r="204" spans="1:18" s="95" customFormat="1" ht="25.5">
      <c r="A204" s="29" t="s">
        <v>2458</v>
      </c>
      <c r="B204" s="29" t="s">
        <v>2225</v>
      </c>
      <c r="C204" s="29" t="s">
        <v>46</v>
      </c>
      <c r="D204" s="29" t="s">
        <v>2226</v>
      </c>
      <c r="E204" s="30" t="s">
        <v>102</v>
      </c>
      <c r="F204" s="31">
        <v>10.81</v>
      </c>
      <c r="G204" s="32">
        <v>21.28</v>
      </c>
      <c r="H204" s="32">
        <f t="shared" si="29"/>
        <v>21.27</v>
      </c>
      <c r="I204" s="32">
        <f>TRUNC(TRUNC(G204 * B4, 2) + G204, 2)</f>
        <v>25.73</v>
      </c>
      <c r="J204" s="32">
        <f t="shared" si="39"/>
        <v>25.729800000000001</v>
      </c>
      <c r="K204" s="32">
        <f t="shared" si="40"/>
        <v>278.14</v>
      </c>
      <c r="L204" s="32">
        <f t="shared" si="41"/>
        <v>278.14</v>
      </c>
      <c r="M204" s="123">
        <f t="shared" si="36"/>
        <v>4.6992481203012026E-4</v>
      </c>
      <c r="N204" s="123">
        <f t="shared" si="37"/>
        <v>7.7730275942489158E-6</v>
      </c>
      <c r="O204" s="123">
        <f t="shared" si="38"/>
        <v>0</v>
      </c>
      <c r="P204" s="116"/>
      <c r="Q204" s="116"/>
      <c r="R204" s="116"/>
    </row>
    <row r="205" spans="1:18" s="95" customFormat="1" ht="25.5">
      <c r="A205" s="29" t="s">
        <v>2459</v>
      </c>
      <c r="B205" s="29" t="s">
        <v>2460</v>
      </c>
      <c r="C205" s="29" t="s">
        <v>46</v>
      </c>
      <c r="D205" s="29" t="s">
        <v>2461</v>
      </c>
      <c r="E205" s="30" t="s">
        <v>102</v>
      </c>
      <c r="F205" s="31">
        <v>11.56</v>
      </c>
      <c r="G205" s="32">
        <v>14.29</v>
      </c>
      <c r="H205" s="32">
        <f t="shared" ref="H205:H219" si="42">ROUND(J205/(1+$B$4),2)</f>
        <v>14.29</v>
      </c>
      <c r="I205" s="32">
        <f>TRUNC(TRUNC(G205 * B4, 2) + G205, 2)</f>
        <v>17.28</v>
      </c>
      <c r="J205" s="32">
        <f t="shared" si="39"/>
        <v>17.279399999999999</v>
      </c>
      <c r="K205" s="32">
        <f t="shared" si="40"/>
        <v>199.75</v>
      </c>
      <c r="L205" s="32">
        <f t="shared" si="41"/>
        <v>199.75</v>
      </c>
      <c r="M205" s="123">
        <f t="shared" si="36"/>
        <v>0</v>
      </c>
      <c r="N205" s="123">
        <f t="shared" si="37"/>
        <v>3.4722222222338672E-5</v>
      </c>
      <c r="O205" s="123">
        <f t="shared" si="38"/>
        <v>0</v>
      </c>
      <c r="P205" s="116"/>
      <c r="Q205" s="116"/>
      <c r="R205" s="116"/>
    </row>
    <row r="206" spans="1:18" s="95" customFormat="1" ht="25.5">
      <c r="A206" s="29" t="s">
        <v>2462</v>
      </c>
      <c r="B206" s="29" t="s">
        <v>2463</v>
      </c>
      <c r="C206" s="29" t="s">
        <v>46</v>
      </c>
      <c r="D206" s="29" t="s">
        <v>2464</v>
      </c>
      <c r="E206" s="30" t="s">
        <v>102</v>
      </c>
      <c r="F206" s="31">
        <v>11.56</v>
      </c>
      <c r="G206" s="32">
        <v>9.74</v>
      </c>
      <c r="H206" s="32">
        <f t="shared" si="42"/>
        <v>9.73</v>
      </c>
      <c r="I206" s="32">
        <f>TRUNC(TRUNC(G206 * B4, 2) + G206, 2)</f>
        <v>11.77</v>
      </c>
      <c r="J206" s="32">
        <f t="shared" si="39"/>
        <v>11.7698</v>
      </c>
      <c r="K206" s="32">
        <f t="shared" si="40"/>
        <v>136.06</v>
      </c>
      <c r="L206" s="32">
        <f t="shared" si="41"/>
        <v>136.06</v>
      </c>
      <c r="M206" s="123">
        <f t="shared" si="36"/>
        <v>1.0266940451745254E-3</v>
      </c>
      <c r="N206" s="123">
        <f t="shared" si="37"/>
        <v>1.6992353440881125E-5</v>
      </c>
      <c r="O206" s="123">
        <f t="shared" si="38"/>
        <v>0</v>
      </c>
      <c r="P206" s="116"/>
      <c r="Q206" s="116"/>
      <c r="R206" s="116"/>
    </row>
    <row r="207" spans="1:18" s="95" customFormat="1" ht="38.25">
      <c r="A207" s="29" t="s">
        <v>2465</v>
      </c>
      <c r="B207" s="29" t="s">
        <v>2466</v>
      </c>
      <c r="C207" s="29" t="s">
        <v>46</v>
      </c>
      <c r="D207" s="29" t="s">
        <v>2467</v>
      </c>
      <c r="E207" s="30" t="s">
        <v>47</v>
      </c>
      <c r="F207" s="31">
        <v>33.6</v>
      </c>
      <c r="G207" s="32">
        <v>103.45</v>
      </c>
      <c r="H207" s="32">
        <f t="shared" si="42"/>
        <v>103.45</v>
      </c>
      <c r="I207" s="32">
        <f>TRUNC(TRUNC(G207 * B4, 2) + G207, 2)</f>
        <v>125.11</v>
      </c>
      <c r="J207" s="32">
        <f t="shared" si="39"/>
        <v>125.10980000000001</v>
      </c>
      <c r="K207" s="32">
        <f t="shared" si="40"/>
        <v>4203.6899999999996</v>
      </c>
      <c r="L207" s="32">
        <f t="shared" si="41"/>
        <v>4203.6899999999996</v>
      </c>
      <c r="M207" s="123">
        <f t="shared" si="36"/>
        <v>0</v>
      </c>
      <c r="N207" s="123">
        <f t="shared" si="37"/>
        <v>1.5985932378947965E-6</v>
      </c>
      <c r="O207" s="123">
        <f t="shared" si="38"/>
        <v>0</v>
      </c>
      <c r="P207" s="116"/>
      <c r="Q207" s="116"/>
      <c r="R207" s="116"/>
    </row>
    <row r="208" spans="1:18" s="95" customFormat="1">
      <c r="A208" s="25" t="s">
        <v>148</v>
      </c>
      <c r="B208" s="25" t="s">
        <v>33</v>
      </c>
      <c r="C208" s="25"/>
      <c r="D208" s="25" t="s">
        <v>2468</v>
      </c>
      <c r="E208" s="26"/>
      <c r="F208" s="27">
        <v>1</v>
      </c>
      <c r="G208" s="27" t="s">
        <v>34</v>
      </c>
      <c r="H208" s="27"/>
      <c r="I208" s="28">
        <f>K209 + K210 + K211 + K212 + K213 + K214 + K215 + K216 + K217 + K218 + K219</f>
        <v>5021.7299999999996</v>
      </c>
      <c r="J208" s="28">
        <f t="shared" si="39"/>
        <v>5021.7299999999996</v>
      </c>
      <c r="K208" s="28">
        <f t="shared" si="40"/>
        <v>5021.7299999999996</v>
      </c>
      <c r="L208" s="28">
        <f t="shared" si="41"/>
        <v>5021.7299999999996</v>
      </c>
      <c r="M208" s="96"/>
      <c r="N208" s="96"/>
      <c r="P208" s="116"/>
      <c r="Q208" s="116"/>
      <c r="R208" s="116"/>
    </row>
    <row r="209" spans="1:19" s="95" customFormat="1" ht="51">
      <c r="A209" s="29" t="s">
        <v>1387</v>
      </c>
      <c r="B209" s="29" t="s">
        <v>2422</v>
      </c>
      <c r="C209" s="29" t="s">
        <v>46</v>
      </c>
      <c r="D209" s="29" t="s">
        <v>2423</v>
      </c>
      <c r="E209" s="30" t="s">
        <v>39</v>
      </c>
      <c r="F209" s="31">
        <v>48</v>
      </c>
      <c r="G209" s="32">
        <v>26.94</v>
      </c>
      <c r="H209" s="32">
        <f t="shared" si="42"/>
        <v>26.94</v>
      </c>
      <c r="I209" s="32">
        <f>TRUNC(TRUNC(G209 * B4, 2) + G209, 2)</f>
        <v>32.58</v>
      </c>
      <c r="J209" s="32">
        <f t="shared" si="39"/>
        <v>32.58</v>
      </c>
      <c r="K209" s="32">
        <f t="shared" si="40"/>
        <v>1563.84</v>
      </c>
      <c r="L209" s="32">
        <f t="shared" si="41"/>
        <v>1563.84</v>
      </c>
      <c r="M209" s="123">
        <f t="shared" ref="M209:M219" si="43">1-H209/G209</f>
        <v>0</v>
      </c>
      <c r="N209" s="123">
        <f t="shared" ref="N209:N219" si="44">1-J209/I209</f>
        <v>0</v>
      </c>
      <c r="O209" s="123">
        <f t="shared" ref="O209:O219" si="45">1-L209/K209</f>
        <v>0</v>
      </c>
      <c r="P209" s="116"/>
      <c r="Q209" s="116"/>
      <c r="R209" s="116"/>
    </row>
    <row r="210" spans="1:19" s="95" customFormat="1" ht="38.25">
      <c r="A210" s="29" t="s">
        <v>1390</v>
      </c>
      <c r="B210" s="29" t="s">
        <v>2469</v>
      </c>
      <c r="C210" s="29" t="s">
        <v>46</v>
      </c>
      <c r="D210" s="29" t="s">
        <v>2470</v>
      </c>
      <c r="E210" s="30" t="s">
        <v>39</v>
      </c>
      <c r="F210" s="31">
        <v>2</v>
      </c>
      <c r="G210" s="32">
        <v>11.96</v>
      </c>
      <c r="H210" s="32">
        <f t="shared" si="42"/>
        <v>11.96</v>
      </c>
      <c r="I210" s="32">
        <f>TRUNC(TRUNC(G210 * B4, 2) + G210, 2)</f>
        <v>14.46</v>
      </c>
      <c r="J210" s="32">
        <f t="shared" si="39"/>
        <v>14.46</v>
      </c>
      <c r="K210" s="32">
        <f t="shared" si="40"/>
        <v>28.92</v>
      </c>
      <c r="L210" s="32">
        <f t="shared" si="41"/>
        <v>28.92</v>
      </c>
      <c r="M210" s="123">
        <f t="shared" si="43"/>
        <v>0</v>
      </c>
      <c r="N210" s="123">
        <f t="shared" si="44"/>
        <v>0</v>
      </c>
      <c r="O210" s="123">
        <f t="shared" si="45"/>
        <v>0</v>
      </c>
      <c r="P210" s="116"/>
      <c r="Q210" s="116"/>
      <c r="R210" s="116"/>
    </row>
    <row r="211" spans="1:19" s="95" customFormat="1" ht="25.5">
      <c r="A211" s="29" t="s">
        <v>1393</v>
      </c>
      <c r="B211" s="29" t="s">
        <v>290</v>
      </c>
      <c r="C211" s="29" t="s">
        <v>46</v>
      </c>
      <c r="D211" s="29" t="s">
        <v>2471</v>
      </c>
      <c r="E211" s="30" t="s">
        <v>39</v>
      </c>
      <c r="F211" s="31">
        <v>1</v>
      </c>
      <c r="G211" s="32">
        <v>107.1</v>
      </c>
      <c r="H211" s="32">
        <f t="shared" si="42"/>
        <v>107.09</v>
      </c>
      <c r="I211" s="32">
        <f>TRUNC(TRUNC(G211 * B4, 2) + G211, 2)</f>
        <v>129.52000000000001</v>
      </c>
      <c r="J211" s="32">
        <f t="shared" si="39"/>
        <v>129.52000000000001</v>
      </c>
      <c r="K211" s="32">
        <f t="shared" si="40"/>
        <v>129.52000000000001</v>
      </c>
      <c r="L211" s="32">
        <f t="shared" si="41"/>
        <v>129.52000000000001</v>
      </c>
      <c r="M211" s="123">
        <f t="shared" si="43"/>
        <v>9.337068160586437E-5</v>
      </c>
      <c r="N211" s="123">
        <f t="shared" si="44"/>
        <v>0</v>
      </c>
      <c r="O211" s="123">
        <f t="shared" si="45"/>
        <v>0</v>
      </c>
      <c r="P211" s="116"/>
      <c r="Q211" s="116"/>
      <c r="R211" s="116"/>
    </row>
    <row r="212" spans="1:19" s="95" customFormat="1" ht="38.25">
      <c r="A212" s="29" t="s">
        <v>1396</v>
      </c>
      <c r="B212" s="29" t="s">
        <v>2472</v>
      </c>
      <c r="C212" s="29" t="s">
        <v>46</v>
      </c>
      <c r="D212" s="29" t="s">
        <v>2473</v>
      </c>
      <c r="E212" s="30" t="s">
        <v>39</v>
      </c>
      <c r="F212" s="31">
        <v>4</v>
      </c>
      <c r="G212" s="32">
        <v>21.9</v>
      </c>
      <c r="H212" s="32">
        <f t="shared" si="42"/>
        <v>21.9</v>
      </c>
      <c r="I212" s="32">
        <f>TRUNC(TRUNC(G212 * B4, 2) + G212, 2)</f>
        <v>26.48</v>
      </c>
      <c r="J212" s="32">
        <f t="shared" si="39"/>
        <v>26.48</v>
      </c>
      <c r="K212" s="32">
        <f t="shared" si="40"/>
        <v>105.92</v>
      </c>
      <c r="L212" s="32">
        <f t="shared" si="41"/>
        <v>105.92</v>
      </c>
      <c r="M212" s="123">
        <f t="shared" si="43"/>
        <v>0</v>
      </c>
      <c r="N212" s="123">
        <f t="shared" si="44"/>
        <v>0</v>
      </c>
      <c r="O212" s="123">
        <f t="shared" si="45"/>
        <v>0</v>
      </c>
      <c r="P212" s="116"/>
      <c r="Q212" s="116"/>
      <c r="R212" s="116"/>
    </row>
    <row r="213" spans="1:19" s="95" customFormat="1" ht="38.25">
      <c r="A213" s="29" t="s">
        <v>2474</v>
      </c>
      <c r="B213" s="29" t="s">
        <v>2475</v>
      </c>
      <c r="C213" s="29" t="s">
        <v>46</v>
      </c>
      <c r="D213" s="29" t="s">
        <v>2476</v>
      </c>
      <c r="E213" s="30" t="s">
        <v>39</v>
      </c>
      <c r="F213" s="31">
        <v>2</v>
      </c>
      <c r="G213" s="32">
        <v>24.62</v>
      </c>
      <c r="H213" s="32">
        <f t="shared" si="42"/>
        <v>24.62</v>
      </c>
      <c r="I213" s="32">
        <f>TRUNC(TRUNC(G213 * B4, 2) + G213, 2)</f>
        <v>29.77</v>
      </c>
      <c r="J213" s="32">
        <f t="shared" si="39"/>
        <v>29.77</v>
      </c>
      <c r="K213" s="32">
        <f t="shared" si="40"/>
        <v>59.54</v>
      </c>
      <c r="L213" s="32">
        <f t="shared" si="41"/>
        <v>59.54</v>
      </c>
      <c r="M213" s="123">
        <f t="shared" si="43"/>
        <v>0</v>
      </c>
      <c r="N213" s="123">
        <f t="shared" si="44"/>
        <v>0</v>
      </c>
      <c r="O213" s="123">
        <f t="shared" si="45"/>
        <v>0</v>
      </c>
      <c r="P213" s="116"/>
      <c r="Q213" s="116"/>
      <c r="R213" s="116"/>
    </row>
    <row r="214" spans="1:19" s="95" customFormat="1" ht="38.25">
      <c r="A214" s="29" t="s">
        <v>2477</v>
      </c>
      <c r="B214" s="29" t="s">
        <v>2478</v>
      </c>
      <c r="C214" s="29" t="s">
        <v>46</v>
      </c>
      <c r="D214" s="29" t="s">
        <v>2479</v>
      </c>
      <c r="E214" s="30" t="s">
        <v>39</v>
      </c>
      <c r="F214" s="31">
        <v>1</v>
      </c>
      <c r="G214" s="32">
        <v>33.01</v>
      </c>
      <c r="H214" s="32">
        <f t="shared" si="42"/>
        <v>33.01</v>
      </c>
      <c r="I214" s="32">
        <f>TRUNC(TRUNC(G214 * B4, 2) + G214, 2)</f>
        <v>39.92</v>
      </c>
      <c r="J214" s="32">
        <f t="shared" si="39"/>
        <v>39.92</v>
      </c>
      <c r="K214" s="32">
        <f t="shared" si="40"/>
        <v>39.92</v>
      </c>
      <c r="L214" s="32">
        <f t="shared" si="41"/>
        <v>39.92</v>
      </c>
      <c r="M214" s="123">
        <f t="shared" si="43"/>
        <v>0</v>
      </c>
      <c r="N214" s="123">
        <f t="shared" si="44"/>
        <v>0</v>
      </c>
      <c r="O214" s="123">
        <f t="shared" si="45"/>
        <v>0</v>
      </c>
      <c r="P214" s="116"/>
      <c r="Q214" s="116"/>
      <c r="R214" s="116"/>
    </row>
    <row r="215" spans="1:19" s="95" customFormat="1" ht="38.25">
      <c r="A215" s="29" t="s">
        <v>2480</v>
      </c>
      <c r="B215" s="29" t="s">
        <v>2481</v>
      </c>
      <c r="C215" s="29" t="s">
        <v>46</v>
      </c>
      <c r="D215" s="29" t="s">
        <v>2482</v>
      </c>
      <c r="E215" s="30" t="s">
        <v>60</v>
      </c>
      <c r="F215" s="31">
        <v>4.3</v>
      </c>
      <c r="G215" s="32">
        <v>114.26</v>
      </c>
      <c r="H215" s="32">
        <f t="shared" si="42"/>
        <v>114.25</v>
      </c>
      <c r="I215" s="32">
        <f>TRUNC(TRUNC(G215 * B4, 2) + G215, 2)</f>
        <v>138.18</v>
      </c>
      <c r="J215" s="32">
        <f t="shared" si="39"/>
        <v>138.179</v>
      </c>
      <c r="K215" s="32">
        <f t="shared" si="40"/>
        <v>594.16999999999996</v>
      </c>
      <c r="L215" s="32">
        <f t="shared" si="41"/>
        <v>594.16999999999996</v>
      </c>
      <c r="M215" s="123">
        <f t="shared" si="43"/>
        <v>8.7519691930770804E-5</v>
      </c>
      <c r="N215" s="123">
        <f t="shared" si="44"/>
        <v>7.2369373281810923E-6</v>
      </c>
      <c r="O215" s="123">
        <f t="shared" si="45"/>
        <v>0</v>
      </c>
      <c r="P215" s="116"/>
      <c r="Q215" s="116"/>
      <c r="R215" s="116"/>
    </row>
    <row r="216" spans="1:19" s="95" customFormat="1" ht="25.5">
      <c r="A216" s="29" t="s">
        <v>2483</v>
      </c>
      <c r="B216" s="29" t="s">
        <v>2428</v>
      </c>
      <c r="C216" s="29" t="s">
        <v>46</v>
      </c>
      <c r="D216" s="29" t="s">
        <v>2429</v>
      </c>
      <c r="E216" s="30" t="s">
        <v>60</v>
      </c>
      <c r="F216" s="31">
        <v>4.3</v>
      </c>
      <c r="G216" s="32">
        <v>325.49</v>
      </c>
      <c r="H216" s="32">
        <f t="shared" si="42"/>
        <v>325.48</v>
      </c>
      <c r="I216" s="32">
        <f>TRUNC(TRUNC(G216 * B4, 2) + G216, 2)</f>
        <v>393.64</v>
      </c>
      <c r="J216" s="32">
        <f t="shared" si="39"/>
        <v>393.6395</v>
      </c>
      <c r="K216" s="32">
        <f t="shared" si="40"/>
        <v>1692.65</v>
      </c>
      <c r="L216" s="32">
        <f t="shared" si="41"/>
        <v>1692.65</v>
      </c>
      <c r="M216" s="123">
        <f t="shared" si="43"/>
        <v>3.0722910073999188E-5</v>
      </c>
      <c r="N216" s="123">
        <f t="shared" si="44"/>
        <v>1.2701961182859378E-6</v>
      </c>
      <c r="O216" s="123">
        <f t="shared" si="45"/>
        <v>0</v>
      </c>
      <c r="P216" s="116"/>
      <c r="Q216" s="116"/>
      <c r="R216" s="116"/>
    </row>
    <row r="217" spans="1:19" s="95" customFormat="1" ht="63.75">
      <c r="A217" s="29" t="s">
        <v>2484</v>
      </c>
      <c r="B217" s="29" t="s">
        <v>2426</v>
      </c>
      <c r="C217" s="29" t="s">
        <v>46</v>
      </c>
      <c r="D217" s="29" t="s">
        <v>2427</v>
      </c>
      <c r="E217" s="30" t="s">
        <v>60</v>
      </c>
      <c r="F217" s="31">
        <v>2.88</v>
      </c>
      <c r="G217" s="32">
        <v>9.23</v>
      </c>
      <c r="H217" s="32">
        <f t="shared" si="42"/>
        <v>9.23</v>
      </c>
      <c r="I217" s="32">
        <f>TRUNC(TRUNC(G217 * B4, 2) + G217, 2)</f>
        <v>11.16</v>
      </c>
      <c r="J217" s="32">
        <f t="shared" si="39"/>
        <v>11.159700000000001</v>
      </c>
      <c r="K217" s="32">
        <f t="shared" si="40"/>
        <v>32.14</v>
      </c>
      <c r="L217" s="32">
        <f t="shared" si="41"/>
        <v>32.14</v>
      </c>
      <c r="M217" s="123">
        <f t="shared" si="43"/>
        <v>0</v>
      </c>
      <c r="N217" s="123">
        <f t="shared" si="44"/>
        <v>2.6881720430083078E-5</v>
      </c>
      <c r="O217" s="123">
        <f t="shared" si="45"/>
        <v>0</v>
      </c>
      <c r="P217" s="116"/>
      <c r="Q217" s="116"/>
      <c r="R217" s="116"/>
    </row>
    <row r="218" spans="1:19" s="95" customFormat="1" ht="63.75">
      <c r="A218" s="29" t="s">
        <v>2485</v>
      </c>
      <c r="B218" s="29" t="s">
        <v>2430</v>
      </c>
      <c r="C218" s="29" t="s">
        <v>46</v>
      </c>
      <c r="D218" s="29" t="s">
        <v>2431</v>
      </c>
      <c r="E218" s="30" t="s">
        <v>60</v>
      </c>
      <c r="F218" s="31">
        <v>2.74</v>
      </c>
      <c r="G218" s="32">
        <v>23.6</v>
      </c>
      <c r="H218" s="32">
        <f t="shared" si="42"/>
        <v>23.6</v>
      </c>
      <c r="I218" s="32">
        <f>TRUNC(TRUNC(G218 * B4, 2) + G218, 2)</f>
        <v>28.54</v>
      </c>
      <c r="J218" s="32">
        <f t="shared" si="39"/>
        <v>28.5364</v>
      </c>
      <c r="K218" s="32">
        <f t="shared" si="40"/>
        <v>78.19</v>
      </c>
      <c r="L218" s="32">
        <f t="shared" si="41"/>
        <v>78.19</v>
      </c>
      <c r="M218" s="123">
        <f t="shared" si="43"/>
        <v>0</v>
      </c>
      <c r="N218" s="123">
        <f t="shared" si="44"/>
        <v>1.2613875262779128E-4</v>
      </c>
      <c r="O218" s="123">
        <f t="shared" si="45"/>
        <v>0</v>
      </c>
      <c r="P218" s="116"/>
      <c r="Q218" s="116"/>
      <c r="R218" s="116"/>
    </row>
    <row r="219" spans="1:19" s="95" customFormat="1" ht="38.25">
      <c r="A219" s="29" t="s">
        <v>2486</v>
      </c>
      <c r="B219" s="29" t="s">
        <v>2487</v>
      </c>
      <c r="C219" s="29" t="s">
        <v>46</v>
      </c>
      <c r="D219" s="29" t="s">
        <v>2488</v>
      </c>
      <c r="E219" s="30" t="s">
        <v>60</v>
      </c>
      <c r="F219" s="31">
        <v>0.624</v>
      </c>
      <c r="G219" s="32">
        <v>923.49</v>
      </c>
      <c r="H219" s="32">
        <f t="shared" si="42"/>
        <v>923.48</v>
      </c>
      <c r="I219" s="32">
        <f>TRUNC(TRUNC(G219 * B4, 2) + G219, 2)</f>
        <v>1116.8599999999999</v>
      </c>
      <c r="J219" s="32">
        <f t="shared" si="39"/>
        <v>1116.8588999999999</v>
      </c>
      <c r="K219" s="32">
        <f t="shared" si="40"/>
        <v>696.92</v>
      </c>
      <c r="L219" s="32">
        <f t="shared" si="41"/>
        <v>696.92</v>
      </c>
      <c r="M219" s="123">
        <f t="shared" si="43"/>
        <v>1.0828487585157198E-5</v>
      </c>
      <c r="N219" s="123">
        <f t="shared" si="44"/>
        <v>9.8490410616047797E-7</v>
      </c>
      <c r="O219" s="123">
        <f t="shared" si="45"/>
        <v>0</v>
      </c>
      <c r="P219" s="116"/>
      <c r="Q219" s="116"/>
      <c r="R219" s="116"/>
    </row>
    <row r="220" spans="1:19" s="95" customFormat="1">
      <c r="A220" s="25" t="s">
        <v>2489</v>
      </c>
      <c r="B220" s="25" t="s">
        <v>33</v>
      </c>
      <c r="C220" s="25"/>
      <c r="D220" s="25" t="s">
        <v>2490</v>
      </c>
      <c r="E220" s="26"/>
      <c r="F220" s="27">
        <v>1</v>
      </c>
      <c r="G220" s="27" t="s">
        <v>34</v>
      </c>
      <c r="H220" s="27"/>
      <c r="I220" s="28">
        <f>K221</f>
        <v>62963.519999999997</v>
      </c>
      <c r="J220" s="28">
        <f t="shared" si="39"/>
        <v>62963.519999999997</v>
      </c>
      <c r="K220" s="28">
        <f t="shared" si="40"/>
        <v>62963.519999999997</v>
      </c>
      <c r="L220" s="28">
        <f t="shared" si="41"/>
        <v>62963.519999999997</v>
      </c>
      <c r="M220" s="96"/>
      <c r="N220" s="96"/>
      <c r="P220" s="116"/>
      <c r="Q220" s="116"/>
      <c r="R220" s="116"/>
    </row>
    <row r="221" spans="1:19" s="95" customFormat="1" ht="38.25">
      <c r="A221" s="29" t="s">
        <v>2491</v>
      </c>
      <c r="B221" s="29" t="s">
        <v>2046</v>
      </c>
      <c r="C221" s="29" t="s">
        <v>38</v>
      </c>
      <c r="D221" s="29" t="s">
        <v>2047</v>
      </c>
      <c r="E221" s="30" t="s">
        <v>39</v>
      </c>
      <c r="F221" s="31">
        <v>1</v>
      </c>
      <c r="G221" s="32">
        <v>54617.91</v>
      </c>
      <c r="H221" s="32">
        <f>ROUND(J221/(1+$B$5),2)</f>
        <v>54617.9</v>
      </c>
      <c r="I221" s="32">
        <f>TRUNC(TRUNC(G221 * B5, 2) + G221, 2)</f>
        <v>62963.519999999997</v>
      </c>
      <c r="J221" s="32">
        <f t="shared" si="39"/>
        <v>62963.519999999997</v>
      </c>
      <c r="K221" s="32">
        <f t="shared" si="40"/>
        <v>62963.519999999997</v>
      </c>
      <c r="L221" s="32">
        <f t="shared" si="41"/>
        <v>62963.519999999997</v>
      </c>
      <c r="M221" s="123">
        <f>1-H221/G221</f>
        <v>1.8309012561612548E-7</v>
      </c>
      <c r="N221" s="123">
        <f>1-J221/I221</f>
        <v>0</v>
      </c>
      <c r="O221" s="123">
        <f>1-L221/K221</f>
        <v>0</v>
      </c>
      <c r="P221" s="116"/>
      <c r="Q221" s="116"/>
      <c r="R221" s="116"/>
    </row>
    <row r="222" spans="1:19" s="95" customFormat="1">
      <c r="A222" s="126"/>
      <c r="B222" s="126"/>
      <c r="C222" s="126"/>
      <c r="D222" s="126"/>
      <c r="E222" s="126"/>
      <c r="F222" s="126"/>
      <c r="G222" s="126"/>
      <c r="H222" s="126"/>
      <c r="I222" s="126"/>
      <c r="J222" s="126"/>
      <c r="K222" s="126"/>
      <c r="L222" s="126"/>
      <c r="M222" s="96"/>
      <c r="N222" s="96"/>
      <c r="O222" s="96"/>
      <c r="Q222" s="116"/>
      <c r="R222" s="116"/>
      <c r="S222" s="116"/>
    </row>
    <row r="223" spans="1:19" s="95" customFormat="1" ht="20.100000000000001" customHeight="1">
      <c r="A223" s="93"/>
      <c r="B223" s="96"/>
      <c r="C223" s="96"/>
      <c r="D223" s="96"/>
      <c r="E223" s="96"/>
      <c r="F223" s="96"/>
      <c r="G223" s="96"/>
      <c r="H223" s="96"/>
      <c r="I223" s="96"/>
      <c r="J223" s="96" t="s">
        <v>407</v>
      </c>
      <c r="L223" s="122">
        <f>L9+L39+L93+L117</f>
        <v>782448.15000000014</v>
      </c>
      <c r="M223" s="122">
        <f>K9+K39+K93+K117</f>
        <v>782448.15000000014</v>
      </c>
      <c r="N223" s="123">
        <f>1-L223/M223</f>
        <v>0</v>
      </c>
      <c r="Q223" s="116"/>
      <c r="R223" s="116"/>
      <c r="S223" s="116"/>
    </row>
    <row r="224" spans="1:19" s="95" customFormat="1" ht="20.100000000000001" customHeight="1">
      <c r="A224" s="93"/>
      <c r="B224" s="96"/>
      <c r="C224" s="96"/>
      <c r="D224" s="96"/>
      <c r="E224" s="96"/>
      <c r="F224" s="96"/>
      <c r="G224" s="96"/>
      <c r="H224" s="96"/>
      <c r="M224" s="95" t="s">
        <v>2653</v>
      </c>
      <c r="N224" s="97"/>
      <c r="O224" s="97"/>
      <c r="P224" s="116"/>
      <c r="Q224" s="123"/>
      <c r="R224" s="116"/>
    </row>
    <row r="225" spans="1:18" s="95" customFormat="1" ht="20.100000000000001" customHeight="1">
      <c r="A225" s="93"/>
      <c r="B225" s="96"/>
      <c r="C225" s="96"/>
      <c r="D225" s="96"/>
      <c r="E225" s="96"/>
      <c r="F225" s="96"/>
      <c r="G225" s="96"/>
      <c r="H225" s="96"/>
      <c r="I225" s="96"/>
      <c r="J225" s="96"/>
      <c r="K225" s="96"/>
      <c r="L225" s="96"/>
      <c r="M225" s="96"/>
      <c r="N225" s="96"/>
      <c r="P225" s="116" t="s">
        <v>2646</v>
      </c>
      <c r="Q225" s="116"/>
      <c r="R225" s="116"/>
    </row>
    <row r="226" spans="1:18" s="123" customFormat="1" ht="24.95" customHeight="1">
      <c r="A226" s="98" t="str">
        <f>CAPA!A29</f>
        <v>____________________________________</v>
      </c>
      <c r="B226" s="98"/>
      <c r="C226" s="98"/>
      <c r="D226" s="99"/>
      <c r="E226" s="98"/>
      <c r="F226" s="98"/>
      <c r="G226" s="53"/>
      <c r="H226" s="53"/>
      <c r="I226" s="53"/>
      <c r="J226" s="53"/>
      <c r="K226" s="53"/>
      <c r="L226" s="53"/>
      <c r="M226" s="124" t="s">
        <v>2646</v>
      </c>
      <c r="N226" s="125"/>
      <c r="O226" s="124"/>
      <c r="P226" s="53" t="s">
        <v>2646</v>
      </c>
    </row>
    <row r="227" spans="1:18" s="123" customFormat="1" ht="24.95" customHeight="1">
      <c r="A227" s="98" t="str">
        <f>CAPA!A30</f>
        <v>RESPONSÁVEL TÉCNICO PELA ELABORAÇÃO DA PLANILHA (NOME COMPLETO)</v>
      </c>
      <c r="B227" s="98"/>
      <c r="C227" s="98"/>
      <c r="D227" s="99"/>
      <c r="E227" s="98"/>
      <c r="F227" s="98"/>
      <c r="G227" s="53"/>
      <c r="H227" s="53"/>
      <c r="I227" s="53"/>
      <c r="J227" s="53"/>
      <c r="K227" s="53"/>
      <c r="L227" s="53"/>
      <c r="M227" s="53" t="s">
        <v>2646</v>
      </c>
      <c r="N227" s="125"/>
      <c r="O227" s="53"/>
      <c r="P227" s="53" t="s">
        <v>2646</v>
      </c>
    </row>
    <row r="228" spans="1:18" s="123" customFormat="1" ht="24.95" customHeight="1">
      <c r="A228" s="98" t="str">
        <f>CAPA!A31</f>
        <v>Responsável Técnico pela Elaboração da planilha e preços</v>
      </c>
      <c r="B228" s="98"/>
      <c r="C228" s="98"/>
      <c r="D228" s="99"/>
      <c r="E228" s="98"/>
      <c r="F228" s="98"/>
      <c r="G228" s="53"/>
      <c r="H228" s="53"/>
      <c r="I228" s="53"/>
      <c r="J228" s="53"/>
      <c r="K228" s="53"/>
      <c r="L228" s="53"/>
      <c r="M228" s="53" t="s">
        <v>2646</v>
      </c>
      <c r="N228" s="125"/>
      <c r="O228" s="53"/>
      <c r="P228" s="53" t="s">
        <v>2646</v>
      </c>
    </row>
    <row r="229" spans="1:18" s="123" customFormat="1" ht="24.95" customHeight="1">
      <c r="A229" s="98" t="str">
        <f>CAPA!A32</f>
        <v>FORMAÇÃO E Nº DO REGISTRO EM CONSELHO</v>
      </c>
      <c r="B229" s="98"/>
      <c r="C229" s="98"/>
      <c r="D229" s="99"/>
      <c r="E229" s="98"/>
      <c r="F229" s="98"/>
      <c r="G229" s="53"/>
      <c r="H229" s="53"/>
      <c r="I229" s="53"/>
      <c r="J229" s="53"/>
      <c r="K229" s="53"/>
      <c r="L229" s="53"/>
      <c r="M229" s="53" t="s">
        <v>2646</v>
      </c>
      <c r="N229" s="125"/>
      <c r="O229" s="53"/>
      <c r="P229" s="53" t="s">
        <v>2646</v>
      </c>
    </row>
    <row r="230" spans="1:18" s="123" customFormat="1" ht="24.95" customHeight="1">
      <c r="A230" s="98" t="str">
        <f>CAPA!A33</f>
        <v>NOME DA EMPRESA</v>
      </c>
      <c r="B230" s="98"/>
      <c r="C230" s="98"/>
      <c r="D230" s="99"/>
      <c r="E230" s="98"/>
      <c r="F230" s="98"/>
      <c r="G230" s="53"/>
      <c r="H230" s="53"/>
      <c r="I230" s="53"/>
      <c r="J230" s="53"/>
      <c r="K230" s="53"/>
      <c r="L230" s="53"/>
      <c r="M230" s="53" t="s">
        <v>2646</v>
      </c>
      <c r="N230" s="125"/>
      <c r="O230" s="53"/>
      <c r="P230" s="53" t="s">
        <v>2646</v>
      </c>
    </row>
    <row r="233" spans="1:18">
      <c r="J233" s="127"/>
    </row>
  </sheetData>
  <sheetProtection algorithmName="SHA-512" hashValue="q8aHC7qIdqYc8IjrnuJSDHiQUj8SMfKeYk4j3+IY0VwTNn7b9NEgE01luHtM7H4mdB/fCrEd4k74A55jK/aEMA==" saltValue="JyIMEoWI8bbEOAbw+sJwpA==" spinCount="100000" sheet="1" objects="1" scenarios="1"/>
  <mergeCells count="3">
    <mergeCell ref="E1:F1"/>
    <mergeCell ref="E2:F2"/>
    <mergeCell ref="M2:P2"/>
  </mergeCells>
  <printOptions horizontalCentered="1"/>
  <pageMargins left="0.51181102362204722" right="0.51181102362204722" top="0.78740157480314965" bottom="0.78740157480314965" header="0.31496062992125984" footer="0.31496062992125984"/>
  <pageSetup paperSize="9" scale="36" orientation="portrait" r:id="rId1"/>
  <rowBreaks count="1" manualBreakCount="1">
    <brk id="173" max="11" man="1"/>
  </rowBreaks>
  <colBreaks count="1" manualBreakCount="1">
    <brk id="16" max="78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8E7FB-BDB3-4F21-88A7-73321A42B931}">
  <sheetPr>
    <tabColor theme="0"/>
  </sheetPr>
  <dimension ref="A1:T85"/>
  <sheetViews>
    <sheetView showGridLines="0" view="pageBreakPreview" zoomScale="75" zoomScaleNormal="100" zoomScaleSheetLayoutView="75" workbookViewId="0"/>
  </sheetViews>
  <sheetFormatPr defaultRowHeight="15"/>
  <cols>
    <col min="1" max="1" width="19.7109375" customWidth="1"/>
    <col min="2" max="2" width="14.140625" bestFit="1" customWidth="1"/>
    <col min="3" max="3" width="14.42578125" bestFit="1" customWidth="1"/>
    <col min="4" max="4" width="65.42578125" bestFit="1" customWidth="1"/>
    <col min="6" max="7" width="14.140625" bestFit="1" customWidth="1"/>
    <col min="8" max="8" width="14.140625" customWidth="1"/>
    <col min="9" max="11" width="16.140625" customWidth="1"/>
    <col min="12" max="12" width="17.7109375" customWidth="1"/>
    <col min="13" max="15" width="16.28515625" hidden="1" customWidth="1"/>
    <col min="16" max="16" width="14.42578125" customWidth="1"/>
    <col min="17" max="17" width="17.5703125" customWidth="1"/>
    <col min="18" max="19" width="17.5703125" style="123" customWidth="1"/>
    <col min="20" max="20" width="16.5703125" style="123" customWidth="1"/>
  </cols>
  <sheetData>
    <row r="1" spans="1:20" s="172" customFormat="1" ht="20.100000000000001" customHeight="1">
      <c r="A1" s="92" t="str">
        <f>CAPA!B3</f>
        <v>Empresa licitante: PREENCHER SOMENTE AS CÉLULAS DE COR AMARELA</v>
      </c>
      <c r="B1" s="94"/>
      <c r="C1" s="94"/>
      <c r="D1" s="94"/>
      <c r="E1" s="171"/>
      <c r="F1" s="171"/>
      <c r="G1" s="94"/>
      <c r="H1" s="94"/>
      <c r="I1" s="94"/>
      <c r="J1" s="94"/>
      <c r="K1" s="94"/>
      <c r="L1" s="94"/>
      <c r="M1" s="115"/>
      <c r="N1" s="115"/>
      <c r="O1" s="115"/>
      <c r="P1" s="115"/>
      <c r="R1" s="116"/>
      <c r="S1" s="116"/>
      <c r="T1" s="116"/>
    </row>
    <row r="2" spans="1:20" s="172" customFormat="1" ht="20.100000000000001" customHeight="1">
      <c r="A2" s="92" t="str">
        <f>CAPA!B5</f>
        <v xml:space="preserve">CNPJ: </v>
      </c>
      <c r="B2" s="94"/>
      <c r="C2" s="94"/>
      <c r="D2" s="94"/>
      <c r="E2" s="171"/>
      <c r="F2" s="171"/>
      <c r="G2" s="94"/>
      <c r="H2" s="94"/>
      <c r="I2" s="94"/>
      <c r="J2" s="94"/>
      <c r="K2" s="94"/>
      <c r="L2" s="94"/>
      <c r="M2" s="171"/>
      <c r="N2" s="171"/>
      <c r="O2" s="171"/>
      <c r="P2" s="171"/>
      <c r="R2" s="116"/>
      <c r="S2" s="116"/>
      <c r="T2" s="116"/>
    </row>
    <row r="3" spans="1:20" s="172" customFormat="1" ht="20.100000000000001" customHeight="1">
      <c r="A3" s="92" t="str">
        <f>CAPA!B10</f>
        <v>Objeto: Construção do Centro de Formação e Aperfeiçoamento de Praças - CEFAP</v>
      </c>
      <c r="R3" s="116"/>
      <c r="S3" s="116"/>
      <c r="T3" s="116"/>
    </row>
    <row r="4" spans="1:20" s="172" customFormat="1" ht="20.100000000000001" customHeight="1">
      <c r="A4" s="91" t="s">
        <v>2632</v>
      </c>
      <c r="B4" s="173">
        <f>BDI!$F$3</f>
        <v>0.2094</v>
      </c>
      <c r="C4" s="94"/>
      <c r="D4" s="94"/>
      <c r="E4" s="94"/>
      <c r="F4" s="94"/>
      <c r="G4" s="94"/>
      <c r="H4" s="94"/>
      <c r="I4" s="94"/>
      <c r="J4" s="94"/>
      <c r="K4" s="94"/>
      <c r="L4" s="94"/>
      <c r="M4" s="94"/>
      <c r="N4" s="94"/>
      <c r="O4" s="94"/>
      <c r="P4" s="94"/>
      <c r="R4" s="116"/>
      <c r="S4" s="116"/>
      <c r="T4" s="116"/>
    </row>
    <row r="5" spans="1:20" s="172" customFormat="1" ht="20.100000000000001" customHeight="1">
      <c r="A5" s="91" t="s">
        <v>2633</v>
      </c>
      <c r="B5" s="174">
        <f>BDI!$F$34</f>
        <v>0.15279999999999999</v>
      </c>
      <c r="C5" s="94"/>
      <c r="D5" s="94"/>
      <c r="E5" s="94"/>
      <c r="F5" s="94"/>
      <c r="G5" s="94"/>
      <c r="H5" s="94"/>
      <c r="I5" s="94"/>
      <c r="J5" s="94"/>
      <c r="K5" s="94"/>
      <c r="L5" s="94"/>
      <c r="M5" s="94"/>
      <c r="N5" s="94"/>
      <c r="O5" s="94"/>
      <c r="P5" s="94"/>
      <c r="R5" s="116"/>
      <c r="S5" s="116"/>
      <c r="T5" s="116"/>
    </row>
    <row r="6" spans="1:20" s="172" customFormat="1" ht="20.100000000000001" customHeight="1">
      <c r="A6" s="91" t="s">
        <v>2634</v>
      </c>
      <c r="B6" s="117">
        <f>'PLANILHA PROPOSTA CONV'!$B$6</f>
        <v>0</v>
      </c>
      <c r="C6" s="94"/>
      <c r="D6" s="94"/>
      <c r="E6" s="94"/>
      <c r="F6" s="94"/>
      <c r="G6" s="94"/>
      <c r="H6" s="94"/>
      <c r="I6" s="94"/>
      <c r="J6" s="94"/>
      <c r="K6" s="94"/>
      <c r="L6" s="94"/>
      <c r="M6" s="94"/>
      <c r="N6" s="94"/>
      <c r="O6" s="94"/>
      <c r="P6" s="94"/>
      <c r="R6" s="116"/>
      <c r="S6" s="116"/>
      <c r="T6" s="116"/>
    </row>
    <row r="7" spans="1:20" s="172" customFormat="1" ht="20.100000000000001" customHeight="1">
      <c r="A7" s="92" t="str">
        <f>CAPA!B13</f>
        <v>Data-base SINAPI:  12/2025 - Distrito Federal</v>
      </c>
      <c r="B7" s="94"/>
      <c r="C7" s="94"/>
      <c r="D7" s="94"/>
      <c r="E7" s="94"/>
      <c r="F7" s="94"/>
      <c r="G7" s="94"/>
      <c r="H7" s="94"/>
      <c r="I7" s="94"/>
      <c r="J7" s="94"/>
      <c r="K7" s="94"/>
      <c r="L7" s="94"/>
      <c r="M7" s="94"/>
      <c r="N7" s="94"/>
      <c r="O7" s="94"/>
      <c r="P7" s="94"/>
      <c r="R7" s="116"/>
      <c r="S7" s="116"/>
      <c r="T7" s="116"/>
    </row>
    <row r="8" spans="1:20" s="95" customFormat="1" ht="30" customHeight="1">
      <c r="A8" s="22" t="s">
        <v>26</v>
      </c>
      <c r="B8" s="23" t="s">
        <v>27</v>
      </c>
      <c r="C8" s="22" t="s">
        <v>28</v>
      </c>
      <c r="D8" s="22" t="s">
        <v>29</v>
      </c>
      <c r="E8" s="24" t="s">
        <v>30</v>
      </c>
      <c r="F8" s="23" t="s">
        <v>31</v>
      </c>
      <c r="G8" s="23" t="s">
        <v>2635</v>
      </c>
      <c r="H8" s="23" t="s">
        <v>2638</v>
      </c>
      <c r="I8" s="23" t="s">
        <v>2636</v>
      </c>
      <c r="J8" s="23" t="s">
        <v>2640</v>
      </c>
      <c r="K8" s="23" t="s">
        <v>2637</v>
      </c>
      <c r="L8" s="23" t="s">
        <v>2639</v>
      </c>
      <c r="M8" s="118" t="s">
        <v>2643</v>
      </c>
      <c r="N8" s="118" t="s">
        <v>2644</v>
      </c>
      <c r="O8" s="118" t="s">
        <v>2645</v>
      </c>
      <c r="P8" s="96"/>
      <c r="R8" s="116"/>
      <c r="S8" s="116"/>
      <c r="T8" s="116"/>
    </row>
    <row r="9" spans="1:20" s="95" customFormat="1">
      <c r="A9" s="25" t="s">
        <v>4</v>
      </c>
      <c r="B9" s="25" t="s">
        <v>33</v>
      </c>
      <c r="C9" s="25"/>
      <c r="D9" s="25" t="s">
        <v>2492</v>
      </c>
      <c r="E9" s="26"/>
      <c r="F9" s="27">
        <v>1</v>
      </c>
      <c r="G9" s="27" t="s">
        <v>34</v>
      </c>
      <c r="H9" s="27"/>
      <c r="I9" s="28">
        <f>K10 + K14</f>
        <v>98524.6</v>
      </c>
      <c r="J9" s="28">
        <f>TRUNC(L9/F9,4)</f>
        <v>98524.6</v>
      </c>
      <c r="K9" s="28">
        <f t="shared" ref="K9:K72" si="0">TRUNC(F9 * I9,2)</f>
        <v>98524.6</v>
      </c>
      <c r="L9" s="28">
        <f>ROUND((1-$B$6) * K9,2)</f>
        <v>98524.6</v>
      </c>
      <c r="M9" s="96"/>
      <c r="N9" s="96"/>
      <c r="O9" s="96"/>
      <c r="P9" s="96"/>
      <c r="R9" s="116"/>
      <c r="S9" s="116"/>
      <c r="T9" s="116"/>
    </row>
    <row r="10" spans="1:20" s="95" customFormat="1">
      <c r="A10" s="25" t="s">
        <v>35</v>
      </c>
      <c r="B10" s="25" t="s">
        <v>33</v>
      </c>
      <c r="C10" s="25"/>
      <c r="D10" s="25" t="s">
        <v>2493</v>
      </c>
      <c r="E10" s="26"/>
      <c r="F10" s="27">
        <v>1</v>
      </c>
      <c r="G10" s="27" t="s">
        <v>34</v>
      </c>
      <c r="H10" s="27"/>
      <c r="I10" s="28">
        <f>K11 + K12 + K13</f>
        <v>23054.080000000002</v>
      </c>
      <c r="J10" s="28">
        <f t="shared" ref="J10:J73" si="1">TRUNC(L10/F10,4)</f>
        <v>23054.080000000002</v>
      </c>
      <c r="K10" s="28">
        <f t="shared" si="0"/>
        <v>23054.080000000002</v>
      </c>
      <c r="L10" s="28">
        <f t="shared" ref="L10:L73" si="2">ROUND((1-$B$6) * K10,2)</f>
        <v>23054.080000000002</v>
      </c>
      <c r="M10" s="96"/>
      <c r="N10" s="96"/>
      <c r="O10" s="96"/>
      <c r="P10" s="96"/>
      <c r="R10" s="116"/>
      <c r="S10" s="116"/>
      <c r="T10" s="116"/>
    </row>
    <row r="11" spans="1:20" s="95" customFormat="1" ht="25.5">
      <c r="A11" s="29" t="s">
        <v>36</v>
      </c>
      <c r="B11" s="29" t="s">
        <v>2494</v>
      </c>
      <c r="C11" s="29" t="s">
        <v>46</v>
      </c>
      <c r="D11" s="29" t="s">
        <v>2495</v>
      </c>
      <c r="E11" s="30" t="s">
        <v>60</v>
      </c>
      <c r="F11" s="31">
        <v>513.42999999999995</v>
      </c>
      <c r="G11" s="32">
        <v>2.42</v>
      </c>
      <c r="H11" s="32">
        <f>ROUND(J11/(1+$B$4),2)</f>
        <v>2.41</v>
      </c>
      <c r="I11" s="32">
        <f>TRUNC(TRUNC(G11 * B4, 2) + G11, 2)</f>
        <v>2.92</v>
      </c>
      <c r="J11" s="32">
        <f t="shared" si="1"/>
        <v>2.9199000000000002</v>
      </c>
      <c r="K11" s="32">
        <f t="shared" si="0"/>
        <v>1499.21</v>
      </c>
      <c r="L11" s="32">
        <f t="shared" si="2"/>
        <v>1499.21</v>
      </c>
      <c r="M11" s="123">
        <f>1-H11/G11</f>
        <v>4.1322314049585529E-3</v>
      </c>
      <c r="N11" s="123">
        <f>1-J11/I11</f>
        <v>3.4246575342344876E-5</v>
      </c>
      <c r="O11" s="123">
        <f>1-L11/K11</f>
        <v>0</v>
      </c>
      <c r="P11" s="96"/>
      <c r="R11" s="116"/>
      <c r="S11" s="116"/>
      <c r="T11" s="116"/>
    </row>
    <row r="12" spans="1:20" s="95" customFormat="1" ht="51">
      <c r="A12" s="29" t="s">
        <v>40</v>
      </c>
      <c r="B12" s="29" t="s">
        <v>2496</v>
      </c>
      <c r="C12" s="29" t="s">
        <v>46</v>
      </c>
      <c r="D12" s="29" t="s">
        <v>2497</v>
      </c>
      <c r="E12" s="30" t="s">
        <v>60</v>
      </c>
      <c r="F12" s="31">
        <v>687.99</v>
      </c>
      <c r="G12" s="32">
        <v>6.43</v>
      </c>
      <c r="H12" s="32">
        <f t="shared" ref="H12:H13" si="3">ROUND(J12/(1+$B$4),2)</f>
        <v>6.42</v>
      </c>
      <c r="I12" s="32">
        <f>TRUNC(TRUNC(G12 * B4, 2) + G12, 2)</f>
        <v>7.77</v>
      </c>
      <c r="J12" s="32">
        <f t="shared" si="1"/>
        <v>7.7698999999999998</v>
      </c>
      <c r="K12" s="32">
        <f t="shared" si="0"/>
        <v>5345.68</v>
      </c>
      <c r="L12" s="32">
        <f t="shared" si="2"/>
        <v>5345.68</v>
      </c>
      <c r="M12" s="123">
        <f>1-H12/G12</f>
        <v>1.5552099533436836E-3</v>
      </c>
      <c r="N12" s="123">
        <f>1-J12/I12</f>
        <v>1.2870012869981018E-5</v>
      </c>
      <c r="O12" s="123">
        <f>1-L12/K12</f>
        <v>0</v>
      </c>
      <c r="P12" s="96"/>
      <c r="R12" s="116"/>
      <c r="S12" s="116"/>
      <c r="T12" s="116"/>
    </row>
    <row r="13" spans="1:20" s="95" customFormat="1" ht="38.25">
      <c r="A13" s="29" t="s">
        <v>49</v>
      </c>
      <c r="B13" s="29" t="s">
        <v>512</v>
      </c>
      <c r="C13" s="29" t="s">
        <v>46</v>
      </c>
      <c r="D13" s="29" t="s">
        <v>513</v>
      </c>
      <c r="E13" s="30" t="s">
        <v>74</v>
      </c>
      <c r="F13" s="31">
        <v>10663.9411</v>
      </c>
      <c r="G13" s="32">
        <v>1.26</v>
      </c>
      <c r="H13" s="32">
        <f t="shared" si="3"/>
        <v>1.26</v>
      </c>
      <c r="I13" s="32">
        <f>TRUNC(TRUNC(G13 * B4, 2) + G13, 2)</f>
        <v>1.52</v>
      </c>
      <c r="J13" s="32">
        <f t="shared" si="1"/>
        <v>1.5199</v>
      </c>
      <c r="K13" s="32">
        <f t="shared" si="0"/>
        <v>16209.19</v>
      </c>
      <c r="L13" s="32">
        <f t="shared" si="2"/>
        <v>16209.19</v>
      </c>
      <c r="M13" s="123">
        <f>1-H13/G13</f>
        <v>0</v>
      </c>
      <c r="N13" s="123">
        <f>1-J13/I13</f>
        <v>6.5789473684185751E-5</v>
      </c>
      <c r="O13" s="123">
        <f>1-L13/K13</f>
        <v>0</v>
      </c>
      <c r="P13" s="96"/>
      <c r="R13" s="116"/>
      <c r="S13" s="116"/>
      <c r="T13" s="116"/>
    </row>
    <row r="14" spans="1:20" s="95" customFormat="1">
      <c r="A14" s="25" t="s">
        <v>55</v>
      </c>
      <c r="B14" s="25" t="s">
        <v>33</v>
      </c>
      <c r="C14" s="25"/>
      <c r="D14" s="25" t="s">
        <v>2498</v>
      </c>
      <c r="E14" s="26"/>
      <c r="F14" s="27">
        <v>1</v>
      </c>
      <c r="G14" s="27" t="s">
        <v>34</v>
      </c>
      <c r="H14" s="27"/>
      <c r="I14" s="28">
        <f>K15 + K16 + K17 + K18</f>
        <v>75470.51999999999</v>
      </c>
      <c r="J14" s="28">
        <f t="shared" si="1"/>
        <v>75470.52</v>
      </c>
      <c r="K14" s="28">
        <f t="shared" si="0"/>
        <v>75470.52</v>
      </c>
      <c r="L14" s="28">
        <f t="shared" si="2"/>
        <v>75470.52</v>
      </c>
      <c r="M14" s="96"/>
      <c r="N14" s="96"/>
      <c r="O14" s="96"/>
      <c r="P14" s="96"/>
      <c r="R14" s="116"/>
      <c r="S14" s="116"/>
      <c r="T14" s="116"/>
    </row>
    <row r="15" spans="1:20" s="95" customFormat="1" ht="25.5">
      <c r="A15" s="29" t="s">
        <v>56</v>
      </c>
      <c r="B15" s="29" t="s">
        <v>2494</v>
      </c>
      <c r="C15" s="29" t="s">
        <v>46</v>
      </c>
      <c r="D15" s="29" t="s">
        <v>2495</v>
      </c>
      <c r="E15" s="30" t="s">
        <v>60</v>
      </c>
      <c r="F15" s="31">
        <v>1654.65</v>
      </c>
      <c r="G15" s="32">
        <v>2.42</v>
      </c>
      <c r="H15" s="32">
        <f t="shared" ref="H15:H18" si="4">ROUND(J15/(1+$B$4),2)</f>
        <v>2.41</v>
      </c>
      <c r="I15" s="32">
        <f>TRUNC(TRUNC(G15 * B4, 2) + G15, 2)</f>
        <v>2.92</v>
      </c>
      <c r="J15" s="32">
        <f t="shared" si="1"/>
        <v>2.9199000000000002</v>
      </c>
      <c r="K15" s="32">
        <f t="shared" si="0"/>
        <v>4831.57</v>
      </c>
      <c r="L15" s="32">
        <f t="shared" si="2"/>
        <v>4831.57</v>
      </c>
      <c r="M15" s="123">
        <f>1-H15/G15</f>
        <v>4.1322314049585529E-3</v>
      </c>
      <c r="N15" s="123">
        <f>1-J15/I15</f>
        <v>3.4246575342344876E-5</v>
      </c>
      <c r="O15" s="123">
        <f>1-L15/K15</f>
        <v>0</v>
      </c>
      <c r="P15" s="96"/>
      <c r="R15" s="116"/>
      <c r="S15" s="116"/>
      <c r="T15" s="116"/>
    </row>
    <row r="16" spans="1:20" s="95" customFormat="1" ht="51">
      <c r="A16" s="29" t="s">
        <v>546</v>
      </c>
      <c r="B16" s="29" t="s">
        <v>2496</v>
      </c>
      <c r="C16" s="29" t="s">
        <v>46</v>
      </c>
      <c r="D16" s="29" t="s">
        <v>2497</v>
      </c>
      <c r="E16" s="30" t="s">
        <v>60</v>
      </c>
      <c r="F16" s="31">
        <v>2217.23</v>
      </c>
      <c r="G16" s="32">
        <v>6.43</v>
      </c>
      <c r="H16" s="32">
        <f t="shared" si="4"/>
        <v>6.42</v>
      </c>
      <c r="I16" s="32">
        <f>TRUNC(TRUNC(G16 * B4, 2) + G16, 2)</f>
        <v>7.77</v>
      </c>
      <c r="J16" s="32">
        <f t="shared" si="1"/>
        <v>7.7698999999999998</v>
      </c>
      <c r="K16" s="32">
        <f t="shared" si="0"/>
        <v>17227.87</v>
      </c>
      <c r="L16" s="32">
        <f t="shared" si="2"/>
        <v>17227.87</v>
      </c>
      <c r="M16" s="123">
        <f>1-H16/G16</f>
        <v>1.5552099533436836E-3</v>
      </c>
      <c r="N16" s="123">
        <f>1-J16/I16</f>
        <v>1.2870012869981018E-5</v>
      </c>
      <c r="O16" s="123">
        <f>1-L16/K16</f>
        <v>0</v>
      </c>
      <c r="P16" s="96"/>
      <c r="R16" s="116"/>
      <c r="S16" s="116"/>
      <c r="T16" s="116"/>
    </row>
    <row r="17" spans="1:20" s="95" customFormat="1" ht="38.25">
      <c r="A17" s="29" t="s">
        <v>559</v>
      </c>
      <c r="B17" s="29" t="s">
        <v>512</v>
      </c>
      <c r="C17" s="29" t="s">
        <v>46</v>
      </c>
      <c r="D17" s="29" t="s">
        <v>513</v>
      </c>
      <c r="E17" s="30" t="s">
        <v>74</v>
      </c>
      <c r="F17" s="31">
        <v>34367.080499999996</v>
      </c>
      <c r="G17" s="32">
        <v>1.26</v>
      </c>
      <c r="H17" s="32">
        <f t="shared" si="4"/>
        <v>1.26</v>
      </c>
      <c r="I17" s="32">
        <f>TRUNC(TRUNC(G17 * B4, 2) + G17, 2)</f>
        <v>1.52</v>
      </c>
      <c r="J17" s="32">
        <f t="shared" si="1"/>
        <v>1.5199</v>
      </c>
      <c r="K17" s="32">
        <f t="shared" si="0"/>
        <v>52237.96</v>
      </c>
      <c r="L17" s="32">
        <f t="shared" si="2"/>
        <v>52237.96</v>
      </c>
      <c r="M17" s="123">
        <f>1-H17/G17</f>
        <v>0</v>
      </c>
      <c r="N17" s="123">
        <f>1-J17/I17</f>
        <v>6.5789473684185751E-5</v>
      </c>
      <c r="O17" s="123">
        <f>1-L17/K17</f>
        <v>0</v>
      </c>
      <c r="P17" s="96"/>
      <c r="R17" s="116"/>
      <c r="S17" s="116"/>
      <c r="T17" s="116"/>
    </row>
    <row r="18" spans="1:20" s="95" customFormat="1" ht="38.25">
      <c r="A18" s="29" t="s">
        <v>564</v>
      </c>
      <c r="B18" s="29" t="s">
        <v>2499</v>
      </c>
      <c r="C18" s="29" t="s">
        <v>38</v>
      </c>
      <c r="D18" s="29" t="s">
        <v>2500</v>
      </c>
      <c r="E18" s="30" t="s">
        <v>47</v>
      </c>
      <c r="F18" s="31">
        <v>2256</v>
      </c>
      <c r="G18" s="32">
        <v>0.43</v>
      </c>
      <c r="H18" s="32">
        <f t="shared" si="4"/>
        <v>0.43</v>
      </c>
      <c r="I18" s="32">
        <f>TRUNC(TRUNC(G18 * B4, 2) + G18, 2)</f>
        <v>0.52</v>
      </c>
      <c r="J18" s="32">
        <f t="shared" si="1"/>
        <v>0.52</v>
      </c>
      <c r="K18" s="32">
        <f t="shared" si="0"/>
        <v>1173.1199999999999</v>
      </c>
      <c r="L18" s="32">
        <f t="shared" si="2"/>
        <v>1173.1199999999999</v>
      </c>
      <c r="M18" s="123">
        <f>1-H18/G18</f>
        <v>0</v>
      </c>
      <c r="N18" s="123">
        <f>1-J18/I18</f>
        <v>0</v>
      </c>
      <c r="O18" s="123">
        <f>1-L18/K18</f>
        <v>0</v>
      </c>
      <c r="P18" s="96"/>
      <c r="R18" s="116"/>
      <c r="S18" s="116"/>
      <c r="T18" s="116"/>
    </row>
    <row r="19" spans="1:20" s="95" customFormat="1">
      <c r="A19" s="25" t="s">
        <v>6</v>
      </c>
      <c r="B19" s="25" t="s">
        <v>33</v>
      </c>
      <c r="C19" s="25"/>
      <c r="D19" s="25" t="s">
        <v>453</v>
      </c>
      <c r="E19" s="26"/>
      <c r="F19" s="27">
        <v>1</v>
      </c>
      <c r="G19" s="27" t="s">
        <v>34</v>
      </c>
      <c r="H19" s="27"/>
      <c r="I19" s="28">
        <f>K20 + K24 + K27 + K29 + K33 + K39 + K42</f>
        <v>186677.4</v>
      </c>
      <c r="J19" s="28">
        <f t="shared" si="1"/>
        <v>186677.4</v>
      </c>
      <c r="K19" s="28">
        <f t="shared" si="0"/>
        <v>186677.4</v>
      </c>
      <c r="L19" s="28">
        <f t="shared" si="2"/>
        <v>186677.4</v>
      </c>
      <c r="M19" s="96"/>
      <c r="N19" s="96"/>
      <c r="O19" s="96"/>
      <c r="P19" s="96"/>
      <c r="R19" s="116"/>
      <c r="S19" s="116"/>
      <c r="T19" s="116"/>
    </row>
    <row r="20" spans="1:20" s="95" customFormat="1">
      <c r="A20" s="25" t="s">
        <v>58</v>
      </c>
      <c r="B20" s="25" t="s">
        <v>33</v>
      </c>
      <c r="C20" s="25"/>
      <c r="D20" s="25" t="s">
        <v>155</v>
      </c>
      <c r="E20" s="26"/>
      <c r="F20" s="27">
        <v>1</v>
      </c>
      <c r="G20" s="27" t="s">
        <v>34</v>
      </c>
      <c r="H20" s="27"/>
      <c r="I20" s="28">
        <f>K21 + K22 + K23</f>
        <v>28633.329999999998</v>
      </c>
      <c r="J20" s="28">
        <f t="shared" si="1"/>
        <v>28633.33</v>
      </c>
      <c r="K20" s="28">
        <f t="shared" si="0"/>
        <v>28633.33</v>
      </c>
      <c r="L20" s="28">
        <f t="shared" si="2"/>
        <v>28633.33</v>
      </c>
      <c r="M20" s="96"/>
      <c r="N20" s="96"/>
      <c r="O20" s="96"/>
      <c r="P20" s="96"/>
      <c r="R20" s="116"/>
      <c r="S20" s="116"/>
      <c r="T20" s="116"/>
    </row>
    <row r="21" spans="1:20" s="95" customFormat="1" ht="38.25">
      <c r="A21" s="29" t="s">
        <v>59</v>
      </c>
      <c r="B21" s="29" t="s">
        <v>2501</v>
      </c>
      <c r="C21" s="29" t="s">
        <v>38</v>
      </c>
      <c r="D21" s="29" t="s">
        <v>2502</v>
      </c>
      <c r="E21" s="30" t="s">
        <v>47</v>
      </c>
      <c r="F21" s="31">
        <v>39.6</v>
      </c>
      <c r="G21" s="32">
        <v>367.09</v>
      </c>
      <c r="H21" s="32">
        <f t="shared" ref="H21:H23" si="5">ROUND(J21/(1+$B$4),2)</f>
        <v>367.08</v>
      </c>
      <c r="I21" s="32">
        <f>TRUNC(TRUNC(G21 * B4, 2) + G21, 2)</f>
        <v>443.95</v>
      </c>
      <c r="J21" s="32">
        <f t="shared" si="1"/>
        <v>443.95</v>
      </c>
      <c r="K21" s="32">
        <f t="shared" si="0"/>
        <v>17580.419999999998</v>
      </c>
      <c r="L21" s="32">
        <f t="shared" si="2"/>
        <v>17580.419999999998</v>
      </c>
      <c r="M21" s="123">
        <f>1-H21/G21</f>
        <v>2.7241275981304547E-5</v>
      </c>
      <c r="N21" s="123">
        <f>1-J21/I21</f>
        <v>0</v>
      </c>
      <c r="O21" s="123">
        <f>1-L21/K21</f>
        <v>0</v>
      </c>
      <c r="P21" s="96"/>
      <c r="R21" s="116"/>
      <c r="S21" s="116"/>
      <c r="T21" s="116"/>
    </row>
    <row r="22" spans="1:20" s="95" customFormat="1" ht="25.5">
      <c r="A22" s="29" t="s">
        <v>2272</v>
      </c>
      <c r="B22" s="29" t="s">
        <v>734</v>
      </c>
      <c r="C22" s="29" t="s">
        <v>46</v>
      </c>
      <c r="D22" s="29" t="s">
        <v>2503</v>
      </c>
      <c r="E22" s="30" t="s">
        <v>57</v>
      </c>
      <c r="F22" s="31">
        <v>47.38</v>
      </c>
      <c r="G22" s="32">
        <v>33.47</v>
      </c>
      <c r="H22" s="32">
        <f t="shared" si="5"/>
        <v>33.46</v>
      </c>
      <c r="I22" s="32">
        <f>TRUNC(TRUNC(G22 * B4, 2) + G22, 2)</f>
        <v>40.47</v>
      </c>
      <c r="J22" s="32">
        <f t="shared" si="1"/>
        <v>40.469799999999999</v>
      </c>
      <c r="K22" s="32">
        <f t="shared" si="0"/>
        <v>1917.46</v>
      </c>
      <c r="L22" s="32">
        <f t="shared" si="2"/>
        <v>1917.46</v>
      </c>
      <c r="M22" s="123">
        <f>1-H22/G22</f>
        <v>2.9877502240804876E-4</v>
      </c>
      <c r="N22" s="123">
        <f>1-J22/I22</f>
        <v>4.9419322954991074E-6</v>
      </c>
      <c r="O22" s="123">
        <f>1-L22/K22</f>
        <v>0</v>
      </c>
      <c r="P22" s="96"/>
      <c r="R22" s="116"/>
      <c r="S22" s="116"/>
      <c r="T22" s="116"/>
    </row>
    <row r="23" spans="1:20" s="95" customFormat="1" ht="38.25">
      <c r="A23" s="29" t="s">
        <v>2275</v>
      </c>
      <c r="B23" s="29" t="s">
        <v>737</v>
      </c>
      <c r="C23" s="29" t="s">
        <v>46</v>
      </c>
      <c r="D23" s="29" t="s">
        <v>738</v>
      </c>
      <c r="E23" s="30" t="s">
        <v>47</v>
      </c>
      <c r="F23" s="31">
        <v>67.5</v>
      </c>
      <c r="G23" s="32">
        <v>111.91</v>
      </c>
      <c r="H23" s="32">
        <f t="shared" si="5"/>
        <v>111.91</v>
      </c>
      <c r="I23" s="32">
        <f>TRUNC(TRUNC(G23 * B4, 2) + G23, 2)</f>
        <v>135.34</v>
      </c>
      <c r="J23" s="32">
        <f t="shared" si="1"/>
        <v>135.34</v>
      </c>
      <c r="K23" s="32">
        <f t="shared" si="0"/>
        <v>9135.4500000000007</v>
      </c>
      <c r="L23" s="32">
        <f t="shared" si="2"/>
        <v>9135.4500000000007</v>
      </c>
      <c r="M23" s="123">
        <f>1-H23/G23</f>
        <v>0</v>
      </c>
      <c r="N23" s="123">
        <f>1-J23/I23</f>
        <v>0</v>
      </c>
      <c r="O23" s="123">
        <f>1-L23/K23</f>
        <v>0</v>
      </c>
      <c r="P23" s="96"/>
      <c r="R23" s="116"/>
      <c r="S23" s="116"/>
      <c r="T23" s="116"/>
    </row>
    <row r="24" spans="1:20" s="95" customFormat="1">
      <c r="A24" s="25" t="s">
        <v>61</v>
      </c>
      <c r="B24" s="25" t="s">
        <v>33</v>
      </c>
      <c r="C24" s="25"/>
      <c r="D24" s="25" t="s">
        <v>159</v>
      </c>
      <c r="E24" s="26"/>
      <c r="F24" s="27">
        <v>1</v>
      </c>
      <c r="G24" s="27" t="s">
        <v>34</v>
      </c>
      <c r="H24" s="27"/>
      <c r="I24" s="28">
        <f>K25 + K26</f>
        <v>289.8</v>
      </c>
      <c r="J24" s="28">
        <f t="shared" si="1"/>
        <v>289.8</v>
      </c>
      <c r="K24" s="28">
        <f t="shared" si="0"/>
        <v>289.8</v>
      </c>
      <c r="L24" s="28">
        <f t="shared" si="2"/>
        <v>289.8</v>
      </c>
      <c r="M24" s="96"/>
      <c r="N24" s="96"/>
      <c r="O24" s="96"/>
      <c r="P24" s="96"/>
      <c r="R24" s="116"/>
      <c r="S24" s="116"/>
      <c r="T24" s="116"/>
    </row>
    <row r="25" spans="1:20" s="95" customFormat="1" ht="25.5">
      <c r="A25" s="29" t="s">
        <v>62</v>
      </c>
      <c r="B25" s="29" t="s">
        <v>164</v>
      </c>
      <c r="C25" s="29" t="s">
        <v>46</v>
      </c>
      <c r="D25" s="29" t="s">
        <v>165</v>
      </c>
      <c r="E25" s="30" t="s">
        <v>57</v>
      </c>
      <c r="F25" s="31">
        <v>3</v>
      </c>
      <c r="G25" s="32">
        <v>57.04</v>
      </c>
      <c r="H25" s="32">
        <f t="shared" ref="H25:H26" si="6">ROUND(J25/(1+$B$4),2)</f>
        <v>57.04</v>
      </c>
      <c r="I25" s="32">
        <f>TRUNC(TRUNC(G25 * B4, 2) + G25, 2)</f>
        <v>68.98</v>
      </c>
      <c r="J25" s="32">
        <f t="shared" si="1"/>
        <v>68.98</v>
      </c>
      <c r="K25" s="32">
        <f t="shared" si="0"/>
        <v>206.94</v>
      </c>
      <c r="L25" s="32">
        <f t="shared" si="2"/>
        <v>206.94</v>
      </c>
      <c r="M25" s="123">
        <f>1-H25/G25</f>
        <v>0</v>
      </c>
      <c r="N25" s="123">
        <f>1-J25/I25</f>
        <v>0</v>
      </c>
      <c r="O25" s="123">
        <f>1-L25/K25</f>
        <v>0</v>
      </c>
      <c r="P25" s="96"/>
      <c r="R25" s="116"/>
      <c r="S25" s="116"/>
      <c r="T25" s="116"/>
    </row>
    <row r="26" spans="1:20" s="95" customFormat="1" ht="25.5">
      <c r="A26" s="29" t="s">
        <v>64</v>
      </c>
      <c r="B26" s="29" t="s">
        <v>167</v>
      </c>
      <c r="C26" s="29" t="s">
        <v>46</v>
      </c>
      <c r="D26" s="29" t="s">
        <v>168</v>
      </c>
      <c r="E26" s="30" t="s">
        <v>57</v>
      </c>
      <c r="F26" s="31">
        <v>3</v>
      </c>
      <c r="G26" s="32">
        <v>22.84</v>
      </c>
      <c r="H26" s="32">
        <f t="shared" si="6"/>
        <v>22.84</v>
      </c>
      <c r="I26" s="32">
        <f>TRUNC(TRUNC(G26 * B4, 2) + G26, 2)</f>
        <v>27.62</v>
      </c>
      <c r="J26" s="32">
        <f t="shared" si="1"/>
        <v>27.62</v>
      </c>
      <c r="K26" s="32">
        <f t="shared" si="0"/>
        <v>82.86</v>
      </c>
      <c r="L26" s="32">
        <f t="shared" si="2"/>
        <v>82.86</v>
      </c>
      <c r="M26" s="123">
        <f>1-H26/G26</f>
        <v>0</v>
      </c>
      <c r="N26" s="123">
        <f>1-J26/I26</f>
        <v>0</v>
      </c>
      <c r="O26" s="123">
        <f>1-L26/K26</f>
        <v>0</v>
      </c>
      <c r="P26" s="96"/>
      <c r="R26" s="116"/>
      <c r="S26" s="116"/>
      <c r="T26" s="116"/>
    </row>
    <row r="27" spans="1:20" s="95" customFormat="1">
      <c r="A27" s="25" t="s">
        <v>635</v>
      </c>
      <c r="B27" s="25" t="s">
        <v>33</v>
      </c>
      <c r="C27" s="25"/>
      <c r="D27" s="25" t="s">
        <v>2504</v>
      </c>
      <c r="E27" s="26"/>
      <c r="F27" s="27">
        <v>1</v>
      </c>
      <c r="G27" s="27" t="s">
        <v>34</v>
      </c>
      <c r="H27" s="27"/>
      <c r="I27" s="28">
        <f>K28</f>
        <v>16038.66</v>
      </c>
      <c r="J27" s="28">
        <f t="shared" si="1"/>
        <v>16038.66</v>
      </c>
      <c r="K27" s="28">
        <f t="shared" si="0"/>
        <v>16038.66</v>
      </c>
      <c r="L27" s="28">
        <f t="shared" si="2"/>
        <v>16038.66</v>
      </c>
      <c r="M27" s="96"/>
      <c r="N27" s="96"/>
      <c r="O27" s="96"/>
      <c r="P27" s="96"/>
      <c r="R27" s="116"/>
      <c r="S27" s="116"/>
      <c r="T27" s="116"/>
    </row>
    <row r="28" spans="1:20" s="95" customFormat="1" ht="51">
      <c r="A28" s="29" t="s">
        <v>637</v>
      </c>
      <c r="B28" s="29" t="s">
        <v>186</v>
      </c>
      <c r="C28" s="29" t="s">
        <v>46</v>
      </c>
      <c r="D28" s="29" t="s">
        <v>187</v>
      </c>
      <c r="E28" s="30" t="s">
        <v>47</v>
      </c>
      <c r="F28" s="31">
        <v>290.24</v>
      </c>
      <c r="G28" s="32">
        <v>45.7</v>
      </c>
      <c r="H28" s="32">
        <f>ROUND(J28/(1+$B$4),2)</f>
        <v>45.69</v>
      </c>
      <c r="I28" s="32">
        <f>TRUNC(TRUNC(G28 * B4, 2) + G28, 2)</f>
        <v>55.26</v>
      </c>
      <c r="J28" s="32">
        <f t="shared" si="1"/>
        <v>55.259900000000002</v>
      </c>
      <c r="K28" s="32">
        <f t="shared" si="0"/>
        <v>16038.66</v>
      </c>
      <c r="L28" s="32">
        <f t="shared" si="2"/>
        <v>16038.66</v>
      </c>
      <c r="M28" s="123">
        <f>1-H28/G28</f>
        <v>2.1881838074411242E-4</v>
      </c>
      <c r="N28" s="123">
        <f>1-J28/I28</f>
        <v>1.8096272167422711E-6</v>
      </c>
      <c r="O28" s="123">
        <f>1-L28/K28</f>
        <v>0</v>
      </c>
      <c r="P28" s="96"/>
      <c r="R28" s="116"/>
      <c r="S28" s="116"/>
      <c r="T28" s="116"/>
    </row>
    <row r="29" spans="1:20" s="95" customFormat="1">
      <c r="A29" s="25" t="s">
        <v>670</v>
      </c>
      <c r="B29" s="25" t="s">
        <v>33</v>
      </c>
      <c r="C29" s="25"/>
      <c r="D29" s="25" t="s">
        <v>204</v>
      </c>
      <c r="E29" s="26"/>
      <c r="F29" s="27">
        <v>1</v>
      </c>
      <c r="G29" s="27" t="s">
        <v>34</v>
      </c>
      <c r="H29" s="27"/>
      <c r="I29" s="28">
        <f>K30 + K31 + K32</f>
        <v>73837.709999999992</v>
      </c>
      <c r="J29" s="28">
        <f t="shared" si="1"/>
        <v>73837.710000000006</v>
      </c>
      <c r="K29" s="28">
        <f t="shared" si="0"/>
        <v>73837.710000000006</v>
      </c>
      <c r="L29" s="28">
        <f t="shared" si="2"/>
        <v>73837.710000000006</v>
      </c>
      <c r="M29" s="96"/>
      <c r="N29" s="96"/>
      <c r="O29" s="96"/>
      <c r="P29" s="96"/>
      <c r="R29" s="116"/>
      <c r="S29" s="116"/>
      <c r="T29" s="116"/>
    </row>
    <row r="30" spans="1:20" s="95" customFormat="1" ht="63.75">
      <c r="A30" s="29" t="s">
        <v>672</v>
      </c>
      <c r="B30" s="29" t="s">
        <v>205</v>
      </c>
      <c r="C30" s="29" t="s">
        <v>46</v>
      </c>
      <c r="D30" s="29" t="s">
        <v>206</v>
      </c>
      <c r="E30" s="30" t="s">
        <v>47</v>
      </c>
      <c r="F30" s="31">
        <v>20.48</v>
      </c>
      <c r="G30" s="32">
        <v>99.12</v>
      </c>
      <c r="H30" s="32">
        <f t="shared" ref="H30:H32" si="7">ROUND(J30/(1+$B$4),2)</f>
        <v>99.11</v>
      </c>
      <c r="I30" s="32">
        <f>TRUNC(TRUNC(G30 * B4, 2) + G30, 2)</f>
        <v>119.87</v>
      </c>
      <c r="J30" s="32">
        <f t="shared" si="1"/>
        <v>119.86960000000001</v>
      </c>
      <c r="K30" s="32">
        <f t="shared" si="0"/>
        <v>2454.9299999999998</v>
      </c>
      <c r="L30" s="32">
        <f t="shared" si="2"/>
        <v>2454.9299999999998</v>
      </c>
      <c r="M30" s="123">
        <f>1-H30/G30</f>
        <v>1.0088781275230385E-4</v>
      </c>
      <c r="N30" s="123">
        <f>1-J30/I30</f>
        <v>3.3369483607437189E-6</v>
      </c>
      <c r="O30" s="123">
        <f>1-L30/K30</f>
        <v>0</v>
      </c>
      <c r="P30" s="96"/>
      <c r="R30" s="116"/>
      <c r="S30" s="116"/>
      <c r="T30" s="116"/>
    </row>
    <row r="31" spans="1:20" s="95" customFormat="1" ht="51">
      <c r="A31" s="29" t="s">
        <v>686</v>
      </c>
      <c r="B31" s="29" t="s">
        <v>2505</v>
      </c>
      <c r="C31" s="29" t="s">
        <v>38</v>
      </c>
      <c r="D31" s="29" t="s">
        <v>2506</v>
      </c>
      <c r="E31" s="30" t="s">
        <v>47</v>
      </c>
      <c r="F31" s="31">
        <v>1931.95</v>
      </c>
      <c r="G31" s="32">
        <v>28.79</v>
      </c>
      <c r="H31" s="32">
        <f t="shared" si="7"/>
        <v>28.78</v>
      </c>
      <c r="I31" s="32">
        <f>TRUNC(TRUNC(G31 * B4, 2) + G31, 2)</f>
        <v>34.81</v>
      </c>
      <c r="J31" s="32">
        <f t="shared" si="1"/>
        <v>34.809899999999999</v>
      </c>
      <c r="K31" s="32">
        <f t="shared" si="0"/>
        <v>67251.17</v>
      </c>
      <c r="L31" s="32">
        <f t="shared" si="2"/>
        <v>67251.17</v>
      </c>
      <c r="M31" s="123">
        <f>1-H31/G31</f>
        <v>3.4734282737058919E-4</v>
      </c>
      <c r="N31" s="123">
        <f>1-J31/I31</f>
        <v>2.872737719150642E-6</v>
      </c>
      <c r="O31" s="123">
        <f>1-L31/K31</f>
        <v>0</v>
      </c>
      <c r="P31" s="96"/>
      <c r="R31" s="116"/>
      <c r="S31" s="116"/>
      <c r="T31" s="116"/>
    </row>
    <row r="32" spans="1:20" s="95" customFormat="1" ht="38.25">
      <c r="A32" s="29" t="s">
        <v>697</v>
      </c>
      <c r="B32" s="29" t="s">
        <v>2507</v>
      </c>
      <c r="C32" s="29" t="s">
        <v>38</v>
      </c>
      <c r="D32" s="29" t="s">
        <v>2508</v>
      </c>
      <c r="E32" s="30" t="s">
        <v>47</v>
      </c>
      <c r="F32" s="31">
        <v>120.28</v>
      </c>
      <c r="G32" s="32">
        <v>28.41</v>
      </c>
      <c r="H32" s="32">
        <f t="shared" si="7"/>
        <v>28.4</v>
      </c>
      <c r="I32" s="32">
        <f>TRUNC(TRUNC(G32 * B4, 2) + G32, 2)</f>
        <v>34.35</v>
      </c>
      <c r="J32" s="32">
        <f t="shared" si="1"/>
        <v>34.349899999999998</v>
      </c>
      <c r="K32" s="32">
        <f t="shared" si="0"/>
        <v>4131.6099999999997</v>
      </c>
      <c r="L32" s="32">
        <f t="shared" si="2"/>
        <v>4131.6099999999997</v>
      </c>
      <c r="M32" s="123">
        <f>1-H32/G32</f>
        <v>3.5198873636044237E-4</v>
      </c>
      <c r="N32" s="123">
        <f>1-J32/I32</f>
        <v>2.9112081514348631E-6</v>
      </c>
      <c r="O32" s="123">
        <f>1-L32/K32</f>
        <v>0</v>
      </c>
      <c r="P32" s="96"/>
      <c r="R32" s="116"/>
      <c r="S32" s="116"/>
      <c r="T32" s="116"/>
    </row>
    <row r="33" spans="1:20" s="95" customFormat="1">
      <c r="A33" s="25" t="s">
        <v>724</v>
      </c>
      <c r="B33" s="25" t="s">
        <v>33</v>
      </c>
      <c r="C33" s="25"/>
      <c r="D33" s="25" t="s">
        <v>230</v>
      </c>
      <c r="E33" s="26"/>
      <c r="F33" s="27">
        <v>1</v>
      </c>
      <c r="G33" s="27" t="s">
        <v>34</v>
      </c>
      <c r="H33" s="27"/>
      <c r="I33" s="28">
        <f>K34 + K37</f>
        <v>65344.17</v>
      </c>
      <c r="J33" s="28">
        <f t="shared" si="1"/>
        <v>65344.17</v>
      </c>
      <c r="K33" s="28">
        <f t="shared" si="0"/>
        <v>65344.17</v>
      </c>
      <c r="L33" s="28">
        <f t="shared" si="2"/>
        <v>65344.17</v>
      </c>
      <c r="M33" s="96"/>
      <c r="N33" s="96"/>
      <c r="O33" s="96"/>
      <c r="P33" s="96"/>
      <c r="R33" s="116"/>
      <c r="S33" s="116"/>
      <c r="T33" s="116"/>
    </row>
    <row r="34" spans="1:20" s="95" customFormat="1">
      <c r="A34" s="25" t="s">
        <v>726</v>
      </c>
      <c r="B34" s="25" t="s">
        <v>33</v>
      </c>
      <c r="C34" s="25"/>
      <c r="D34" s="25" t="s">
        <v>873</v>
      </c>
      <c r="E34" s="26"/>
      <c r="F34" s="27">
        <v>1</v>
      </c>
      <c r="G34" s="27" t="s">
        <v>34</v>
      </c>
      <c r="H34" s="27"/>
      <c r="I34" s="28">
        <f>K35 + K36</f>
        <v>5842.86</v>
      </c>
      <c r="J34" s="28">
        <f t="shared" si="1"/>
        <v>5842.86</v>
      </c>
      <c r="K34" s="28">
        <f t="shared" si="0"/>
        <v>5842.86</v>
      </c>
      <c r="L34" s="28">
        <f t="shared" si="2"/>
        <v>5842.86</v>
      </c>
      <c r="M34" s="96"/>
      <c r="N34" s="96"/>
      <c r="O34" s="96"/>
      <c r="P34" s="96"/>
      <c r="R34" s="116"/>
      <c r="S34" s="116"/>
      <c r="T34" s="116"/>
    </row>
    <row r="35" spans="1:20" s="95" customFormat="1" ht="38.25">
      <c r="A35" s="29" t="s">
        <v>2304</v>
      </c>
      <c r="B35" s="29" t="s">
        <v>231</v>
      </c>
      <c r="C35" s="29" t="s">
        <v>46</v>
      </c>
      <c r="D35" s="29" t="s">
        <v>232</v>
      </c>
      <c r="E35" s="30" t="s">
        <v>47</v>
      </c>
      <c r="F35" s="31">
        <v>104.88</v>
      </c>
      <c r="G35" s="32">
        <v>5.07</v>
      </c>
      <c r="H35" s="32">
        <f t="shared" ref="H35:H36" si="8">ROUND(J35/(1+$B$4),2)</f>
        <v>5.07</v>
      </c>
      <c r="I35" s="32">
        <f>TRUNC(TRUNC(G35 * B4, 2) + G35, 2)</f>
        <v>6.13</v>
      </c>
      <c r="J35" s="32">
        <f t="shared" si="1"/>
        <v>6.1299000000000001</v>
      </c>
      <c r="K35" s="32">
        <f t="shared" si="0"/>
        <v>642.91</v>
      </c>
      <c r="L35" s="32">
        <f t="shared" si="2"/>
        <v>642.91</v>
      </c>
      <c r="M35" s="123">
        <f>1-H35/G35</f>
        <v>0</v>
      </c>
      <c r="N35" s="123">
        <f>1-J35/I35</f>
        <v>1.6313213703100793E-5</v>
      </c>
      <c r="O35" s="123">
        <f>1-L35/K35</f>
        <v>0</v>
      </c>
      <c r="P35" s="96"/>
      <c r="R35" s="116"/>
      <c r="S35" s="116"/>
      <c r="T35" s="116"/>
    </row>
    <row r="36" spans="1:20" s="95" customFormat="1" ht="51">
      <c r="A36" s="29" t="s">
        <v>2305</v>
      </c>
      <c r="B36" s="29" t="s">
        <v>235</v>
      </c>
      <c r="C36" s="29" t="s">
        <v>46</v>
      </c>
      <c r="D36" s="29" t="s">
        <v>236</v>
      </c>
      <c r="E36" s="30" t="s">
        <v>47</v>
      </c>
      <c r="F36" s="31">
        <v>104.88</v>
      </c>
      <c r="G36" s="32">
        <v>41</v>
      </c>
      <c r="H36" s="32">
        <f t="shared" si="8"/>
        <v>41</v>
      </c>
      <c r="I36" s="32">
        <f>TRUNC(TRUNC(G36 * B4, 2) + G36, 2)</f>
        <v>49.58</v>
      </c>
      <c r="J36" s="32">
        <f t="shared" si="1"/>
        <v>49.579900000000002</v>
      </c>
      <c r="K36" s="32">
        <f t="shared" si="0"/>
        <v>5199.95</v>
      </c>
      <c r="L36" s="32">
        <f t="shared" si="2"/>
        <v>5199.95</v>
      </c>
      <c r="M36" s="123">
        <f>1-H36/G36</f>
        <v>0</v>
      </c>
      <c r="N36" s="123">
        <f>1-J36/I36</f>
        <v>2.0169423153859611E-6</v>
      </c>
      <c r="O36" s="123">
        <f>1-L36/K36</f>
        <v>0</v>
      </c>
      <c r="P36" s="96"/>
      <c r="R36" s="116"/>
      <c r="S36" s="116"/>
      <c r="T36" s="116"/>
    </row>
    <row r="37" spans="1:20" s="95" customFormat="1">
      <c r="A37" s="25" t="s">
        <v>729</v>
      </c>
      <c r="B37" s="25" t="s">
        <v>33</v>
      </c>
      <c r="C37" s="25"/>
      <c r="D37" s="25" t="s">
        <v>881</v>
      </c>
      <c r="E37" s="26"/>
      <c r="F37" s="27">
        <v>1</v>
      </c>
      <c r="G37" s="27" t="s">
        <v>34</v>
      </c>
      <c r="H37" s="27"/>
      <c r="I37" s="28">
        <f>K38</f>
        <v>59501.31</v>
      </c>
      <c r="J37" s="28">
        <f t="shared" si="1"/>
        <v>59501.31</v>
      </c>
      <c r="K37" s="28">
        <f t="shared" si="0"/>
        <v>59501.31</v>
      </c>
      <c r="L37" s="28">
        <f t="shared" si="2"/>
        <v>59501.31</v>
      </c>
      <c r="M37" s="96"/>
      <c r="N37" s="96"/>
      <c r="O37" s="96"/>
      <c r="P37" s="96"/>
      <c r="R37" s="116"/>
      <c r="S37" s="116"/>
      <c r="T37" s="116"/>
    </row>
    <row r="38" spans="1:20" s="95" customFormat="1" ht="51">
      <c r="A38" s="29" t="s">
        <v>2309</v>
      </c>
      <c r="B38" s="29" t="s">
        <v>239</v>
      </c>
      <c r="C38" s="29" t="s">
        <v>46</v>
      </c>
      <c r="D38" s="29" t="s">
        <v>240</v>
      </c>
      <c r="E38" s="30" t="s">
        <v>47</v>
      </c>
      <c r="F38" s="31">
        <v>752.8</v>
      </c>
      <c r="G38" s="32">
        <v>65.36</v>
      </c>
      <c r="H38" s="32">
        <f>ROUND(J38/(1+$B$4),2)</f>
        <v>65.349999999999994</v>
      </c>
      <c r="I38" s="32">
        <f>TRUNC(TRUNC(G38 * B4, 2) + G38, 2)</f>
        <v>79.040000000000006</v>
      </c>
      <c r="J38" s="32">
        <f t="shared" si="1"/>
        <v>79.039900000000003</v>
      </c>
      <c r="K38" s="32">
        <f t="shared" si="0"/>
        <v>59501.31</v>
      </c>
      <c r="L38" s="32">
        <f t="shared" si="2"/>
        <v>59501.31</v>
      </c>
      <c r="M38" s="123">
        <f>1-H38/G38</f>
        <v>1.5299877600982725E-4</v>
      </c>
      <c r="N38" s="123">
        <f>1-J38/I38</f>
        <v>1.2651821862386115E-6</v>
      </c>
      <c r="O38" s="123">
        <f>1-L38/K38</f>
        <v>0</v>
      </c>
      <c r="P38" s="96"/>
      <c r="R38" s="116"/>
      <c r="S38" s="116"/>
      <c r="T38" s="116"/>
    </row>
    <row r="39" spans="1:20" s="95" customFormat="1" ht="25.5">
      <c r="A39" s="25" t="s">
        <v>2136</v>
      </c>
      <c r="B39" s="25" t="s">
        <v>33</v>
      </c>
      <c r="C39" s="25"/>
      <c r="D39" s="25" t="s">
        <v>2509</v>
      </c>
      <c r="E39" s="26"/>
      <c r="F39" s="27">
        <v>1</v>
      </c>
      <c r="G39" s="27" t="s">
        <v>34</v>
      </c>
      <c r="H39" s="27"/>
      <c r="I39" s="28">
        <f>K40 + K41</f>
        <v>59.17</v>
      </c>
      <c r="J39" s="28">
        <f t="shared" si="1"/>
        <v>59.17</v>
      </c>
      <c r="K39" s="28">
        <f t="shared" si="0"/>
        <v>59.17</v>
      </c>
      <c r="L39" s="28">
        <f t="shared" si="2"/>
        <v>59.17</v>
      </c>
      <c r="M39" s="96"/>
      <c r="N39" s="96"/>
      <c r="O39" s="96"/>
      <c r="P39" s="96"/>
      <c r="R39" s="116"/>
      <c r="S39" s="116"/>
      <c r="T39" s="116"/>
    </row>
    <row r="40" spans="1:20" s="95" customFormat="1" ht="25.5">
      <c r="A40" s="29" t="s">
        <v>2510</v>
      </c>
      <c r="B40" s="29" t="s">
        <v>2511</v>
      </c>
      <c r="C40" s="29" t="s">
        <v>46</v>
      </c>
      <c r="D40" s="29" t="s">
        <v>2512</v>
      </c>
      <c r="E40" s="30" t="s">
        <v>60</v>
      </c>
      <c r="F40" s="31">
        <v>0.2</v>
      </c>
      <c r="G40" s="32">
        <v>66.33</v>
      </c>
      <c r="H40" s="32">
        <f t="shared" ref="H40:H41" si="9">ROUND(J40/(1+$B$4),2)</f>
        <v>66.31</v>
      </c>
      <c r="I40" s="32">
        <f>TRUNC(TRUNC(G40 * B4, 2) + G40, 2)</f>
        <v>80.209999999999994</v>
      </c>
      <c r="J40" s="32">
        <f t="shared" si="1"/>
        <v>80.2</v>
      </c>
      <c r="K40" s="32">
        <f t="shared" si="0"/>
        <v>16.04</v>
      </c>
      <c r="L40" s="32">
        <f t="shared" si="2"/>
        <v>16.04</v>
      </c>
      <c r="M40" s="123">
        <f>1-H40/G40</f>
        <v>3.0152268958227868E-4</v>
      </c>
      <c r="N40" s="123">
        <f>1-J40/I40</f>
        <v>1.2467273407290591E-4</v>
      </c>
      <c r="O40" s="123">
        <f>1-L40/K40</f>
        <v>0</v>
      </c>
      <c r="P40" s="96"/>
      <c r="R40" s="116"/>
      <c r="S40" s="116"/>
      <c r="T40" s="116"/>
    </row>
    <row r="41" spans="1:20" s="95" customFormat="1" ht="51">
      <c r="A41" s="29" t="s">
        <v>2513</v>
      </c>
      <c r="B41" s="29" t="s">
        <v>235</v>
      </c>
      <c r="C41" s="29" t="s">
        <v>46</v>
      </c>
      <c r="D41" s="29" t="s">
        <v>236</v>
      </c>
      <c r="E41" s="30" t="s">
        <v>47</v>
      </c>
      <c r="F41" s="31">
        <v>0.87</v>
      </c>
      <c r="G41" s="32">
        <v>41</v>
      </c>
      <c r="H41" s="32">
        <f t="shared" si="9"/>
        <v>40.99</v>
      </c>
      <c r="I41" s="32">
        <f>TRUNC(TRUNC(G41 * B4, 2) + G41, 2)</f>
        <v>49.58</v>
      </c>
      <c r="J41" s="32">
        <f t="shared" si="1"/>
        <v>49.5747</v>
      </c>
      <c r="K41" s="32">
        <f t="shared" si="0"/>
        <v>43.13</v>
      </c>
      <c r="L41" s="32">
        <f t="shared" si="2"/>
        <v>43.13</v>
      </c>
      <c r="M41" s="123">
        <f>1-H41/G41</f>
        <v>2.4390243902439046E-4</v>
      </c>
      <c r="N41" s="123">
        <f>1-J41/I41</f>
        <v>1.0689794271878661E-4</v>
      </c>
      <c r="O41" s="123">
        <f>1-L41/K41</f>
        <v>0</v>
      </c>
      <c r="P41" s="96"/>
      <c r="R41" s="116"/>
      <c r="S41" s="116"/>
      <c r="T41" s="116"/>
    </row>
    <row r="42" spans="1:20" s="95" customFormat="1" ht="25.5">
      <c r="A42" s="25" t="s">
        <v>2138</v>
      </c>
      <c r="B42" s="25" t="s">
        <v>33</v>
      </c>
      <c r="C42" s="25"/>
      <c r="D42" s="25" t="s">
        <v>2514</v>
      </c>
      <c r="E42" s="26"/>
      <c r="F42" s="27">
        <v>1</v>
      </c>
      <c r="G42" s="27" t="s">
        <v>34</v>
      </c>
      <c r="H42" s="27"/>
      <c r="I42" s="28">
        <f>K43</f>
        <v>2474.56</v>
      </c>
      <c r="J42" s="28">
        <f t="shared" si="1"/>
        <v>2474.56</v>
      </c>
      <c r="K42" s="28">
        <f t="shared" si="0"/>
        <v>2474.56</v>
      </c>
      <c r="L42" s="28">
        <f t="shared" si="2"/>
        <v>2474.56</v>
      </c>
      <c r="M42" s="96"/>
      <c r="N42" s="96"/>
      <c r="O42" s="96"/>
      <c r="P42" s="96"/>
      <c r="R42" s="116"/>
      <c r="S42" s="116"/>
      <c r="T42" s="116"/>
    </row>
    <row r="43" spans="1:20" s="95" customFormat="1" ht="38.25">
      <c r="A43" s="29" t="s">
        <v>2515</v>
      </c>
      <c r="B43" s="29" t="s">
        <v>2516</v>
      </c>
      <c r="C43" s="29" t="s">
        <v>46</v>
      </c>
      <c r="D43" s="29" t="s">
        <v>2517</v>
      </c>
      <c r="E43" s="30" t="s">
        <v>60</v>
      </c>
      <c r="F43" s="31">
        <v>21.41</v>
      </c>
      <c r="G43" s="32">
        <v>95.57</v>
      </c>
      <c r="H43" s="32">
        <f>ROUND(J43/(1+$B$4),2)</f>
        <v>95.57</v>
      </c>
      <c r="I43" s="32">
        <f>TRUNC(TRUNC(G43 * B4, 2) + G43, 2)</f>
        <v>115.58</v>
      </c>
      <c r="J43" s="32">
        <f t="shared" si="1"/>
        <v>115.5796</v>
      </c>
      <c r="K43" s="32">
        <f t="shared" si="0"/>
        <v>2474.56</v>
      </c>
      <c r="L43" s="32">
        <f t="shared" si="2"/>
        <v>2474.56</v>
      </c>
      <c r="M43" s="123">
        <f>1-H43/G43</f>
        <v>0</v>
      </c>
      <c r="N43" s="123">
        <f>1-J43/I43</f>
        <v>3.4608063679275602E-6</v>
      </c>
      <c r="O43" s="123">
        <f>1-L43/K43</f>
        <v>0</v>
      </c>
      <c r="P43" s="96"/>
      <c r="R43" s="116"/>
      <c r="S43" s="116"/>
      <c r="T43" s="116"/>
    </row>
    <row r="44" spans="1:20" s="95" customFormat="1">
      <c r="A44" s="25" t="s">
        <v>7</v>
      </c>
      <c r="B44" s="25" t="s">
        <v>33</v>
      </c>
      <c r="C44" s="25"/>
      <c r="D44" s="25" t="s">
        <v>2518</v>
      </c>
      <c r="E44" s="26"/>
      <c r="F44" s="27">
        <v>1</v>
      </c>
      <c r="G44" s="27" t="s">
        <v>34</v>
      </c>
      <c r="H44" s="27"/>
      <c r="I44" s="28">
        <f>K45 + K54</f>
        <v>459784.18</v>
      </c>
      <c r="J44" s="28">
        <f t="shared" si="1"/>
        <v>459784.18</v>
      </c>
      <c r="K44" s="28">
        <f t="shared" si="0"/>
        <v>459784.18</v>
      </c>
      <c r="L44" s="28">
        <f t="shared" si="2"/>
        <v>459784.18</v>
      </c>
      <c r="M44" s="96"/>
      <c r="N44" s="96"/>
      <c r="O44" s="96"/>
      <c r="P44" s="96"/>
      <c r="R44" s="116"/>
      <c r="S44" s="116"/>
      <c r="T44" s="116"/>
    </row>
    <row r="45" spans="1:20" s="95" customFormat="1">
      <c r="A45" s="25" t="s">
        <v>75</v>
      </c>
      <c r="B45" s="25" t="s">
        <v>33</v>
      </c>
      <c r="C45" s="25"/>
      <c r="D45" s="25" t="s">
        <v>386</v>
      </c>
      <c r="E45" s="26"/>
      <c r="F45" s="27">
        <v>1</v>
      </c>
      <c r="G45" s="27" t="s">
        <v>34</v>
      </c>
      <c r="H45" s="27"/>
      <c r="I45" s="28">
        <f>K46 + K47 + K48 + K49 + K50 + K51 + K52 + K53</f>
        <v>81976.819999999992</v>
      </c>
      <c r="J45" s="28">
        <f t="shared" si="1"/>
        <v>81976.820000000007</v>
      </c>
      <c r="K45" s="28">
        <f t="shared" si="0"/>
        <v>81976.820000000007</v>
      </c>
      <c r="L45" s="28">
        <f t="shared" si="2"/>
        <v>81976.820000000007</v>
      </c>
      <c r="M45" s="96"/>
      <c r="N45" s="96"/>
      <c r="O45" s="96"/>
      <c r="P45" s="96"/>
      <c r="R45" s="116"/>
      <c r="S45" s="116"/>
      <c r="T45" s="116"/>
    </row>
    <row r="46" spans="1:20" s="95" customFormat="1" ht="38.25">
      <c r="A46" s="29" t="s">
        <v>76</v>
      </c>
      <c r="B46" s="29" t="s">
        <v>1602</v>
      </c>
      <c r="C46" s="29" t="s">
        <v>38</v>
      </c>
      <c r="D46" s="29" t="s">
        <v>1603</v>
      </c>
      <c r="E46" s="30" t="s">
        <v>57</v>
      </c>
      <c r="F46" s="31">
        <v>469.89</v>
      </c>
      <c r="G46" s="32">
        <v>12.81</v>
      </c>
      <c r="H46" s="32">
        <f t="shared" ref="H46:H53" si="10">ROUND(J46/(1+$B$4),2)</f>
        <v>12.81</v>
      </c>
      <c r="I46" s="32">
        <f>TRUNC(TRUNC(G46 * B4, 2) + G46, 2)</f>
        <v>15.49</v>
      </c>
      <c r="J46" s="32">
        <f t="shared" si="1"/>
        <v>15.4899</v>
      </c>
      <c r="K46" s="32">
        <f t="shared" si="0"/>
        <v>7278.59</v>
      </c>
      <c r="L46" s="32">
        <f t="shared" si="2"/>
        <v>7278.59</v>
      </c>
      <c r="M46" s="123">
        <f t="shared" ref="M46:M53" si="11">1-H46/G46</f>
        <v>0</v>
      </c>
      <c r="N46" s="123">
        <f t="shared" ref="N46:N53" si="12">1-J46/I46</f>
        <v>6.4557779212437438E-6</v>
      </c>
      <c r="O46" s="123">
        <f t="shared" ref="O46:O53" si="13">1-L46/K46</f>
        <v>0</v>
      </c>
      <c r="P46" s="96"/>
      <c r="R46" s="116"/>
      <c r="S46" s="116"/>
      <c r="T46" s="116"/>
    </row>
    <row r="47" spans="1:20" s="95" customFormat="1" ht="38.25">
      <c r="A47" s="29" t="s">
        <v>77</v>
      </c>
      <c r="B47" s="29" t="s">
        <v>1604</v>
      </c>
      <c r="C47" s="29" t="s">
        <v>38</v>
      </c>
      <c r="D47" s="29" t="s">
        <v>1605</v>
      </c>
      <c r="E47" s="30" t="s">
        <v>57</v>
      </c>
      <c r="F47" s="31">
        <v>302.64</v>
      </c>
      <c r="G47" s="32">
        <v>18.04</v>
      </c>
      <c r="H47" s="32">
        <f t="shared" si="10"/>
        <v>18.03</v>
      </c>
      <c r="I47" s="32">
        <f>TRUNC(TRUNC(G47 * B4, 2) + G47, 2)</f>
        <v>21.81</v>
      </c>
      <c r="J47" s="32">
        <f t="shared" si="1"/>
        <v>21.809899999999999</v>
      </c>
      <c r="K47" s="32">
        <f t="shared" si="0"/>
        <v>6600.57</v>
      </c>
      <c r="L47" s="32">
        <f t="shared" si="2"/>
        <v>6600.57</v>
      </c>
      <c r="M47" s="123">
        <f t="shared" si="11"/>
        <v>5.5432372505537231E-4</v>
      </c>
      <c r="N47" s="123">
        <f t="shared" si="12"/>
        <v>4.5850527280455466E-6</v>
      </c>
      <c r="O47" s="123">
        <f t="shared" si="13"/>
        <v>0</v>
      </c>
      <c r="P47" s="96"/>
      <c r="R47" s="116"/>
      <c r="S47" s="116"/>
      <c r="T47" s="116"/>
    </row>
    <row r="48" spans="1:20" s="95" customFormat="1" ht="38.25">
      <c r="A48" s="29" t="s">
        <v>80</v>
      </c>
      <c r="B48" s="29" t="s">
        <v>1606</v>
      </c>
      <c r="C48" s="29" t="s">
        <v>38</v>
      </c>
      <c r="D48" s="29" t="s">
        <v>1607</v>
      </c>
      <c r="E48" s="30" t="s">
        <v>57</v>
      </c>
      <c r="F48" s="31">
        <v>149.44999999999999</v>
      </c>
      <c r="G48" s="32">
        <v>23.22</v>
      </c>
      <c r="H48" s="32">
        <f t="shared" si="10"/>
        <v>23.22</v>
      </c>
      <c r="I48" s="32">
        <f>TRUNC(TRUNC(G48 * B4, 2) + G48, 2)</f>
        <v>28.08</v>
      </c>
      <c r="J48" s="32">
        <f t="shared" si="1"/>
        <v>28.079899999999999</v>
      </c>
      <c r="K48" s="32">
        <f t="shared" si="0"/>
        <v>4196.55</v>
      </c>
      <c r="L48" s="32">
        <f t="shared" si="2"/>
        <v>4196.55</v>
      </c>
      <c r="M48" s="123">
        <f t="shared" si="11"/>
        <v>0</v>
      </c>
      <c r="N48" s="123">
        <f t="shared" si="12"/>
        <v>3.5612535612683516E-6</v>
      </c>
      <c r="O48" s="123">
        <f t="shared" si="13"/>
        <v>0</v>
      </c>
      <c r="P48" s="96"/>
      <c r="R48" s="116"/>
      <c r="S48" s="116"/>
      <c r="T48" s="116"/>
    </row>
    <row r="49" spans="1:20" s="95" customFormat="1" ht="38.25">
      <c r="A49" s="29" t="s">
        <v>81</v>
      </c>
      <c r="B49" s="29" t="s">
        <v>1612</v>
      </c>
      <c r="C49" s="29" t="s">
        <v>46</v>
      </c>
      <c r="D49" s="29" t="s">
        <v>2519</v>
      </c>
      <c r="E49" s="30" t="s">
        <v>57</v>
      </c>
      <c r="F49" s="31">
        <v>128.41999999999999</v>
      </c>
      <c r="G49" s="32">
        <v>35.03</v>
      </c>
      <c r="H49" s="32">
        <f t="shared" si="10"/>
        <v>35.03</v>
      </c>
      <c r="I49" s="32">
        <f>TRUNC(TRUNC(G49 * B4, 2) + G49, 2)</f>
        <v>42.36</v>
      </c>
      <c r="J49" s="32">
        <f t="shared" si="1"/>
        <v>42.359900000000003</v>
      </c>
      <c r="K49" s="32">
        <f t="shared" si="0"/>
        <v>5439.87</v>
      </c>
      <c r="L49" s="32">
        <f t="shared" si="2"/>
        <v>5439.87</v>
      </c>
      <c r="M49" s="123">
        <f t="shared" si="11"/>
        <v>0</v>
      </c>
      <c r="N49" s="123">
        <f t="shared" si="12"/>
        <v>2.3607176581341704E-6</v>
      </c>
      <c r="O49" s="123">
        <f t="shared" si="13"/>
        <v>0</v>
      </c>
      <c r="P49" s="96"/>
      <c r="R49" s="116"/>
      <c r="S49" s="116"/>
      <c r="T49" s="116"/>
    </row>
    <row r="50" spans="1:20" s="95" customFormat="1" ht="38.25">
      <c r="A50" s="29" t="s">
        <v>84</v>
      </c>
      <c r="B50" s="29" t="s">
        <v>1615</v>
      </c>
      <c r="C50" s="29" t="s">
        <v>46</v>
      </c>
      <c r="D50" s="29" t="s">
        <v>2520</v>
      </c>
      <c r="E50" s="30" t="s">
        <v>57</v>
      </c>
      <c r="F50" s="31">
        <v>67.75</v>
      </c>
      <c r="G50" s="32">
        <v>60.24</v>
      </c>
      <c r="H50" s="32">
        <f t="shared" si="10"/>
        <v>60.24</v>
      </c>
      <c r="I50" s="32">
        <f>TRUNC(TRUNC(G50 * B4, 2) + G50, 2)</f>
        <v>72.849999999999994</v>
      </c>
      <c r="J50" s="32">
        <f t="shared" si="1"/>
        <v>72.849800000000002</v>
      </c>
      <c r="K50" s="32">
        <f t="shared" si="0"/>
        <v>4935.58</v>
      </c>
      <c r="L50" s="32">
        <f t="shared" si="2"/>
        <v>4935.58</v>
      </c>
      <c r="M50" s="123">
        <f t="shared" si="11"/>
        <v>0</v>
      </c>
      <c r="N50" s="123">
        <f t="shared" si="12"/>
        <v>2.7453671928023837E-6</v>
      </c>
      <c r="O50" s="123">
        <f t="shared" si="13"/>
        <v>0</v>
      </c>
      <c r="P50" s="96"/>
      <c r="R50" s="116"/>
      <c r="S50" s="116"/>
      <c r="T50" s="116"/>
    </row>
    <row r="51" spans="1:20" s="95" customFormat="1" ht="38.25">
      <c r="A51" s="29" t="s">
        <v>85</v>
      </c>
      <c r="B51" s="29" t="s">
        <v>1618</v>
      </c>
      <c r="C51" s="29" t="s">
        <v>46</v>
      </c>
      <c r="D51" s="29" t="s">
        <v>2521</v>
      </c>
      <c r="E51" s="30" t="s">
        <v>57</v>
      </c>
      <c r="F51" s="31">
        <v>208.58</v>
      </c>
      <c r="G51" s="32">
        <v>91.57</v>
      </c>
      <c r="H51" s="32">
        <f t="shared" si="10"/>
        <v>91.57</v>
      </c>
      <c r="I51" s="32">
        <f>TRUNC(TRUNC(G51 * B4, 2) + G51, 2)</f>
        <v>110.74</v>
      </c>
      <c r="J51" s="32">
        <f t="shared" si="1"/>
        <v>110.73990000000001</v>
      </c>
      <c r="K51" s="32">
        <f t="shared" si="0"/>
        <v>23098.14</v>
      </c>
      <c r="L51" s="32">
        <f t="shared" si="2"/>
        <v>23098.14</v>
      </c>
      <c r="M51" s="123">
        <f t="shared" si="11"/>
        <v>0</v>
      </c>
      <c r="N51" s="123">
        <f t="shared" si="12"/>
        <v>9.0301607358345137E-7</v>
      </c>
      <c r="O51" s="123">
        <f t="shared" si="13"/>
        <v>0</v>
      </c>
      <c r="P51" s="96"/>
      <c r="R51" s="116"/>
      <c r="S51" s="116"/>
      <c r="T51" s="116"/>
    </row>
    <row r="52" spans="1:20" s="95" customFormat="1" ht="38.25">
      <c r="A52" s="29" t="s">
        <v>86</v>
      </c>
      <c r="B52" s="29" t="s">
        <v>1627</v>
      </c>
      <c r="C52" s="29" t="s">
        <v>38</v>
      </c>
      <c r="D52" s="29" t="s">
        <v>1628</v>
      </c>
      <c r="E52" s="30" t="s">
        <v>39</v>
      </c>
      <c r="F52" s="31">
        <v>1117.2</v>
      </c>
      <c r="G52" s="32">
        <v>21.29</v>
      </c>
      <c r="H52" s="32">
        <f t="shared" si="10"/>
        <v>21.28</v>
      </c>
      <c r="I52" s="32">
        <f>TRUNC(TRUNC(G52 * B4, 2) + G52, 2)</f>
        <v>25.74</v>
      </c>
      <c r="J52" s="32">
        <f t="shared" si="1"/>
        <v>25.739899999999999</v>
      </c>
      <c r="K52" s="32">
        <f t="shared" si="0"/>
        <v>28756.720000000001</v>
      </c>
      <c r="L52" s="32">
        <f t="shared" si="2"/>
        <v>28756.720000000001</v>
      </c>
      <c r="M52" s="123">
        <f t="shared" si="11"/>
        <v>4.6970408642543759E-4</v>
      </c>
      <c r="N52" s="123">
        <f t="shared" si="12"/>
        <v>3.8850038850402058E-6</v>
      </c>
      <c r="O52" s="123">
        <f t="shared" si="13"/>
        <v>0</v>
      </c>
      <c r="P52" s="96"/>
      <c r="R52" s="116"/>
      <c r="S52" s="116"/>
      <c r="T52" s="116"/>
    </row>
    <row r="53" spans="1:20" s="95" customFormat="1" ht="38.25">
      <c r="A53" s="29" t="s">
        <v>923</v>
      </c>
      <c r="B53" s="29" t="s">
        <v>1630</v>
      </c>
      <c r="C53" s="29" t="s">
        <v>38</v>
      </c>
      <c r="D53" s="29" t="s">
        <v>1631</v>
      </c>
      <c r="E53" s="30" t="s">
        <v>39</v>
      </c>
      <c r="F53" s="31">
        <v>49.52</v>
      </c>
      <c r="G53" s="32">
        <v>27.9</v>
      </c>
      <c r="H53" s="32">
        <f t="shared" si="10"/>
        <v>27.9</v>
      </c>
      <c r="I53" s="32">
        <f>TRUNC(TRUNC(G53 * B4, 2) + G53, 2)</f>
        <v>33.74</v>
      </c>
      <c r="J53" s="32">
        <f t="shared" si="1"/>
        <v>33.739899999999999</v>
      </c>
      <c r="K53" s="32">
        <f t="shared" si="0"/>
        <v>1670.8</v>
      </c>
      <c r="L53" s="32">
        <f t="shared" si="2"/>
        <v>1670.8</v>
      </c>
      <c r="M53" s="123">
        <f t="shared" si="11"/>
        <v>0</v>
      </c>
      <c r="N53" s="123">
        <f t="shared" si="12"/>
        <v>2.9638411381815999E-6</v>
      </c>
      <c r="O53" s="123">
        <f t="shared" si="13"/>
        <v>0</v>
      </c>
      <c r="P53" s="96"/>
      <c r="R53" s="116"/>
      <c r="S53" s="116"/>
      <c r="T53" s="116"/>
    </row>
    <row r="54" spans="1:20" s="95" customFormat="1">
      <c r="A54" s="25" t="s">
        <v>87</v>
      </c>
      <c r="B54" s="25" t="s">
        <v>33</v>
      </c>
      <c r="C54" s="25"/>
      <c r="D54" s="25" t="s">
        <v>337</v>
      </c>
      <c r="E54" s="26"/>
      <c r="F54" s="27">
        <v>1</v>
      </c>
      <c r="G54" s="27" t="s">
        <v>34</v>
      </c>
      <c r="H54" s="27"/>
      <c r="I54" s="28">
        <f>K55 + K56 + K57 + K58 + K59 + K60 + K61 + K62 + K63 + K64 + K65 + K66 + K67 + K68 + K69</f>
        <v>377807.36000000004</v>
      </c>
      <c r="J54" s="28">
        <f t="shared" si="1"/>
        <v>377807.35999999999</v>
      </c>
      <c r="K54" s="28">
        <f t="shared" si="0"/>
        <v>377807.35999999999</v>
      </c>
      <c r="L54" s="28">
        <f t="shared" si="2"/>
        <v>377807.35999999999</v>
      </c>
      <c r="M54" s="96"/>
      <c r="N54" s="96"/>
      <c r="O54" s="96"/>
      <c r="P54" s="96"/>
      <c r="R54" s="116"/>
      <c r="S54" s="116"/>
      <c r="T54" s="116"/>
    </row>
    <row r="55" spans="1:20" s="95" customFormat="1" ht="38.25">
      <c r="A55" s="29" t="s">
        <v>89</v>
      </c>
      <c r="B55" s="29" t="s">
        <v>1667</v>
      </c>
      <c r="C55" s="29" t="s">
        <v>46</v>
      </c>
      <c r="D55" s="29" t="s">
        <v>2522</v>
      </c>
      <c r="E55" s="30" t="s">
        <v>57</v>
      </c>
      <c r="F55" s="31">
        <v>1048.08</v>
      </c>
      <c r="G55" s="32">
        <v>4.33</v>
      </c>
      <c r="H55" s="32">
        <f t="shared" ref="H55:H69" si="14">ROUND(J55/(1+$B$4),2)</f>
        <v>4.32</v>
      </c>
      <c r="I55" s="32">
        <f>TRUNC(TRUNC(G55 * B4, 2) + G55, 2)</f>
        <v>5.23</v>
      </c>
      <c r="J55" s="32">
        <f t="shared" si="1"/>
        <v>5.2298999999999998</v>
      </c>
      <c r="K55" s="32">
        <f t="shared" si="0"/>
        <v>5481.45</v>
      </c>
      <c r="L55" s="32">
        <f t="shared" si="2"/>
        <v>5481.45</v>
      </c>
      <c r="M55" s="123">
        <f t="shared" ref="M55:M69" si="15">1-H55/G55</f>
        <v>2.3094688221708681E-3</v>
      </c>
      <c r="N55" s="123">
        <f t="shared" ref="N55:N69" si="16">1-J55/I55</f>
        <v>1.9120458891186409E-5</v>
      </c>
      <c r="O55" s="123">
        <f t="shared" ref="O55:O69" si="17">1-L55/K55</f>
        <v>0</v>
      </c>
      <c r="P55" s="96"/>
      <c r="R55" s="116"/>
      <c r="S55" s="116"/>
      <c r="T55" s="116"/>
    </row>
    <row r="56" spans="1:20" s="95" customFormat="1" ht="38.25">
      <c r="A56" s="29" t="s">
        <v>90</v>
      </c>
      <c r="B56" s="29" t="s">
        <v>1670</v>
      </c>
      <c r="C56" s="29" t="s">
        <v>46</v>
      </c>
      <c r="D56" s="29" t="s">
        <v>2083</v>
      </c>
      <c r="E56" s="30" t="s">
        <v>57</v>
      </c>
      <c r="F56" s="31">
        <v>3935.08</v>
      </c>
      <c r="G56" s="32">
        <v>19.52</v>
      </c>
      <c r="H56" s="32">
        <f t="shared" si="14"/>
        <v>19.510000000000002</v>
      </c>
      <c r="I56" s="32">
        <f>TRUNC(TRUNC(G56 * B4, 2) + G56, 2)</f>
        <v>23.6</v>
      </c>
      <c r="J56" s="32">
        <f t="shared" si="1"/>
        <v>23.599900000000002</v>
      </c>
      <c r="K56" s="32">
        <f t="shared" si="0"/>
        <v>92867.88</v>
      </c>
      <c r="L56" s="32">
        <f t="shared" si="2"/>
        <v>92867.88</v>
      </c>
      <c r="M56" s="123">
        <f t="shared" si="15"/>
        <v>5.1229508196715123E-4</v>
      </c>
      <c r="N56" s="123">
        <f t="shared" si="16"/>
        <v>4.2372881355889902E-6</v>
      </c>
      <c r="O56" s="123">
        <f t="shared" si="17"/>
        <v>0</v>
      </c>
      <c r="P56" s="96"/>
      <c r="R56" s="116"/>
      <c r="S56" s="116"/>
      <c r="T56" s="116"/>
    </row>
    <row r="57" spans="1:20" s="95" customFormat="1" ht="38.25">
      <c r="A57" s="29" t="s">
        <v>2170</v>
      </c>
      <c r="B57" s="29" t="s">
        <v>1673</v>
      </c>
      <c r="C57" s="29" t="s">
        <v>46</v>
      </c>
      <c r="D57" s="29" t="s">
        <v>2523</v>
      </c>
      <c r="E57" s="30" t="s">
        <v>57</v>
      </c>
      <c r="F57" s="31">
        <v>1261.21</v>
      </c>
      <c r="G57" s="32">
        <v>30.66</v>
      </c>
      <c r="H57" s="32">
        <f t="shared" si="14"/>
        <v>30.66</v>
      </c>
      <c r="I57" s="32">
        <f>TRUNC(TRUNC(G57 * B4, 2) + G57, 2)</f>
        <v>37.08</v>
      </c>
      <c r="J57" s="32">
        <f t="shared" si="1"/>
        <v>37.079900000000002</v>
      </c>
      <c r="K57" s="32">
        <f t="shared" si="0"/>
        <v>46765.66</v>
      </c>
      <c r="L57" s="32">
        <f t="shared" si="2"/>
        <v>46765.66</v>
      </c>
      <c r="M57" s="123">
        <f t="shared" si="15"/>
        <v>0</v>
      </c>
      <c r="N57" s="123">
        <f t="shared" si="16"/>
        <v>2.6968716287933958E-6</v>
      </c>
      <c r="O57" s="123">
        <f t="shared" si="17"/>
        <v>0</v>
      </c>
      <c r="P57" s="96"/>
      <c r="R57" s="116"/>
      <c r="S57" s="116"/>
      <c r="T57" s="116"/>
    </row>
    <row r="58" spans="1:20" s="95" customFormat="1" ht="38.25">
      <c r="A58" s="29" t="s">
        <v>2172</v>
      </c>
      <c r="B58" s="29" t="s">
        <v>1676</v>
      </c>
      <c r="C58" s="29" t="s">
        <v>46</v>
      </c>
      <c r="D58" s="29" t="s">
        <v>2524</v>
      </c>
      <c r="E58" s="30" t="s">
        <v>57</v>
      </c>
      <c r="F58" s="31">
        <v>1244.53</v>
      </c>
      <c r="G58" s="32">
        <v>5.84</v>
      </c>
      <c r="H58" s="32">
        <f t="shared" si="14"/>
        <v>5.84</v>
      </c>
      <c r="I58" s="32">
        <f>TRUNC(TRUNC(G58 * B4, 2) + G58, 2)</f>
        <v>7.06</v>
      </c>
      <c r="J58" s="32">
        <f t="shared" si="1"/>
        <v>7.0598999999999998</v>
      </c>
      <c r="K58" s="32">
        <f t="shared" si="0"/>
        <v>8786.3799999999992</v>
      </c>
      <c r="L58" s="32">
        <f t="shared" si="2"/>
        <v>8786.3799999999992</v>
      </c>
      <c r="M58" s="123">
        <f t="shared" si="15"/>
        <v>0</v>
      </c>
      <c r="N58" s="123">
        <f t="shared" si="16"/>
        <v>1.4164305949027067E-5</v>
      </c>
      <c r="O58" s="123">
        <f t="shared" si="17"/>
        <v>0</v>
      </c>
      <c r="P58" s="96"/>
      <c r="R58" s="116"/>
      <c r="S58" s="116"/>
      <c r="T58" s="116"/>
    </row>
    <row r="59" spans="1:20" s="95" customFormat="1" ht="38.25">
      <c r="A59" s="29" t="s">
        <v>2175</v>
      </c>
      <c r="B59" s="29" t="s">
        <v>364</v>
      </c>
      <c r="C59" s="29" t="s">
        <v>46</v>
      </c>
      <c r="D59" s="29" t="s">
        <v>2525</v>
      </c>
      <c r="E59" s="30" t="s">
        <v>57</v>
      </c>
      <c r="F59" s="31">
        <v>1372.32</v>
      </c>
      <c r="G59" s="32">
        <v>8.6199999999999992</v>
      </c>
      <c r="H59" s="32">
        <f t="shared" si="14"/>
        <v>8.6199999999999992</v>
      </c>
      <c r="I59" s="32">
        <f>TRUNC(TRUNC(G59 * B4, 2) + G59, 2)</f>
        <v>10.42</v>
      </c>
      <c r="J59" s="32">
        <f t="shared" si="1"/>
        <v>10.4199</v>
      </c>
      <c r="K59" s="32">
        <f t="shared" si="0"/>
        <v>14299.57</v>
      </c>
      <c r="L59" s="32">
        <f t="shared" si="2"/>
        <v>14299.57</v>
      </c>
      <c r="M59" s="123">
        <f t="shared" si="15"/>
        <v>0</v>
      </c>
      <c r="N59" s="123">
        <f t="shared" si="16"/>
        <v>9.596928982724684E-6</v>
      </c>
      <c r="O59" s="123">
        <f t="shared" si="17"/>
        <v>0</v>
      </c>
      <c r="P59" s="96"/>
      <c r="R59" s="116"/>
      <c r="S59" s="116"/>
      <c r="T59" s="116"/>
    </row>
    <row r="60" spans="1:20" s="95" customFormat="1" ht="38.25">
      <c r="A60" s="29" t="s">
        <v>2526</v>
      </c>
      <c r="B60" s="29" t="s">
        <v>338</v>
      </c>
      <c r="C60" s="29" t="s">
        <v>46</v>
      </c>
      <c r="D60" s="29" t="s">
        <v>2527</v>
      </c>
      <c r="E60" s="30" t="s">
        <v>57</v>
      </c>
      <c r="F60" s="31">
        <v>2598.92</v>
      </c>
      <c r="G60" s="32">
        <v>12.18</v>
      </c>
      <c r="H60" s="32">
        <f t="shared" si="14"/>
        <v>12.18</v>
      </c>
      <c r="I60" s="32">
        <f>TRUNC(TRUNC(G60 * B4, 2) + G60, 2)</f>
        <v>14.73</v>
      </c>
      <c r="J60" s="32">
        <f t="shared" si="1"/>
        <v>14.729900000000001</v>
      </c>
      <c r="K60" s="32">
        <f t="shared" si="0"/>
        <v>38282.089999999997</v>
      </c>
      <c r="L60" s="32">
        <f t="shared" si="2"/>
        <v>38282.089999999997</v>
      </c>
      <c r="M60" s="123">
        <f t="shared" si="15"/>
        <v>0</v>
      </c>
      <c r="N60" s="123">
        <f t="shared" si="16"/>
        <v>6.7888662592663351E-6</v>
      </c>
      <c r="O60" s="123">
        <f t="shared" si="17"/>
        <v>0</v>
      </c>
      <c r="P60" s="96"/>
      <c r="R60" s="116"/>
      <c r="S60" s="116"/>
      <c r="T60" s="116"/>
    </row>
    <row r="61" spans="1:20" s="95" customFormat="1" ht="38.25">
      <c r="A61" s="29" t="s">
        <v>2528</v>
      </c>
      <c r="B61" s="29" t="s">
        <v>1683</v>
      </c>
      <c r="C61" s="29" t="s">
        <v>46</v>
      </c>
      <c r="D61" s="29" t="s">
        <v>2529</v>
      </c>
      <c r="E61" s="30" t="s">
        <v>57</v>
      </c>
      <c r="F61" s="31">
        <v>6.31</v>
      </c>
      <c r="G61" s="32">
        <v>158.52000000000001</v>
      </c>
      <c r="H61" s="32">
        <f t="shared" si="14"/>
        <v>158.52000000000001</v>
      </c>
      <c r="I61" s="32">
        <f>TRUNC(TRUNC(G61 * B4, 2) + G61, 2)</f>
        <v>191.71</v>
      </c>
      <c r="J61" s="32">
        <f t="shared" si="1"/>
        <v>191.7099</v>
      </c>
      <c r="K61" s="32">
        <f t="shared" si="0"/>
        <v>1209.69</v>
      </c>
      <c r="L61" s="32">
        <f t="shared" si="2"/>
        <v>1209.69</v>
      </c>
      <c r="M61" s="123">
        <f t="shared" si="15"/>
        <v>0</v>
      </c>
      <c r="N61" s="123">
        <f t="shared" si="16"/>
        <v>5.2162119867915635E-7</v>
      </c>
      <c r="O61" s="123">
        <f t="shared" si="17"/>
        <v>0</v>
      </c>
      <c r="P61" s="96"/>
      <c r="R61" s="116"/>
      <c r="S61" s="116"/>
      <c r="T61" s="116"/>
    </row>
    <row r="62" spans="1:20" s="95" customFormat="1" ht="38.25">
      <c r="A62" s="29" t="s">
        <v>2530</v>
      </c>
      <c r="B62" s="29" t="s">
        <v>1686</v>
      </c>
      <c r="C62" s="29" t="s">
        <v>46</v>
      </c>
      <c r="D62" s="29" t="s">
        <v>2531</v>
      </c>
      <c r="E62" s="30" t="s">
        <v>57</v>
      </c>
      <c r="F62" s="31">
        <v>99.41</v>
      </c>
      <c r="G62" s="32">
        <v>121.94</v>
      </c>
      <c r="H62" s="32">
        <f t="shared" si="14"/>
        <v>121.94</v>
      </c>
      <c r="I62" s="32">
        <f>TRUNC(TRUNC(G62 * B4, 2) + G62, 2)</f>
        <v>147.47</v>
      </c>
      <c r="J62" s="32">
        <f t="shared" si="1"/>
        <v>147.4699</v>
      </c>
      <c r="K62" s="32">
        <f t="shared" si="0"/>
        <v>14659.99</v>
      </c>
      <c r="L62" s="32">
        <f t="shared" si="2"/>
        <v>14659.99</v>
      </c>
      <c r="M62" s="123">
        <f t="shared" si="15"/>
        <v>0</v>
      </c>
      <c r="N62" s="123">
        <f t="shared" si="16"/>
        <v>6.7810402115675572E-7</v>
      </c>
      <c r="O62" s="123">
        <f t="shared" si="17"/>
        <v>0</v>
      </c>
      <c r="P62" s="96"/>
      <c r="R62" s="116"/>
      <c r="S62" s="116"/>
      <c r="T62" s="116"/>
    </row>
    <row r="63" spans="1:20" s="95" customFormat="1" ht="38.25">
      <c r="A63" s="29" t="s">
        <v>2532</v>
      </c>
      <c r="B63" s="29" t="s">
        <v>1689</v>
      </c>
      <c r="C63" s="29" t="s">
        <v>46</v>
      </c>
      <c r="D63" s="29" t="s">
        <v>2533</v>
      </c>
      <c r="E63" s="30" t="s">
        <v>57</v>
      </c>
      <c r="F63" s="31">
        <v>397.63</v>
      </c>
      <c r="G63" s="32">
        <v>191.8</v>
      </c>
      <c r="H63" s="32">
        <f t="shared" si="14"/>
        <v>191.8</v>
      </c>
      <c r="I63" s="32">
        <f>TRUNC(TRUNC(G63 * B4, 2) + G63, 2)</f>
        <v>231.96</v>
      </c>
      <c r="J63" s="32">
        <f t="shared" si="1"/>
        <v>231.9599</v>
      </c>
      <c r="K63" s="32">
        <f t="shared" si="0"/>
        <v>92234.25</v>
      </c>
      <c r="L63" s="32">
        <f t="shared" si="2"/>
        <v>92234.25</v>
      </c>
      <c r="M63" s="123">
        <f t="shared" si="15"/>
        <v>0</v>
      </c>
      <c r="N63" s="123">
        <f t="shared" si="16"/>
        <v>4.311088118713613E-7</v>
      </c>
      <c r="O63" s="123">
        <f t="shared" si="17"/>
        <v>0</v>
      </c>
      <c r="P63" s="96"/>
      <c r="R63" s="116"/>
      <c r="S63" s="116"/>
      <c r="T63" s="116"/>
    </row>
    <row r="64" spans="1:20" s="95" customFormat="1" ht="38.25">
      <c r="A64" s="29" t="s">
        <v>2534</v>
      </c>
      <c r="B64" s="29" t="s">
        <v>1692</v>
      </c>
      <c r="C64" s="29" t="s">
        <v>46</v>
      </c>
      <c r="D64" s="29" t="s">
        <v>2535</v>
      </c>
      <c r="E64" s="30" t="s">
        <v>57</v>
      </c>
      <c r="F64" s="31">
        <v>25.22</v>
      </c>
      <c r="G64" s="32">
        <v>311.35000000000002</v>
      </c>
      <c r="H64" s="32">
        <f t="shared" si="14"/>
        <v>311.33999999999997</v>
      </c>
      <c r="I64" s="32">
        <f>TRUNC(TRUNC(G64 * B4, 2) + G64, 2)</f>
        <v>376.54</v>
      </c>
      <c r="J64" s="32">
        <f t="shared" si="1"/>
        <v>376.53960000000001</v>
      </c>
      <c r="K64" s="32">
        <f t="shared" si="0"/>
        <v>9496.33</v>
      </c>
      <c r="L64" s="32">
        <f t="shared" si="2"/>
        <v>9496.33</v>
      </c>
      <c r="M64" s="123">
        <f t="shared" si="15"/>
        <v>3.2118194957631019E-5</v>
      </c>
      <c r="N64" s="123">
        <f t="shared" si="16"/>
        <v>1.062304137655623E-6</v>
      </c>
      <c r="O64" s="123">
        <f t="shared" si="17"/>
        <v>0</v>
      </c>
      <c r="P64" s="96"/>
      <c r="R64" s="116"/>
      <c r="S64" s="116"/>
      <c r="T64" s="116"/>
    </row>
    <row r="65" spans="1:20" s="95" customFormat="1" ht="38.25">
      <c r="A65" s="29" t="s">
        <v>2536</v>
      </c>
      <c r="B65" s="29" t="s">
        <v>1695</v>
      </c>
      <c r="C65" s="29" t="s">
        <v>46</v>
      </c>
      <c r="D65" s="29" t="s">
        <v>2537</v>
      </c>
      <c r="E65" s="30" t="s">
        <v>57</v>
      </c>
      <c r="F65" s="31">
        <v>291.68</v>
      </c>
      <c r="G65" s="32">
        <v>46.84</v>
      </c>
      <c r="H65" s="32">
        <f t="shared" si="14"/>
        <v>46.83</v>
      </c>
      <c r="I65" s="32">
        <f>TRUNC(TRUNC(G65 * B4, 2) + G65, 2)</f>
        <v>56.64</v>
      </c>
      <c r="J65" s="32">
        <f t="shared" si="1"/>
        <v>56.639899999999997</v>
      </c>
      <c r="K65" s="32">
        <f t="shared" si="0"/>
        <v>16520.75</v>
      </c>
      <c r="L65" s="32">
        <f t="shared" si="2"/>
        <v>16520.75</v>
      </c>
      <c r="M65" s="123">
        <f t="shared" si="15"/>
        <v>2.1349274124693451E-4</v>
      </c>
      <c r="N65" s="123">
        <f t="shared" si="16"/>
        <v>1.7655367232638497E-6</v>
      </c>
      <c r="O65" s="123">
        <f t="shared" si="17"/>
        <v>0</v>
      </c>
      <c r="P65" s="96"/>
      <c r="R65" s="116"/>
      <c r="S65" s="116"/>
      <c r="T65" s="116"/>
    </row>
    <row r="66" spans="1:20" s="95" customFormat="1" ht="38.25">
      <c r="A66" s="29" t="s">
        <v>2538</v>
      </c>
      <c r="B66" s="29" t="s">
        <v>339</v>
      </c>
      <c r="C66" s="29" t="s">
        <v>46</v>
      </c>
      <c r="D66" s="29" t="s">
        <v>2539</v>
      </c>
      <c r="E66" s="30" t="s">
        <v>57</v>
      </c>
      <c r="F66" s="31">
        <v>1269.83</v>
      </c>
      <c r="G66" s="32">
        <v>3.57</v>
      </c>
      <c r="H66" s="32">
        <f t="shared" si="14"/>
        <v>3.56</v>
      </c>
      <c r="I66" s="32">
        <f>TRUNC(TRUNC(G66 * B4, 2) + G66, 2)</f>
        <v>4.3099999999999996</v>
      </c>
      <c r="J66" s="32">
        <f t="shared" si="1"/>
        <v>4.3098999999999998</v>
      </c>
      <c r="K66" s="32">
        <f t="shared" si="0"/>
        <v>5472.96</v>
      </c>
      <c r="L66" s="32">
        <f t="shared" si="2"/>
        <v>5472.96</v>
      </c>
      <c r="M66" s="123">
        <f t="shared" si="15"/>
        <v>2.8011204481792618E-3</v>
      </c>
      <c r="N66" s="123">
        <f t="shared" si="16"/>
        <v>2.3201856148458155E-5</v>
      </c>
      <c r="O66" s="123">
        <f t="shared" si="17"/>
        <v>0</v>
      </c>
      <c r="P66" s="96"/>
      <c r="R66" s="116"/>
      <c r="S66" s="116"/>
      <c r="T66" s="116"/>
    </row>
    <row r="67" spans="1:20" s="95" customFormat="1" ht="38.25">
      <c r="A67" s="29" t="s">
        <v>2540</v>
      </c>
      <c r="B67" s="29" t="s">
        <v>340</v>
      </c>
      <c r="C67" s="29" t="s">
        <v>46</v>
      </c>
      <c r="D67" s="29" t="s">
        <v>2541</v>
      </c>
      <c r="E67" s="30" t="s">
        <v>57</v>
      </c>
      <c r="F67" s="31">
        <v>2729.22</v>
      </c>
      <c r="G67" s="32">
        <v>5.19</v>
      </c>
      <c r="H67" s="32">
        <f t="shared" si="14"/>
        <v>5.18</v>
      </c>
      <c r="I67" s="32">
        <f>TRUNC(TRUNC(G67 * B4, 2) + G67, 2)</f>
        <v>6.27</v>
      </c>
      <c r="J67" s="32">
        <f t="shared" si="1"/>
        <v>6.2698999999999998</v>
      </c>
      <c r="K67" s="32">
        <f t="shared" si="0"/>
        <v>17112.2</v>
      </c>
      <c r="L67" s="32">
        <f t="shared" si="2"/>
        <v>17112.2</v>
      </c>
      <c r="M67" s="123">
        <f t="shared" si="15"/>
        <v>1.9267822736032114E-3</v>
      </c>
      <c r="N67" s="123">
        <f t="shared" si="16"/>
        <v>1.5948963317358178E-5</v>
      </c>
      <c r="O67" s="123">
        <f t="shared" si="17"/>
        <v>0</v>
      </c>
      <c r="P67" s="96"/>
      <c r="R67" s="116"/>
      <c r="S67" s="116"/>
      <c r="T67" s="116"/>
    </row>
    <row r="68" spans="1:20" s="95" customFormat="1" ht="38.25">
      <c r="A68" s="29" t="s">
        <v>2542</v>
      </c>
      <c r="B68" s="29" t="s">
        <v>341</v>
      </c>
      <c r="C68" s="29" t="s">
        <v>46</v>
      </c>
      <c r="D68" s="29" t="s">
        <v>2543</v>
      </c>
      <c r="E68" s="30" t="s">
        <v>57</v>
      </c>
      <c r="F68" s="31">
        <v>1448.9</v>
      </c>
      <c r="G68" s="32">
        <v>8.06</v>
      </c>
      <c r="H68" s="32">
        <f t="shared" si="14"/>
        <v>8.0500000000000007</v>
      </c>
      <c r="I68" s="32">
        <f>TRUNC(TRUNC(G68 * B4, 2) + G68, 2)</f>
        <v>9.74</v>
      </c>
      <c r="J68" s="32">
        <f t="shared" si="1"/>
        <v>9.7399000000000004</v>
      </c>
      <c r="K68" s="32">
        <f t="shared" si="0"/>
        <v>14112.28</v>
      </c>
      <c r="L68" s="32">
        <f t="shared" si="2"/>
        <v>14112.28</v>
      </c>
      <c r="M68" s="123">
        <f t="shared" si="15"/>
        <v>1.2406947890818421E-3</v>
      </c>
      <c r="N68" s="123">
        <f t="shared" si="16"/>
        <v>1.0266940451697515E-5</v>
      </c>
      <c r="O68" s="123">
        <f t="shared" si="17"/>
        <v>0</v>
      </c>
      <c r="P68" s="96"/>
      <c r="R68" s="116"/>
      <c r="S68" s="116"/>
      <c r="T68" s="116"/>
    </row>
    <row r="69" spans="1:20" s="95" customFormat="1" ht="38.25">
      <c r="A69" s="29" t="s">
        <v>2544</v>
      </c>
      <c r="B69" s="29" t="s">
        <v>342</v>
      </c>
      <c r="C69" s="29" t="s">
        <v>46</v>
      </c>
      <c r="D69" s="29" t="s">
        <v>2545</v>
      </c>
      <c r="E69" s="30" t="s">
        <v>57</v>
      </c>
      <c r="F69" s="31">
        <v>37.17</v>
      </c>
      <c r="G69" s="32">
        <v>11.26</v>
      </c>
      <c r="H69" s="32">
        <f t="shared" si="14"/>
        <v>11.25</v>
      </c>
      <c r="I69" s="32">
        <f>TRUNC(TRUNC(G69 * B4, 2) + G69, 2)</f>
        <v>13.61</v>
      </c>
      <c r="J69" s="32">
        <f t="shared" si="1"/>
        <v>13.6099</v>
      </c>
      <c r="K69" s="32">
        <f t="shared" si="0"/>
        <v>505.88</v>
      </c>
      <c r="L69" s="32">
        <f t="shared" si="2"/>
        <v>505.88</v>
      </c>
      <c r="M69" s="123">
        <f t="shared" si="15"/>
        <v>8.8809946714030197E-4</v>
      </c>
      <c r="N69" s="123">
        <f t="shared" si="16"/>
        <v>7.3475385745647159E-6</v>
      </c>
      <c r="O69" s="123">
        <f t="shared" si="17"/>
        <v>0</v>
      </c>
      <c r="P69" s="96"/>
      <c r="R69" s="116"/>
      <c r="S69" s="116"/>
      <c r="T69" s="116"/>
    </row>
    <row r="70" spans="1:20" s="95" customFormat="1">
      <c r="A70" s="25" t="s">
        <v>9</v>
      </c>
      <c r="B70" s="25" t="s">
        <v>33</v>
      </c>
      <c r="C70" s="25"/>
      <c r="D70" s="25" t="s">
        <v>2546</v>
      </c>
      <c r="E70" s="26"/>
      <c r="F70" s="27">
        <v>1</v>
      </c>
      <c r="G70" s="27" t="s">
        <v>34</v>
      </c>
      <c r="H70" s="27"/>
      <c r="I70" s="28">
        <f>K71</f>
        <v>1721.31</v>
      </c>
      <c r="J70" s="28">
        <f t="shared" si="1"/>
        <v>1721.31</v>
      </c>
      <c r="K70" s="28">
        <f t="shared" si="0"/>
        <v>1721.31</v>
      </c>
      <c r="L70" s="28">
        <f t="shared" si="2"/>
        <v>1721.31</v>
      </c>
      <c r="M70" s="96"/>
      <c r="N70" s="96"/>
      <c r="O70" s="96"/>
      <c r="P70" s="96"/>
      <c r="R70" s="116"/>
      <c r="S70" s="116"/>
      <c r="T70" s="116"/>
    </row>
    <row r="71" spans="1:20" s="95" customFormat="1" ht="25.5">
      <c r="A71" s="29" t="s">
        <v>97</v>
      </c>
      <c r="B71" s="29" t="s">
        <v>317</v>
      </c>
      <c r="C71" s="29" t="s">
        <v>46</v>
      </c>
      <c r="D71" s="29" t="s">
        <v>2547</v>
      </c>
      <c r="E71" s="30" t="s">
        <v>47</v>
      </c>
      <c r="F71" s="31">
        <v>38.04</v>
      </c>
      <c r="G71" s="32">
        <v>37.42</v>
      </c>
      <c r="H71" s="32">
        <f>ROUND(J71/(1+$B$4),2)</f>
        <v>37.42</v>
      </c>
      <c r="I71" s="32">
        <f>TRUNC(TRUNC(G71 * B4, 2) + G71, 2)</f>
        <v>45.25</v>
      </c>
      <c r="J71" s="32">
        <f t="shared" si="1"/>
        <v>45.25</v>
      </c>
      <c r="K71" s="32">
        <f t="shared" si="0"/>
        <v>1721.31</v>
      </c>
      <c r="L71" s="32">
        <f t="shared" si="2"/>
        <v>1721.31</v>
      </c>
      <c r="M71" s="123">
        <f>1-H71/G71</f>
        <v>0</v>
      </c>
      <c r="N71" s="123">
        <f>1-J71/I71</f>
        <v>0</v>
      </c>
      <c r="O71" s="123">
        <f>1-L71/K71</f>
        <v>0</v>
      </c>
      <c r="P71" s="96"/>
      <c r="R71" s="116"/>
      <c r="S71" s="116"/>
      <c r="T71" s="116"/>
    </row>
    <row r="72" spans="1:20" s="95" customFormat="1">
      <c r="A72" s="25" t="s">
        <v>11</v>
      </c>
      <c r="B72" s="25" t="s">
        <v>33</v>
      </c>
      <c r="C72" s="25"/>
      <c r="D72" s="25" t="s">
        <v>1386</v>
      </c>
      <c r="E72" s="26"/>
      <c r="F72" s="27">
        <v>1</v>
      </c>
      <c r="G72" s="27" t="s">
        <v>34</v>
      </c>
      <c r="H72" s="27"/>
      <c r="I72" s="28">
        <f>K73</f>
        <v>7655.4</v>
      </c>
      <c r="J72" s="28">
        <f t="shared" si="1"/>
        <v>7655.4</v>
      </c>
      <c r="K72" s="28">
        <f t="shared" si="0"/>
        <v>7655.4</v>
      </c>
      <c r="L72" s="28">
        <f t="shared" si="2"/>
        <v>7655.4</v>
      </c>
      <c r="M72" s="96"/>
      <c r="N72" s="96"/>
      <c r="O72" s="96"/>
      <c r="P72" s="96"/>
      <c r="R72" s="116"/>
      <c r="S72" s="116"/>
      <c r="T72" s="116"/>
    </row>
    <row r="73" spans="1:20" s="95" customFormat="1" ht="38.25">
      <c r="A73" s="29" t="s">
        <v>152</v>
      </c>
      <c r="B73" s="29" t="s">
        <v>2548</v>
      </c>
      <c r="C73" s="29" t="s">
        <v>38</v>
      </c>
      <c r="D73" s="29" t="s">
        <v>2549</v>
      </c>
      <c r="E73" s="30" t="s">
        <v>39</v>
      </c>
      <c r="F73" s="31">
        <v>3</v>
      </c>
      <c r="G73" s="32">
        <v>2213.5700000000002</v>
      </c>
      <c r="H73" s="32">
        <f>ROUND(J73/(1+$B$5),2)</f>
        <v>2213.5700000000002</v>
      </c>
      <c r="I73" s="32">
        <f>TRUNC(TRUNC(G73 * B5, 2) + G73, 2)</f>
        <v>2551.8000000000002</v>
      </c>
      <c r="J73" s="32">
        <f t="shared" si="1"/>
        <v>2551.8000000000002</v>
      </c>
      <c r="K73" s="32">
        <f t="shared" ref="K73" si="18">TRUNC(F73 * I73,2)</f>
        <v>7655.4</v>
      </c>
      <c r="L73" s="32">
        <f t="shared" si="2"/>
        <v>7655.4</v>
      </c>
      <c r="M73" s="123">
        <f>1-H73/G73</f>
        <v>0</v>
      </c>
      <c r="N73" s="123">
        <f>1-J73/I73</f>
        <v>0</v>
      </c>
      <c r="O73" s="123">
        <f>1-L73/K73</f>
        <v>0</v>
      </c>
      <c r="P73" s="96"/>
      <c r="R73" s="116"/>
      <c r="S73" s="116"/>
      <c r="T73" s="116"/>
    </row>
    <row r="74" spans="1:20" s="95" customFormat="1">
      <c r="A74" s="126"/>
      <c r="B74" s="126"/>
      <c r="C74" s="126"/>
      <c r="D74" s="126"/>
      <c r="E74" s="126"/>
      <c r="F74" s="126"/>
      <c r="G74" s="126"/>
      <c r="H74" s="126"/>
      <c r="I74" s="126"/>
      <c r="J74" s="126"/>
      <c r="K74" s="126"/>
      <c r="L74" s="126"/>
      <c r="M74" s="126"/>
      <c r="N74" s="96"/>
      <c r="O74" s="96"/>
      <c r="P74" s="96"/>
      <c r="R74" s="116"/>
      <c r="S74" s="116"/>
      <c r="T74" s="116"/>
    </row>
    <row r="75" spans="1:20" s="95" customFormat="1" ht="20.100000000000001" customHeight="1">
      <c r="A75" s="93"/>
      <c r="B75" s="96"/>
      <c r="C75" s="96"/>
      <c r="D75" s="96"/>
      <c r="E75" s="96"/>
      <c r="F75" s="96"/>
      <c r="G75" s="96"/>
      <c r="H75" s="96"/>
      <c r="J75" s="96" t="s">
        <v>407</v>
      </c>
      <c r="L75" s="122">
        <f>L9+L19+L44+L70+L72</f>
        <v>754362.89</v>
      </c>
      <c r="M75" s="122">
        <f>K9+K19+K44+K70+K72</f>
        <v>754362.89</v>
      </c>
      <c r="N75" s="123">
        <f>1-L75/M75</f>
        <v>0</v>
      </c>
      <c r="R75" s="116"/>
      <c r="S75" s="116"/>
      <c r="T75" s="116"/>
    </row>
    <row r="76" spans="1:20" s="95" customFormat="1" ht="20.100000000000001" customHeight="1">
      <c r="A76" s="93"/>
      <c r="B76" s="96"/>
      <c r="C76" s="96"/>
      <c r="D76" s="96"/>
      <c r="E76" s="96"/>
      <c r="F76" s="96"/>
      <c r="G76" s="96"/>
      <c r="H76" s="96"/>
      <c r="M76" s="95" t="s">
        <v>2653</v>
      </c>
      <c r="O76" s="97"/>
      <c r="P76" s="97"/>
      <c r="Q76" s="116"/>
      <c r="R76" s="123"/>
      <c r="S76" s="116"/>
    </row>
    <row r="77" spans="1:20" s="95" customFormat="1" ht="20.100000000000001" customHeight="1">
      <c r="A77" s="93"/>
      <c r="B77" s="96"/>
      <c r="C77" s="96"/>
      <c r="D77" s="96"/>
      <c r="E77" s="96"/>
      <c r="F77" s="96"/>
      <c r="G77" s="96"/>
      <c r="H77" s="96"/>
      <c r="I77" s="96"/>
      <c r="J77" s="96"/>
      <c r="K77" s="96"/>
      <c r="L77" s="96"/>
      <c r="M77" s="96"/>
      <c r="N77" s="96"/>
      <c r="O77" s="96"/>
      <c r="Q77" s="116"/>
      <c r="R77" s="116"/>
      <c r="S77" s="116"/>
    </row>
    <row r="78" spans="1:20" s="123" customFormat="1" ht="24.95" customHeight="1">
      <c r="A78" s="98" t="str">
        <f>CAPA!A29</f>
        <v>____________________________________</v>
      </c>
      <c r="B78" s="98"/>
      <c r="C78" s="98"/>
      <c r="D78" s="99"/>
      <c r="E78" s="98"/>
      <c r="F78" s="98"/>
      <c r="G78" s="53"/>
      <c r="H78" s="53"/>
      <c r="I78" s="53"/>
      <c r="J78" s="53"/>
      <c r="K78" s="53"/>
      <c r="L78" s="53"/>
      <c r="M78" s="53" t="s">
        <v>2646</v>
      </c>
      <c r="N78" s="124"/>
      <c r="O78" s="125"/>
      <c r="P78" s="124" t="s">
        <v>2646</v>
      </c>
      <c r="Q78" s="53"/>
    </row>
    <row r="79" spans="1:20" s="123" customFormat="1" ht="24.95" customHeight="1">
      <c r="A79" s="98" t="str">
        <f>CAPA!A30</f>
        <v>RESPONSÁVEL TÉCNICO PELA ELABORAÇÃO DA PLANILHA (NOME COMPLETO)</v>
      </c>
      <c r="B79" s="98"/>
      <c r="C79" s="98"/>
      <c r="D79" s="99"/>
      <c r="E79" s="98"/>
      <c r="F79" s="98"/>
      <c r="G79" s="53"/>
      <c r="H79" s="53"/>
      <c r="I79" s="53"/>
      <c r="J79" s="53"/>
      <c r="K79" s="53"/>
      <c r="L79" s="53"/>
      <c r="M79" s="53" t="s">
        <v>2646</v>
      </c>
      <c r="N79" s="53"/>
      <c r="O79" s="125"/>
      <c r="P79" s="53" t="s">
        <v>2646</v>
      </c>
      <c r="Q79" s="53"/>
    </row>
    <row r="80" spans="1:20" s="123" customFormat="1" ht="24.95" customHeight="1">
      <c r="A80" s="98" t="str">
        <f>CAPA!A31</f>
        <v>Responsável Técnico pela Elaboração da planilha e preços</v>
      </c>
      <c r="B80" s="98"/>
      <c r="C80" s="98"/>
      <c r="D80" s="99"/>
      <c r="E80" s="98"/>
      <c r="F80" s="98"/>
      <c r="G80" s="53"/>
      <c r="H80" s="53"/>
      <c r="I80" s="53"/>
      <c r="J80" s="53"/>
      <c r="K80" s="53"/>
      <c r="L80" s="53"/>
      <c r="M80" s="53" t="s">
        <v>2646</v>
      </c>
      <c r="N80" s="53"/>
      <c r="O80" s="125"/>
      <c r="P80" s="53" t="s">
        <v>2646</v>
      </c>
      <c r="Q80" s="53"/>
    </row>
    <row r="81" spans="1:17" s="123" customFormat="1" ht="24.95" customHeight="1">
      <c r="A81" s="98" t="str">
        <f>CAPA!A32</f>
        <v>FORMAÇÃO E Nº DO REGISTRO EM CONSELHO</v>
      </c>
      <c r="B81" s="98"/>
      <c r="C81" s="98"/>
      <c r="D81" s="99"/>
      <c r="E81" s="98"/>
      <c r="F81" s="98"/>
      <c r="G81" s="53"/>
      <c r="H81" s="53"/>
      <c r="I81" s="53"/>
      <c r="J81" s="53"/>
      <c r="K81" s="53"/>
      <c r="L81" s="53"/>
      <c r="M81" s="53" t="s">
        <v>2646</v>
      </c>
      <c r="N81" s="53"/>
      <c r="O81" s="125"/>
      <c r="P81" s="53" t="s">
        <v>2646</v>
      </c>
      <c r="Q81" s="53"/>
    </row>
    <row r="82" spans="1:17" s="123" customFormat="1" ht="24.95" customHeight="1">
      <c r="A82" s="98" t="str">
        <f>CAPA!A33</f>
        <v>NOME DA EMPRESA</v>
      </c>
      <c r="B82" s="98"/>
      <c r="C82" s="98"/>
      <c r="D82" s="99"/>
      <c r="E82" s="98"/>
      <c r="F82" s="98"/>
      <c r="G82" s="53"/>
      <c r="H82" s="53"/>
      <c r="I82" s="53"/>
      <c r="J82" s="53"/>
      <c r="K82" s="53"/>
      <c r="L82" s="53"/>
      <c r="M82" s="53" t="s">
        <v>2646</v>
      </c>
      <c r="N82" s="53"/>
      <c r="O82" s="125"/>
      <c r="P82" s="53" t="s">
        <v>2646</v>
      </c>
      <c r="Q82" s="53"/>
    </row>
    <row r="85" spans="1:17" s="123" customFormat="1">
      <c r="A85"/>
      <c r="B85"/>
      <c r="C85"/>
      <c r="D85"/>
      <c r="E85"/>
      <c r="F85"/>
      <c r="G85"/>
      <c r="H85"/>
      <c r="I85"/>
      <c r="J85"/>
      <c r="K85" s="127"/>
      <c r="L85"/>
      <c r="M85"/>
      <c r="N85"/>
      <c r="O85"/>
      <c r="P85"/>
      <c r="Q85"/>
    </row>
  </sheetData>
  <sheetProtection algorithmName="SHA-512" hashValue="/jL2glwWJ64lvRpO0yT9wy2ZpkBCRM9iMQuEtt/NlOvl34UTg7k2plcXmos1XC+Y82pKvrf487OBgvsTMuy92w==" saltValue="tAonZzT0xjJft62KF+Da0g==" spinCount="100000" sheet="1" objects="1" scenarios="1"/>
  <mergeCells count="3">
    <mergeCell ref="E1:F1"/>
    <mergeCell ref="E2:F2"/>
    <mergeCell ref="M2:P2"/>
  </mergeCells>
  <printOptions horizontalCentered="1"/>
  <pageMargins left="0.51181102362204722" right="0.51181102362204722" top="0.78740157480314965" bottom="0.78740157480314965" header="0.31496062992125984" footer="0.31496062992125984"/>
  <pageSetup paperSize="9" scale="38" orientation="portrait" r:id="rId1"/>
  <colBreaks count="1" manualBreakCount="1">
    <brk id="17" max="78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5FFE-040C-43F1-9438-A88D8E67C16A}">
  <sheetPr>
    <tabColor theme="9" tint="0.79998168889431442"/>
  </sheetPr>
  <dimension ref="A1:H418"/>
  <sheetViews>
    <sheetView showGridLines="0" view="pageBreakPreview" zoomScaleNormal="100" zoomScaleSheetLayoutView="100" workbookViewId="0">
      <selection sqref="A1:F1"/>
    </sheetView>
  </sheetViews>
  <sheetFormatPr defaultColWidth="9.140625" defaultRowHeight="14.25"/>
  <cols>
    <col min="1" max="1" width="18.140625" style="7" customWidth="1"/>
    <col min="2" max="2" width="18.140625" style="8" customWidth="1"/>
    <col min="3" max="3" width="18.140625" style="9" customWidth="1"/>
    <col min="4" max="4" width="18.140625" style="10" customWidth="1"/>
    <col min="5" max="6" width="18.140625" style="8" customWidth="1"/>
    <col min="7" max="7" width="17.140625" style="8" hidden="1" customWidth="1"/>
    <col min="8" max="8" width="22.42578125" style="8" hidden="1" customWidth="1"/>
    <col min="9" max="9" width="16.5703125" style="19" customWidth="1"/>
    <col min="10" max="11" width="9.140625" style="19"/>
    <col min="12" max="12" width="37.5703125" style="19" customWidth="1"/>
    <col min="13" max="13" width="9.140625" style="19"/>
    <col min="14" max="14" width="13.28515625" style="19" customWidth="1"/>
    <col min="15" max="15" width="9.140625" style="19"/>
    <col min="16" max="16" width="21.42578125" style="19" customWidth="1"/>
    <col min="17" max="18" width="9.140625" style="19"/>
    <col min="19" max="19" width="13.7109375" style="19" customWidth="1"/>
    <col min="20" max="16384" width="9.140625" style="19"/>
  </cols>
  <sheetData>
    <row r="1" spans="1:8" s="60" customFormat="1" ht="17.45" customHeight="1">
      <c r="A1" s="147" t="str">
        <f>CAPA!B3</f>
        <v>Empresa licitante: PREENCHER SOMENTE AS CÉLULAS DE COR AMARELA</v>
      </c>
      <c r="B1" s="147"/>
      <c r="C1" s="147"/>
      <c r="D1" s="147"/>
      <c r="E1" s="147"/>
      <c r="F1" s="147"/>
      <c r="G1" s="59"/>
      <c r="H1" s="59"/>
    </row>
    <row r="2" spans="1:8" s="60" customFormat="1" ht="17.45" customHeight="1">
      <c r="A2" s="147" t="str">
        <f>CAPA!B5</f>
        <v xml:space="preserve">CNPJ: </v>
      </c>
      <c r="B2" s="147"/>
      <c r="C2" s="147"/>
      <c r="D2" s="147"/>
      <c r="E2" s="147"/>
      <c r="F2" s="147"/>
      <c r="G2" s="59"/>
      <c r="H2" s="59"/>
    </row>
    <row r="3" spans="1:8" s="60" customFormat="1" ht="17.45" customHeight="1">
      <c r="A3" s="147" t="str">
        <f>CAPA!B10</f>
        <v>Objeto: Construção do Centro de Formação e Aperfeiçoamento de Praças - CEFAP</v>
      </c>
      <c r="B3" s="147"/>
      <c r="C3" s="147"/>
      <c r="D3" s="147"/>
      <c r="E3" s="147"/>
      <c r="F3" s="147"/>
      <c r="G3" s="59"/>
      <c r="H3" s="59"/>
    </row>
    <row r="4" spans="1:8" s="60" customFormat="1" ht="17.45" customHeight="1">
      <c r="A4" s="147" t="str">
        <f>CAPA!B13</f>
        <v>Data-base SINAPI:  12/2025 - Distrito Federal</v>
      </c>
      <c r="B4" s="147"/>
      <c r="C4" s="147"/>
      <c r="D4" s="147"/>
      <c r="E4" s="147"/>
      <c r="F4" s="147"/>
      <c r="G4" s="59"/>
      <c r="H4" s="59"/>
    </row>
    <row r="5" spans="1:8" ht="17.45" customHeight="1">
      <c r="B5" s="148"/>
      <c r="C5" s="148"/>
      <c r="D5" s="148"/>
      <c r="E5" s="148"/>
      <c r="F5" s="11"/>
      <c r="G5" s="11"/>
      <c r="H5" s="11"/>
    </row>
    <row r="6" spans="1:8" s="20" customFormat="1" ht="15.95" customHeight="1">
      <c r="A6" s="68"/>
      <c r="B6" s="68"/>
      <c r="C6" s="68"/>
      <c r="D6" s="68"/>
      <c r="E6" s="68"/>
      <c r="F6" s="69"/>
      <c r="G6" s="8"/>
      <c r="H6" s="8"/>
    </row>
    <row r="7" spans="1:8" s="20" customFormat="1" ht="24.6" customHeight="1">
      <c r="A7" s="54"/>
      <c r="B7" s="55" t="s">
        <v>2558</v>
      </c>
      <c r="C7" s="55"/>
      <c r="D7" s="55"/>
      <c r="E7" s="55"/>
      <c r="F7" s="56"/>
      <c r="G7" s="8"/>
      <c r="H7" s="8"/>
    </row>
    <row r="8" spans="1:8" s="20" customFormat="1" ht="24.6" customHeight="1">
      <c r="A8" s="12"/>
      <c r="B8" s="11"/>
      <c r="C8" s="11"/>
      <c r="D8" s="11"/>
      <c r="E8" s="11"/>
      <c r="F8" s="70"/>
      <c r="G8" s="11"/>
      <c r="H8" s="11"/>
    </row>
    <row r="9" spans="1:8" s="20" customFormat="1" ht="27" customHeight="1">
      <c r="A9" s="149" t="s">
        <v>456</v>
      </c>
      <c r="B9" s="149"/>
      <c r="C9" s="149"/>
      <c r="D9" s="149"/>
      <c r="E9" s="149"/>
      <c r="F9" s="149"/>
      <c r="G9" s="11"/>
      <c r="H9" s="11"/>
    </row>
    <row r="10" spans="1:8" s="20" customFormat="1" ht="27" customHeight="1">
      <c r="A10" s="42" t="s">
        <v>2</v>
      </c>
      <c r="B10" s="145" t="s">
        <v>3</v>
      </c>
      <c r="C10" s="145"/>
      <c r="D10" s="145"/>
      <c r="E10" s="145" t="s">
        <v>2559</v>
      </c>
      <c r="F10" s="145"/>
      <c r="G10" s="11"/>
      <c r="H10" s="11"/>
    </row>
    <row r="11" spans="1:8" s="20" customFormat="1" ht="27" customHeight="1">
      <c r="A11" s="57" t="s">
        <v>4</v>
      </c>
      <c r="B11" s="146" t="s">
        <v>5</v>
      </c>
      <c r="C11" s="146"/>
      <c r="D11" s="146"/>
      <c r="E11" s="143">
        <f>VLOOKUP(A11,'PLANILHA PROPOSTA CONV'!$A$9:$L$774,12,FALSE)</f>
        <v>841161.35</v>
      </c>
      <c r="F11" s="143"/>
      <c r="G11" s="11"/>
      <c r="H11" s="11"/>
    </row>
    <row r="12" spans="1:8" ht="27" customHeight="1">
      <c r="A12" s="57" t="s">
        <v>6</v>
      </c>
      <c r="B12" s="146" t="s">
        <v>10</v>
      </c>
      <c r="C12" s="146"/>
      <c r="D12" s="146"/>
      <c r="E12" s="143">
        <f>VLOOKUP(A12,'PLANILHA PROPOSTA CONV'!$A$9:$L$774,12,FALSE)</f>
        <v>1929927.7</v>
      </c>
      <c r="F12" s="143"/>
      <c r="G12" s="11"/>
      <c r="H12" s="11"/>
    </row>
    <row r="13" spans="1:8" ht="27" customHeight="1">
      <c r="A13" s="57" t="s">
        <v>7</v>
      </c>
      <c r="B13" s="146" t="s">
        <v>12</v>
      </c>
      <c r="C13" s="146"/>
      <c r="D13" s="146"/>
      <c r="E13" s="143">
        <f>VLOOKUP(A13,'PLANILHA PROPOSTA CONV'!$A$9:$L$774,12,FALSE)</f>
        <v>4977060.92</v>
      </c>
      <c r="F13" s="143"/>
      <c r="G13" s="11"/>
      <c r="H13" s="11"/>
    </row>
    <row r="14" spans="1:8" ht="27" customHeight="1">
      <c r="A14" s="57" t="s">
        <v>9</v>
      </c>
      <c r="B14" s="146" t="s">
        <v>467</v>
      </c>
      <c r="C14" s="146"/>
      <c r="D14" s="146"/>
      <c r="E14" s="143">
        <f>VLOOKUP(A14,'PLANILHA PROPOSTA CONV'!$A$9:$L$774,12,FALSE)</f>
        <v>572247.46</v>
      </c>
      <c r="F14" s="143"/>
      <c r="G14" s="11"/>
      <c r="H14" s="11"/>
    </row>
    <row r="15" spans="1:8" ht="27" customHeight="1">
      <c r="A15" s="57" t="s">
        <v>11</v>
      </c>
      <c r="B15" s="146" t="s">
        <v>16</v>
      </c>
      <c r="C15" s="146"/>
      <c r="D15" s="146"/>
      <c r="E15" s="143">
        <f>VLOOKUP(A15,'PLANILHA PROPOSTA CONV'!$A$9:$L$774,12,FALSE)</f>
        <v>829159.06</v>
      </c>
      <c r="F15" s="143"/>
      <c r="G15" s="15"/>
      <c r="H15" s="15"/>
    </row>
    <row r="16" spans="1:8" ht="27" customHeight="1">
      <c r="A16" s="57" t="s">
        <v>13</v>
      </c>
      <c r="B16" s="146" t="s">
        <v>18</v>
      </c>
      <c r="C16" s="146"/>
      <c r="D16" s="146"/>
      <c r="E16" s="143">
        <f>VLOOKUP(A16,'PLANILHA PROPOSTA CONV'!$A$9:$L$774,12,FALSE)</f>
        <v>220448.38</v>
      </c>
      <c r="F16" s="143"/>
      <c r="G16" s="11"/>
      <c r="H16" s="11"/>
    </row>
    <row r="17" spans="1:8" ht="27" customHeight="1">
      <c r="A17" s="57" t="s">
        <v>15</v>
      </c>
      <c r="B17" s="146" t="s">
        <v>468</v>
      </c>
      <c r="C17" s="146"/>
      <c r="D17" s="146"/>
      <c r="E17" s="143">
        <f>VLOOKUP(A17,'PLANILHA PROPOSTA CONV'!$A$9:$L$774,12,FALSE)</f>
        <v>199027.93</v>
      </c>
      <c r="F17" s="143"/>
      <c r="G17" s="11"/>
      <c r="H17" s="11"/>
    </row>
    <row r="18" spans="1:8" ht="27" customHeight="1">
      <c r="A18" s="57" t="s">
        <v>17</v>
      </c>
      <c r="B18" s="146" t="s">
        <v>21</v>
      </c>
      <c r="C18" s="146"/>
      <c r="D18" s="146"/>
      <c r="E18" s="143">
        <f>VLOOKUP(A18,'PLANILHA PROPOSTA CONV'!$A$9:$L$774,12,FALSE)</f>
        <v>229677.62</v>
      </c>
      <c r="F18" s="143"/>
      <c r="G18" s="11"/>
      <c r="H18" s="11"/>
    </row>
    <row r="19" spans="1:8" ht="27" customHeight="1">
      <c r="A19" s="57" t="s">
        <v>19</v>
      </c>
      <c r="B19" s="146" t="s">
        <v>23</v>
      </c>
      <c r="C19" s="146"/>
      <c r="D19" s="146"/>
      <c r="E19" s="143">
        <f>VLOOKUP(A19,'PLANILHA PROPOSTA CONV'!$A$9:$L$774,12,FALSE)</f>
        <v>38108.28</v>
      </c>
      <c r="F19" s="143"/>
      <c r="G19" s="11"/>
      <c r="H19" s="11"/>
    </row>
    <row r="20" spans="1:8" ht="27" customHeight="1">
      <c r="A20" s="57" t="s">
        <v>20</v>
      </c>
      <c r="B20" s="146" t="s">
        <v>24</v>
      </c>
      <c r="C20" s="146"/>
      <c r="D20" s="146"/>
      <c r="E20" s="143">
        <f>VLOOKUP(A20,'PLANILHA PROPOSTA CONV'!$A$9:$L$774,12,FALSE)</f>
        <v>567334.74</v>
      </c>
      <c r="F20" s="143"/>
      <c r="G20" s="11"/>
      <c r="H20" s="11"/>
    </row>
    <row r="21" spans="1:8" ht="26.25" customHeight="1">
      <c r="A21" s="57" t="s">
        <v>22</v>
      </c>
      <c r="B21" s="146" t="s">
        <v>469</v>
      </c>
      <c r="C21" s="146"/>
      <c r="D21" s="146"/>
      <c r="E21" s="143">
        <f>VLOOKUP(A21,'PLANILHA PROPOSTA CONV'!$A$9:$L$774,12,FALSE)</f>
        <v>1593197.43</v>
      </c>
      <c r="F21" s="143"/>
    </row>
    <row r="22" spans="1:8" ht="26.25" customHeight="1">
      <c r="A22" s="58" t="s">
        <v>455</v>
      </c>
      <c r="B22" s="58"/>
      <c r="C22" s="58"/>
      <c r="D22" s="58"/>
      <c r="E22" s="143">
        <f>SUM(E11:E21)</f>
        <v>11997350.869999999</v>
      </c>
      <c r="F22" s="143"/>
      <c r="G22" s="101">
        <v>11997350.869999999</v>
      </c>
      <c r="H22" s="100">
        <f>1-E22/G22</f>
        <v>0</v>
      </c>
    </row>
    <row r="23" spans="1:8" ht="27" customHeight="1">
      <c r="A23" s="21"/>
      <c r="B23" s="21"/>
      <c r="C23" s="21"/>
      <c r="D23" s="21"/>
      <c r="E23" s="21"/>
      <c r="F23" s="21"/>
    </row>
    <row r="24" spans="1:8" ht="23.25" customHeight="1">
      <c r="A24" s="149" t="s">
        <v>2550</v>
      </c>
      <c r="B24" s="149"/>
      <c r="C24" s="149"/>
      <c r="D24" s="149"/>
      <c r="E24" s="149"/>
      <c r="F24" s="149"/>
    </row>
    <row r="25" spans="1:8" ht="27" customHeight="1">
      <c r="A25" s="42" t="s">
        <v>2</v>
      </c>
      <c r="B25" s="145" t="s">
        <v>3</v>
      </c>
      <c r="C25" s="145"/>
      <c r="D25" s="145"/>
      <c r="E25" s="145" t="s">
        <v>2559</v>
      </c>
      <c r="F25" s="145"/>
    </row>
    <row r="26" spans="1:8" ht="23.25" customHeight="1">
      <c r="A26" s="57">
        <v>1</v>
      </c>
      <c r="B26" s="146" t="s">
        <v>2153</v>
      </c>
      <c r="C26" s="146"/>
      <c r="D26" s="146"/>
      <c r="E26" s="143">
        <f>EQUIPAMENTOS!L58</f>
        <v>627142.9</v>
      </c>
      <c r="F26" s="143"/>
      <c r="G26" s="90">
        <v>627142.9</v>
      </c>
      <c r="H26" s="100">
        <f>1-E26/G26</f>
        <v>0</v>
      </c>
    </row>
    <row r="27" spans="1:8" ht="23.25" customHeight="1">
      <c r="A27" s="57">
        <v>2</v>
      </c>
      <c r="B27" s="146" t="s">
        <v>2551</v>
      </c>
      <c r="C27" s="146"/>
      <c r="D27" s="146"/>
      <c r="E27" s="143">
        <f>DETERIORAÇÃO!L34</f>
        <v>77261.77</v>
      </c>
      <c r="F27" s="143"/>
      <c r="G27" s="90">
        <v>77261.77</v>
      </c>
      <c r="H27" s="100">
        <f>1-E27/G27</f>
        <v>0</v>
      </c>
    </row>
    <row r="28" spans="1:8" ht="23.25" customHeight="1">
      <c r="A28" s="57">
        <v>3</v>
      </c>
      <c r="B28" s="146" t="s">
        <v>2552</v>
      </c>
      <c r="C28" s="146"/>
      <c r="D28" s="146"/>
      <c r="E28" s="143">
        <f>'ACHADOS DE PROJ.'!L223</f>
        <v>782448.15000000014</v>
      </c>
      <c r="F28" s="143"/>
      <c r="G28" s="90">
        <v>782448.15</v>
      </c>
      <c r="H28" s="100">
        <f>1-E28/G28</f>
        <v>0</v>
      </c>
    </row>
    <row r="29" spans="1:8" ht="23.25" customHeight="1">
      <c r="A29" s="57">
        <v>4</v>
      </c>
      <c r="B29" s="146" t="s">
        <v>2553</v>
      </c>
      <c r="C29" s="146"/>
      <c r="D29" s="146"/>
      <c r="E29" s="143">
        <f>REFAZIMENTOS!L75</f>
        <v>754362.89</v>
      </c>
      <c r="F29" s="143"/>
      <c r="G29" s="90">
        <v>754362.89</v>
      </c>
      <c r="H29" s="100">
        <f>1-E29/G29</f>
        <v>0</v>
      </c>
    </row>
    <row r="30" spans="1:8" ht="23.25" customHeight="1">
      <c r="A30" s="58" t="s">
        <v>2555</v>
      </c>
      <c r="B30" s="58"/>
      <c r="C30" s="58"/>
      <c r="D30" s="58"/>
      <c r="E30" s="143">
        <f>SUM(E26:E29)</f>
        <v>2241215.7100000004</v>
      </c>
      <c r="F30" s="143"/>
      <c r="G30" s="101">
        <f>SUM(G26:G29)</f>
        <v>2241215.71</v>
      </c>
      <c r="H30" s="101"/>
    </row>
    <row r="31" spans="1:8" ht="23.25" customHeight="1">
      <c r="A31" s="41"/>
      <c r="B31" s="41"/>
      <c r="C31" s="41"/>
      <c r="D31" s="41"/>
      <c r="E31" s="41"/>
      <c r="F31" s="41"/>
    </row>
    <row r="32" spans="1:8" ht="23.25" customHeight="1">
      <c r="A32" s="58" t="s">
        <v>2560</v>
      </c>
      <c r="B32" s="58"/>
      <c r="C32" s="58"/>
      <c r="D32" s="58"/>
      <c r="E32" s="143">
        <f>E22+E30</f>
        <v>14238566.58</v>
      </c>
      <c r="F32" s="143"/>
      <c r="G32" s="90">
        <f>G30+G22</f>
        <v>14238566.579999998</v>
      </c>
      <c r="H32" s="100">
        <f>1-E32/G32</f>
        <v>0</v>
      </c>
    </row>
    <row r="33" spans="1:8" ht="23.25" customHeight="1">
      <c r="A33" s="41"/>
      <c r="B33" s="41"/>
      <c r="C33" s="41"/>
      <c r="D33" s="41"/>
      <c r="E33" s="41"/>
      <c r="F33" s="41"/>
    </row>
    <row r="34" spans="1:8" s="65" customFormat="1" ht="26.25" customHeight="1">
      <c r="A34" s="66"/>
      <c r="B34" s="66"/>
      <c r="C34" s="66"/>
      <c r="D34" s="66"/>
      <c r="E34" s="66"/>
      <c r="F34" s="66"/>
      <c r="G34" s="18"/>
      <c r="H34" s="18"/>
    </row>
    <row r="35" spans="1:8" s="65" customFormat="1" ht="26.25" customHeight="1">
      <c r="A35" s="66"/>
      <c r="B35" s="144" t="str">
        <f>CAPA!B23</f>
        <v>Brasília, xx de xx de 2026.</v>
      </c>
      <c r="C35" s="144"/>
      <c r="D35" s="144"/>
      <c r="E35" s="144"/>
      <c r="F35" s="66"/>
      <c r="G35" s="18"/>
      <c r="H35" s="18"/>
    </row>
    <row r="36" spans="1:8" s="65" customFormat="1" ht="26.25" customHeight="1">
      <c r="A36" s="66"/>
      <c r="B36" s="66"/>
      <c r="C36" s="66"/>
      <c r="D36" s="66"/>
      <c r="E36" s="66"/>
      <c r="F36" s="66"/>
      <c r="G36" s="18"/>
      <c r="H36" s="18"/>
    </row>
    <row r="37" spans="1:8" s="65" customFormat="1" ht="23.25" customHeight="1">
      <c r="A37" s="66"/>
      <c r="B37" s="66"/>
      <c r="C37" s="66"/>
      <c r="D37" s="66"/>
      <c r="E37" s="66"/>
      <c r="F37" s="66"/>
      <c r="G37" s="18"/>
      <c r="H37" s="18"/>
    </row>
    <row r="38" spans="1:8" s="65" customFormat="1" ht="23.25" customHeight="1">
      <c r="A38" s="67" t="str">
        <f>CAPA!A29</f>
        <v>____________________________________</v>
      </c>
      <c r="B38" s="67"/>
      <c r="C38" s="67"/>
      <c r="D38" s="67"/>
      <c r="E38" s="67"/>
      <c r="F38" s="67"/>
      <c r="G38" s="18"/>
      <c r="H38" s="18"/>
    </row>
    <row r="39" spans="1:8" s="65" customFormat="1" ht="23.25" customHeight="1">
      <c r="A39" s="67" t="str">
        <f>CAPA!A30</f>
        <v>RESPONSÁVEL TÉCNICO PELA ELABORAÇÃO DA PLANILHA (NOME COMPLETO)</v>
      </c>
      <c r="B39" s="67"/>
      <c r="C39" s="67"/>
      <c r="D39" s="67"/>
      <c r="E39" s="67"/>
      <c r="F39" s="67"/>
      <c r="G39" s="18"/>
      <c r="H39" s="18"/>
    </row>
    <row r="40" spans="1:8" s="65" customFormat="1" ht="23.25" customHeight="1">
      <c r="A40" s="67" t="str">
        <f>CAPA!A31</f>
        <v>Responsável Técnico pela Elaboração da planilha e preços</v>
      </c>
      <c r="B40" s="67"/>
      <c r="C40" s="67"/>
      <c r="D40" s="67"/>
      <c r="E40" s="67"/>
      <c r="F40" s="67"/>
      <c r="G40" s="18"/>
      <c r="H40" s="18"/>
    </row>
    <row r="41" spans="1:8" s="65" customFormat="1" ht="30" customHeight="1">
      <c r="A41" s="67" t="str">
        <f>CAPA!A32</f>
        <v>FORMAÇÃO E Nº DO REGISTRO EM CONSELHO</v>
      </c>
      <c r="B41" s="67"/>
      <c r="C41" s="67"/>
      <c r="D41" s="67"/>
      <c r="E41" s="67"/>
      <c r="F41" s="67"/>
      <c r="G41" s="18"/>
      <c r="H41" s="18"/>
    </row>
    <row r="42" spans="1:8" s="65" customFormat="1" ht="15">
      <c r="A42" s="62"/>
      <c r="B42" s="18"/>
      <c r="C42" s="17"/>
      <c r="D42" s="64"/>
      <c r="E42" s="18"/>
      <c r="F42" s="18"/>
      <c r="G42" s="18"/>
      <c r="H42" s="18"/>
    </row>
    <row r="200" ht="15.75" customHeight="1"/>
    <row r="206" ht="48" customHeight="1"/>
    <row r="316" ht="37.5" customHeight="1"/>
    <row r="367" ht="38.25" customHeight="1"/>
    <row r="418" ht="30" customHeight="1"/>
  </sheetData>
  <sheetProtection algorithmName="SHA-512" hashValue="DMAe5SLVSdWI1NRO/M62EO1lqA6b+mNg4AvzVIPxZ3qC2mwm1qa5Q1EehJsL5z9s9Puu1XdIOZjuet8c10vnFA==" saltValue="USyPIKcZNPx3I6Dd/T91+Q==" spinCount="100000" sheet="1" objects="1" scenarios="1"/>
  <mergeCells count="45">
    <mergeCell ref="B21:D21"/>
    <mergeCell ref="B28:D28"/>
    <mergeCell ref="B29:D29"/>
    <mergeCell ref="B5:E5"/>
    <mergeCell ref="A9:F9"/>
    <mergeCell ref="B10:D10"/>
    <mergeCell ref="B11:D11"/>
    <mergeCell ref="B12:D12"/>
    <mergeCell ref="B13:D13"/>
    <mergeCell ref="B14:D14"/>
    <mergeCell ref="B15:D15"/>
    <mergeCell ref="A24:F24"/>
    <mergeCell ref="B25:D25"/>
    <mergeCell ref="B26:D26"/>
    <mergeCell ref="B27:D27"/>
    <mergeCell ref="B16:D16"/>
    <mergeCell ref="B17:D17"/>
    <mergeCell ref="B18:D18"/>
    <mergeCell ref="B19:D19"/>
    <mergeCell ref="B20:D20"/>
    <mergeCell ref="A1:F1"/>
    <mergeCell ref="A2:F2"/>
    <mergeCell ref="A3:F3"/>
    <mergeCell ref="A4:F4"/>
    <mergeCell ref="E10:F10"/>
    <mergeCell ref="E25:F25"/>
    <mergeCell ref="E11:F11"/>
    <mergeCell ref="E12:F12"/>
    <mergeCell ref="E13:F13"/>
    <mergeCell ref="E14:F14"/>
    <mergeCell ref="E15:F15"/>
    <mergeCell ref="E16:F16"/>
    <mergeCell ref="E17:F17"/>
    <mergeCell ref="E18:F18"/>
    <mergeCell ref="E19:F19"/>
    <mergeCell ref="E20:F20"/>
    <mergeCell ref="E21:F21"/>
    <mergeCell ref="E22:F22"/>
    <mergeCell ref="E32:F32"/>
    <mergeCell ref="B35:E35"/>
    <mergeCell ref="E26:F26"/>
    <mergeCell ref="E27:F27"/>
    <mergeCell ref="E28:F28"/>
    <mergeCell ref="E29:F29"/>
    <mergeCell ref="E30:F30"/>
  </mergeCells>
  <phoneticPr fontId="29" type="noConversion"/>
  <printOptions horizontalCentered="1"/>
  <pageMargins left="0.51181102362204722" right="0.51181102362204722" top="0.78740157480314965" bottom="0.78740157480314965" header="0.31496062992125984" footer="0.31496062992125984"/>
  <pageSetup paperSize="9" scale="62" orientation="portrait" r:id="rId1"/>
  <colBreaks count="1" manualBreakCount="1">
    <brk id="6" max="4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0EB21-831C-4A3C-A3AB-BDA21D0AC0EC}">
  <sheetPr>
    <tabColor theme="9" tint="0.79998168889431442"/>
  </sheetPr>
  <dimension ref="A1:H417"/>
  <sheetViews>
    <sheetView showGridLines="0" view="pageBreakPreview" zoomScale="75" zoomScaleNormal="100" zoomScaleSheetLayoutView="75" workbookViewId="0"/>
  </sheetViews>
  <sheetFormatPr defaultRowHeight="15"/>
  <cols>
    <col min="1" max="1" width="4.85546875" style="7" customWidth="1"/>
    <col min="2" max="2" width="49.28515625" style="8" customWidth="1"/>
    <col min="3" max="3" width="50.5703125" style="9" customWidth="1"/>
    <col min="4" max="4" width="4.85546875" style="10" customWidth="1"/>
    <col min="5" max="5" width="12.5703125" style="1" customWidth="1"/>
    <col min="6" max="6" width="16.85546875" style="1" bestFit="1" customWidth="1"/>
    <col min="7" max="7" width="11.85546875" style="1" customWidth="1"/>
    <col min="8" max="8" width="22.42578125" style="1" bestFit="1" customWidth="1"/>
    <col min="9" max="9" width="16.5703125" customWidth="1"/>
    <col min="12" max="12" width="37.5703125" customWidth="1"/>
    <col min="14" max="14" width="13.28515625" customWidth="1"/>
    <col min="16" max="16" width="21.42578125" customWidth="1"/>
    <col min="19" max="19" width="13.7109375" customWidth="1"/>
  </cols>
  <sheetData>
    <row r="1" spans="1:8" ht="36.75" customHeight="1"/>
    <row r="2" spans="1:8" ht="18.75" customHeight="1">
      <c r="B2" s="150"/>
      <c r="C2" s="150"/>
    </row>
    <row r="3" spans="1:8" ht="15.75" customHeight="1">
      <c r="B3" s="150"/>
      <c r="C3" s="150"/>
    </row>
    <row r="4" spans="1:8" ht="15.75">
      <c r="B4" s="150"/>
      <c r="C4" s="150"/>
    </row>
    <row r="5" spans="1:8" ht="15" customHeight="1">
      <c r="B5" s="150"/>
      <c r="C5" s="150"/>
      <c r="D5" s="11"/>
      <c r="E5" s="2"/>
      <c r="F5" s="2"/>
      <c r="G5" s="2"/>
      <c r="H5" s="2"/>
    </row>
    <row r="6" spans="1:8" ht="15" customHeight="1">
      <c r="D6" s="11"/>
      <c r="E6" s="2"/>
      <c r="F6" s="2"/>
      <c r="G6" s="2"/>
      <c r="H6" s="2"/>
    </row>
    <row r="7" spans="1:8" ht="15.75">
      <c r="B7" s="3"/>
      <c r="C7" s="3"/>
      <c r="D7" s="3"/>
      <c r="E7" s="3"/>
      <c r="F7" s="3"/>
      <c r="G7" s="3"/>
      <c r="H7" s="3"/>
    </row>
    <row r="8" spans="1:8" s="4" customFormat="1">
      <c r="A8" s="12"/>
      <c r="B8" s="8"/>
      <c r="C8" s="8"/>
      <c r="D8" s="10"/>
      <c r="E8" s="1"/>
      <c r="F8" s="1"/>
      <c r="G8" s="1"/>
      <c r="H8" s="1"/>
    </row>
    <row r="9" spans="1:8" s="4" customFormat="1" ht="15.75">
      <c r="A9" s="12"/>
      <c r="D9" s="10"/>
      <c r="E9" s="1"/>
      <c r="F9" s="3"/>
      <c r="G9" s="1"/>
      <c r="H9" s="1"/>
    </row>
    <row r="10" spans="1:8" s="4" customFormat="1" ht="33.75">
      <c r="A10" s="12"/>
      <c r="B10" s="13"/>
      <c r="C10" s="13"/>
      <c r="D10" s="10"/>
      <c r="E10" s="1"/>
      <c r="F10" s="1"/>
      <c r="G10" s="1"/>
      <c r="H10" s="1"/>
    </row>
    <row r="11" spans="1:8" s="4" customFormat="1" ht="33" customHeight="1">
      <c r="A11" s="12"/>
      <c r="B11" s="18"/>
      <c r="C11" s="17"/>
      <c r="D11" s="14"/>
      <c r="E11" s="5"/>
      <c r="F11" s="3"/>
      <c r="G11" s="5"/>
      <c r="H11" s="5"/>
    </row>
    <row r="12" spans="1:8" s="4" customFormat="1" ht="24" customHeight="1">
      <c r="A12" s="12"/>
      <c r="B12" s="18"/>
      <c r="C12" s="17"/>
      <c r="D12" s="14"/>
      <c r="E12" s="5"/>
      <c r="F12" s="5"/>
      <c r="G12" s="5"/>
      <c r="H12" s="5"/>
    </row>
    <row r="13" spans="1:8" s="4" customFormat="1" ht="24" customHeight="1">
      <c r="A13" s="12"/>
      <c r="B13" s="18"/>
      <c r="C13" s="17"/>
      <c r="D13" s="14"/>
      <c r="E13" s="5"/>
      <c r="F13" s="3"/>
      <c r="G13" s="5"/>
      <c r="H13" s="5"/>
    </row>
    <row r="14" spans="1:8" s="4" customFormat="1" ht="47.25" customHeight="1">
      <c r="A14" s="12"/>
      <c r="B14" s="18"/>
      <c r="C14" s="17"/>
      <c r="D14" s="11"/>
      <c r="E14" s="2"/>
      <c r="F14" s="2"/>
      <c r="G14" s="2"/>
      <c r="H14" s="2"/>
    </row>
    <row r="15" spans="1:8" ht="20.100000000000001" customHeight="1">
      <c r="B15" s="18"/>
      <c r="C15" s="17"/>
      <c r="D15" s="11"/>
      <c r="E15" s="2"/>
      <c r="F15" s="2"/>
      <c r="G15" s="2"/>
      <c r="H15" s="2"/>
    </row>
    <row r="16" spans="1:8" ht="31.5" customHeight="1">
      <c r="D16" s="14"/>
      <c r="E16" s="5"/>
      <c r="F16" s="5"/>
      <c r="G16" s="5"/>
      <c r="H16" s="5"/>
    </row>
    <row r="17" spans="2:8" ht="26.25" customHeight="1">
      <c r="B17" s="18"/>
      <c r="C17" s="17"/>
      <c r="D17" s="11"/>
      <c r="E17" s="2"/>
      <c r="F17" s="2"/>
      <c r="G17" s="2"/>
      <c r="H17" s="2"/>
    </row>
    <row r="18" spans="2:8" ht="31.5" customHeight="1">
      <c r="B18" s="45"/>
      <c r="C18" s="46"/>
      <c r="D18" s="14"/>
      <c r="E18" s="5"/>
      <c r="F18" s="5"/>
      <c r="G18" s="5"/>
      <c r="H18" s="5"/>
    </row>
    <row r="19" spans="2:8" ht="20.25">
      <c r="B19" s="18"/>
      <c r="C19" s="46"/>
      <c r="D19" s="47"/>
      <c r="E19" s="6"/>
      <c r="F19" s="6"/>
      <c r="G19" s="6"/>
      <c r="H19" s="6"/>
    </row>
    <row r="20" spans="2:8" ht="37.5" customHeight="1">
      <c r="B20" s="151" t="s">
        <v>457</v>
      </c>
      <c r="C20" s="152"/>
      <c r="D20" s="11"/>
      <c r="E20" s="2"/>
      <c r="F20" s="2"/>
      <c r="G20" s="2"/>
      <c r="H20" s="2"/>
    </row>
    <row r="21" spans="2:8" ht="15" customHeight="1">
      <c r="B21" s="151"/>
      <c r="C21" s="152"/>
      <c r="D21" s="11"/>
      <c r="E21" s="2"/>
      <c r="F21" s="2"/>
      <c r="G21" s="2"/>
      <c r="H21" s="2"/>
    </row>
    <row r="22" spans="2:8" ht="21" customHeight="1">
      <c r="B22" s="151"/>
      <c r="C22" s="151"/>
      <c r="D22" s="11"/>
      <c r="E22" s="2"/>
      <c r="F22" s="2"/>
      <c r="G22" s="2"/>
      <c r="H22" s="2"/>
    </row>
    <row r="23" spans="2:8" ht="27" customHeight="1">
      <c r="B23" s="18"/>
      <c r="C23" s="17"/>
      <c r="D23" s="11"/>
      <c r="E23" s="2"/>
      <c r="F23" s="2"/>
      <c r="G23" s="2"/>
      <c r="H23" s="2"/>
    </row>
    <row r="24" spans="2:8" ht="21" customHeight="1">
      <c r="B24" s="18"/>
      <c r="C24" s="17"/>
      <c r="D24" s="11"/>
      <c r="E24" s="2"/>
      <c r="F24" s="2"/>
      <c r="G24" s="2"/>
      <c r="H24" s="2"/>
    </row>
    <row r="25" spans="2:8" ht="21" customHeight="1">
      <c r="B25" s="18"/>
      <c r="C25" s="18"/>
    </row>
    <row r="26" spans="2:8" ht="27" customHeight="1">
      <c r="B26" s="18"/>
      <c r="C26" s="18"/>
    </row>
    <row r="27" spans="2:8" ht="27" customHeight="1">
      <c r="B27" s="18"/>
      <c r="C27" s="17"/>
    </row>
    <row r="28" spans="2:8" ht="27" customHeight="1">
      <c r="B28" s="18"/>
      <c r="C28" s="17"/>
    </row>
    <row r="29" spans="2:8" ht="27" customHeight="1">
      <c r="B29" s="18"/>
      <c r="C29" s="17"/>
    </row>
    <row r="30" spans="2:8" ht="27" customHeight="1">
      <c r="B30" s="18"/>
      <c r="C30" s="17"/>
    </row>
    <row r="31" spans="2:8" ht="27" customHeight="1">
      <c r="B31" s="16"/>
      <c r="C31" s="17"/>
    </row>
    <row r="36" spans="1:4">
      <c r="A36" s="153"/>
      <c r="B36" s="153"/>
      <c r="C36" s="153"/>
      <c r="D36" s="153"/>
    </row>
    <row r="37" spans="1:4">
      <c r="A37" s="133"/>
      <c r="B37" s="133"/>
      <c r="C37" s="133"/>
      <c r="D37" s="133"/>
    </row>
    <row r="38" spans="1:4">
      <c r="A38" s="133"/>
      <c r="B38" s="133"/>
      <c r="C38" s="133"/>
      <c r="D38" s="133"/>
    </row>
    <row r="39" spans="1:4">
      <c r="A39" s="133"/>
      <c r="B39" s="133"/>
      <c r="C39" s="133"/>
      <c r="D39" s="133"/>
    </row>
    <row r="40" spans="1:4">
      <c r="A40" s="133"/>
      <c r="B40" s="133"/>
      <c r="C40" s="133"/>
      <c r="D40" s="133"/>
    </row>
    <row r="199" ht="15.75" customHeight="1"/>
    <row r="205" ht="48" customHeight="1"/>
    <row r="315" ht="37.5" customHeight="1"/>
    <row r="366" ht="38.25" customHeight="1"/>
    <row r="417" ht="30" customHeight="1"/>
  </sheetData>
  <sheetProtection algorithmName="SHA-512" hashValue="bVoIFjFY1gz+VCu8kynH9M9gWdYZlA6vrvrpH0T7+tEZbVQFkkTVeBmxY07eIeQ9bNyrVRCIbyRBEEauuJ1swQ==" saltValue="GlCxJ5I5LalLO/cW38+NTg==" spinCount="100000" sheet="1" objects="1" scenarios="1"/>
  <mergeCells count="10">
    <mergeCell ref="A37:D37"/>
    <mergeCell ref="A38:D38"/>
    <mergeCell ref="A39:D39"/>
    <mergeCell ref="A40:D40"/>
    <mergeCell ref="B2:C2"/>
    <mergeCell ref="B3:C3"/>
    <mergeCell ref="B4:C4"/>
    <mergeCell ref="B5:C5"/>
    <mergeCell ref="B20:C22"/>
    <mergeCell ref="A36:D36"/>
  </mergeCells>
  <printOptions horizontalCentered="1"/>
  <pageMargins left="0.51181102362204722" right="0.51181102362204722" top="0.78740157480314965" bottom="0.78740157480314965"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7223-D460-4F91-BCA1-FC71E3460EF9}">
  <sheetPr>
    <tabColor theme="9" tint="0.79998168889431442"/>
  </sheetPr>
  <dimension ref="A1:F68"/>
  <sheetViews>
    <sheetView showGridLines="0" view="pageBreakPreview" zoomScale="75" zoomScaleNormal="100" zoomScaleSheetLayoutView="75" workbookViewId="0">
      <selection activeCell="F3" sqref="F3"/>
    </sheetView>
  </sheetViews>
  <sheetFormatPr defaultColWidth="8.7109375" defaultRowHeight="15"/>
  <cols>
    <col min="1" max="1" width="8.85546875" customWidth="1"/>
    <col min="2" max="2" width="60.28515625" customWidth="1"/>
    <col min="6" max="6" width="13.7109375" customWidth="1"/>
    <col min="7" max="7" width="1.42578125" customWidth="1"/>
    <col min="8" max="8" width="6.140625" customWidth="1"/>
    <col min="9" max="9" width="60.28515625" customWidth="1"/>
    <col min="13" max="13" width="13.7109375" customWidth="1"/>
    <col min="17" max="17" width="12.5703125" bestFit="1" customWidth="1"/>
  </cols>
  <sheetData>
    <row r="1" spans="1:6" ht="15.75">
      <c r="A1" s="163" t="s">
        <v>452</v>
      </c>
      <c r="B1" s="163"/>
      <c r="C1" s="163"/>
      <c r="D1" s="163"/>
      <c r="E1" s="163"/>
      <c r="F1" s="163"/>
    </row>
    <row r="2" spans="1:6" ht="20.25" customHeight="1">
      <c r="A2" s="164" t="s">
        <v>421</v>
      </c>
      <c r="B2" s="164"/>
      <c r="C2" s="164"/>
      <c r="D2" s="164"/>
      <c r="E2" s="164"/>
      <c r="F2" s="164"/>
    </row>
    <row r="3" spans="1:6">
      <c r="A3" s="165" t="s">
        <v>423</v>
      </c>
      <c r="B3" s="165"/>
      <c r="C3" s="165"/>
      <c r="D3" s="165"/>
      <c r="E3" s="165"/>
      <c r="F3" s="33">
        <f>F26</f>
        <v>0.2094</v>
      </c>
    </row>
    <row r="4" spans="1:6" ht="15.75">
      <c r="A4" s="166" t="s">
        <v>424</v>
      </c>
      <c r="B4" s="166"/>
      <c r="C4" s="166"/>
      <c r="D4" s="166"/>
      <c r="E4" s="166"/>
      <c r="F4" s="166"/>
    </row>
    <row r="5" spans="1:6" ht="30" customHeight="1">
      <c r="A5" s="167" t="s">
        <v>425</v>
      </c>
      <c r="B5" s="167"/>
      <c r="C5" s="167"/>
      <c r="D5" s="167"/>
      <c r="E5" s="167"/>
      <c r="F5" s="167"/>
    </row>
    <row r="6" spans="1:6" ht="24" customHeight="1">
      <c r="A6" s="104" t="s">
        <v>3</v>
      </c>
      <c r="B6" s="168" t="s">
        <v>426</v>
      </c>
      <c r="C6" s="168"/>
      <c r="D6" s="34" t="s">
        <v>427</v>
      </c>
      <c r="E6" s="34" t="s">
        <v>428</v>
      </c>
      <c r="F6" s="35" t="s">
        <v>429</v>
      </c>
    </row>
    <row r="7" spans="1:6">
      <c r="A7" s="111"/>
      <c r="B7" s="114"/>
      <c r="C7" s="113"/>
      <c r="D7" s="36"/>
      <c r="E7" s="36"/>
      <c r="F7" s="37"/>
    </row>
    <row r="8" spans="1:6">
      <c r="A8" s="102" t="s">
        <v>430</v>
      </c>
      <c r="B8" s="107" t="s">
        <v>431</v>
      </c>
      <c r="C8" s="108"/>
      <c r="D8" s="50">
        <v>0.04</v>
      </c>
      <c r="E8" s="38" t="s">
        <v>428</v>
      </c>
      <c r="F8" s="39"/>
    </row>
    <row r="9" spans="1:6">
      <c r="A9" s="102" t="s">
        <v>432</v>
      </c>
      <c r="B9" s="107" t="s">
        <v>433</v>
      </c>
      <c r="C9" s="108"/>
      <c r="D9" s="50">
        <v>1.2699999999999999E-2</v>
      </c>
      <c r="E9" s="38" t="s">
        <v>428</v>
      </c>
      <c r="F9" s="39"/>
    </row>
    <row r="10" spans="1:6">
      <c r="A10" s="102" t="s">
        <v>434</v>
      </c>
      <c r="B10" s="107" t="s">
        <v>435</v>
      </c>
      <c r="C10" s="108"/>
      <c r="D10" s="169">
        <v>8.0000000000000002E-3</v>
      </c>
      <c r="E10" s="38" t="s">
        <v>428</v>
      </c>
      <c r="F10" s="39"/>
    </row>
    <row r="11" spans="1:6">
      <c r="A11" s="102" t="s">
        <v>436</v>
      </c>
      <c r="B11" s="107" t="s">
        <v>437</v>
      </c>
      <c r="C11" s="108"/>
      <c r="D11" s="169"/>
      <c r="E11" s="38"/>
      <c r="F11" s="39"/>
    </row>
    <row r="12" spans="1:6">
      <c r="A12" s="104"/>
      <c r="B12" s="161" t="s">
        <v>438</v>
      </c>
      <c r="C12" s="161"/>
      <c r="D12" s="34">
        <f>SUM(D8:D10)</f>
        <v>6.0699999999999997E-2</v>
      </c>
      <c r="E12" s="34"/>
      <c r="F12" s="40">
        <f>D12</f>
        <v>6.0699999999999997E-2</v>
      </c>
    </row>
    <row r="13" spans="1:6">
      <c r="A13" s="111"/>
      <c r="B13" s="112"/>
      <c r="C13" s="113"/>
      <c r="D13" s="36"/>
      <c r="E13" s="36"/>
      <c r="F13" s="37"/>
    </row>
    <row r="14" spans="1:6">
      <c r="A14" s="102" t="s">
        <v>439</v>
      </c>
      <c r="B14" s="107" t="s">
        <v>440</v>
      </c>
      <c r="C14" s="108"/>
      <c r="D14" s="50">
        <v>1.23E-2</v>
      </c>
      <c r="E14" s="38" t="s">
        <v>428</v>
      </c>
      <c r="F14" s="39"/>
    </row>
    <row r="15" spans="1:6">
      <c r="A15" s="102"/>
      <c r="B15" s="161" t="s">
        <v>438</v>
      </c>
      <c r="C15" s="161"/>
      <c r="D15" s="34">
        <f>D14</f>
        <v>1.23E-2</v>
      </c>
      <c r="E15" s="38"/>
      <c r="F15" s="40">
        <f>D15</f>
        <v>1.23E-2</v>
      </c>
    </row>
    <row r="16" spans="1:6">
      <c r="A16" s="102"/>
      <c r="B16" s="110"/>
      <c r="C16" s="110"/>
      <c r="D16" s="34"/>
      <c r="E16" s="38"/>
      <c r="F16" s="40"/>
    </row>
    <row r="17" spans="1:6">
      <c r="A17" s="111"/>
      <c r="B17" s="112" t="s">
        <v>442</v>
      </c>
      <c r="C17" s="113"/>
      <c r="D17" s="36"/>
      <c r="E17" s="36"/>
      <c r="F17" s="37"/>
    </row>
    <row r="18" spans="1:6" ht="13.9" customHeight="1">
      <c r="A18" s="102" t="s">
        <v>443</v>
      </c>
      <c r="B18" s="160" t="s">
        <v>444</v>
      </c>
      <c r="C18" s="160"/>
      <c r="D18" s="50">
        <v>0.03</v>
      </c>
      <c r="E18" s="38" t="s">
        <v>428</v>
      </c>
      <c r="F18" s="39"/>
    </row>
    <row r="19" spans="1:6">
      <c r="A19" s="102" t="s">
        <v>445</v>
      </c>
      <c r="B19" s="107" t="s">
        <v>446</v>
      </c>
      <c r="C19" s="38"/>
      <c r="D19" s="50">
        <v>6.4999999999999997E-3</v>
      </c>
      <c r="E19" s="38" t="s">
        <v>428</v>
      </c>
      <c r="F19" s="39"/>
    </row>
    <row r="20" spans="1:6">
      <c r="A20" s="102" t="s">
        <v>447</v>
      </c>
      <c r="B20" s="109" t="s">
        <v>448</v>
      </c>
      <c r="C20" s="38"/>
      <c r="D20" s="50">
        <v>0.01</v>
      </c>
      <c r="E20" s="38" t="s">
        <v>428</v>
      </c>
      <c r="F20" s="39"/>
    </row>
    <row r="21" spans="1:6">
      <c r="A21" s="102"/>
      <c r="B21" s="161" t="s">
        <v>438</v>
      </c>
      <c r="C21" s="161"/>
      <c r="D21" s="34">
        <f>SUM(D18:D20)</f>
        <v>4.65E-2</v>
      </c>
      <c r="E21" s="38"/>
      <c r="F21" s="40">
        <f>D21</f>
        <v>4.65E-2</v>
      </c>
    </row>
    <row r="22" spans="1:6">
      <c r="A22" s="111"/>
      <c r="B22" s="170"/>
      <c r="C22" s="170"/>
      <c r="D22" s="36"/>
      <c r="E22" s="36"/>
      <c r="F22" s="37"/>
    </row>
    <row r="23" spans="1:6">
      <c r="A23" s="102" t="s">
        <v>449</v>
      </c>
      <c r="B23" s="107" t="s">
        <v>450</v>
      </c>
      <c r="C23" s="108"/>
      <c r="D23" s="50">
        <v>7.3999999999999996E-2</v>
      </c>
      <c r="E23" s="38" t="s">
        <v>428</v>
      </c>
      <c r="F23" s="39"/>
    </row>
    <row r="24" spans="1:6">
      <c r="A24" s="102"/>
      <c r="B24" s="162" t="s">
        <v>451</v>
      </c>
      <c r="C24" s="162"/>
      <c r="D24" s="34">
        <f>D23</f>
        <v>7.3999999999999996E-2</v>
      </c>
      <c r="E24" s="38"/>
      <c r="F24" s="40">
        <f>D24</f>
        <v>7.3999999999999996E-2</v>
      </c>
    </row>
    <row r="25" spans="1:6">
      <c r="A25" s="102"/>
      <c r="B25" s="103"/>
      <c r="C25" s="103"/>
      <c r="D25" s="34"/>
      <c r="E25" s="38"/>
      <c r="F25" s="40"/>
    </row>
    <row r="26" spans="1:6">
      <c r="A26" s="154"/>
      <c r="B26" s="156"/>
      <c r="C26" s="156"/>
      <c r="D26" s="38"/>
      <c r="E26" s="38"/>
      <c r="F26" s="157">
        <f>ROUND((((1+F12)*(1+F15)*(1+F24)/(1-F21))-1),4)</f>
        <v>0.2094</v>
      </c>
    </row>
    <row r="27" spans="1:6">
      <c r="A27" s="154"/>
      <c r="B27" s="105"/>
      <c r="C27" s="105"/>
      <c r="D27" s="38"/>
      <c r="E27" s="38"/>
      <c r="F27" s="157"/>
    </row>
    <row r="28" spans="1:6">
      <c r="A28" s="154"/>
      <c r="B28" s="105"/>
      <c r="C28" s="105"/>
      <c r="D28" s="38"/>
      <c r="E28" s="38"/>
      <c r="F28" s="157"/>
    </row>
    <row r="29" spans="1:6">
      <c r="A29" s="154"/>
      <c r="B29" s="105"/>
      <c r="C29" s="105"/>
      <c r="D29" s="38"/>
      <c r="E29" s="38"/>
      <c r="F29" s="157"/>
    </row>
    <row r="30" spans="1:6">
      <c r="A30" s="154"/>
      <c r="B30" s="105"/>
      <c r="C30" s="105"/>
      <c r="D30" s="38"/>
      <c r="E30" s="38"/>
      <c r="F30" s="157"/>
    </row>
    <row r="31" spans="1:6" ht="15.75" thickBot="1">
      <c r="A31" s="154"/>
      <c r="B31" s="105"/>
      <c r="C31" s="105"/>
      <c r="D31" s="38"/>
      <c r="E31" s="38"/>
      <c r="F31" s="157"/>
    </row>
    <row r="32" spans="1:6" ht="15.75">
      <c r="A32" s="163" t="s">
        <v>452</v>
      </c>
      <c r="B32" s="163"/>
      <c r="C32" s="163"/>
      <c r="D32" s="163"/>
      <c r="E32" s="163"/>
      <c r="F32" s="163"/>
    </row>
    <row r="33" spans="1:6" ht="20.25" customHeight="1">
      <c r="A33" s="164" t="s">
        <v>422</v>
      </c>
      <c r="B33" s="164"/>
      <c r="C33" s="164"/>
      <c r="D33" s="164"/>
      <c r="E33" s="164"/>
      <c r="F33" s="164"/>
    </row>
    <row r="34" spans="1:6">
      <c r="A34" s="165" t="s">
        <v>423</v>
      </c>
      <c r="B34" s="165"/>
      <c r="C34" s="165"/>
      <c r="D34" s="165"/>
      <c r="E34" s="165"/>
      <c r="F34" s="33">
        <f>F57</f>
        <v>0.15279999999999999</v>
      </c>
    </row>
    <row r="35" spans="1:6" ht="15.75">
      <c r="A35" s="166" t="s">
        <v>424</v>
      </c>
      <c r="B35" s="166"/>
      <c r="C35" s="166"/>
      <c r="D35" s="166"/>
      <c r="E35" s="166"/>
      <c r="F35" s="166"/>
    </row>
    <row r="36" spans="1:6" ht="30" customHeight="1">
      <c r="A36" s="167" t="s">
        <v>425</v>
      </c>
      <c r="B36" s="167"/>
      <c r="C36" s="167"/>
      <c r="D36" s="167"/>
      <c r="E36" s="167"/>
      <c r="F36" s="167"/>
    </row>
    <row r="37" spans="1:6" ht="24" customHeight="1">
      <c r="A37" s="104" t="s">
        <v>3</v>
      </c>
      <c r="B37" s="168" t="s">
        <v>426</v>
      </c>
      <c r="C37" s="168"/>
      <c r="D37" s="34" t="s">
        <v>427</v>
      </c>
      <c r="E37" s="34" t="s">
        <v>428</v>
      </c>
      <c r="F37" s="35" t="s">
        <v>429</v>
      </c>
    </row>
    <row r="38" spans="1:6">
      <c r="A38" s="111"/>
      <c r="B38" s="114"/>
      <c r="C38" s="113"/>
      <c r="D38" s="36"/>
      <c r="E38" s="36"/>
      <c r="F38" s="37"/>
    </row>
    <row r="39" spans="1:6">
      <c r="A39" s="102" t="s">
        <v>430</v>
      </c>
      <c r="B39" s="107" t="s">
        <v>431</v>
      </c>
      <c r="C39" s="108"/>
      <c r="D39" s="50">
        <v>3.4500000000000003E-2</v>
      </c>
      <c r="E39" s="38" t="s">
        <v>428</v>
      </c>
      <c r="F39" s="39"/>
    </row>
    <row r="40" spans="1:6">
      <c r="A40" s="102" t="s">
        <v>432</v>
      </c>
      <c r="B40" s="107" t="s">
        <v>433</v>
      </c>
      <c r="C40" s="108"/>
      <c r="D40" s="50">
        <v>8.5000000000000006E-3</v>
      </c>
      <c r="E40" s="38" t="s">
        <v>428</v>
      </c>
      <c r="F40" s="39"/>
    </row>
    <row r="41" spans="1:6">
      <c r="A41" s="102" t="s">
        <v>434</v>
      </c>
      <c r="B41" s="107" t="s">
        <v>435</v>
      </c>
      <c r="C41" s="108"/>
      <c r="D41" s="169">
        <v>4.7999999999999996E-3</v>
      </c>
      <c r="E41" s="38" t="s">
        <v>428</v>
      </c>
      <c r="F41" s="39"/>
    </row>
    <row r="42" spans="1:6">
      <c r="A42" s="102" t="s">
        <v>436</v>
      </c>
      <c r="B42" s="107" t="s">
        <v>437</v>
      </c>
      <c r="C42" s="108"/>
      <c r="D42" s="169"/>
      <c r="E42" s="38"/>
      <c r="F42" s="39"/>
    </row>
    <row r="43" spans="1:6">
      <c r="A43" s="104"/>
      <c r="B43" s="161" t="s">
        <v>438</v>
      </c>
      <c r="C43" s="161"/>
      <c r="D43" s="34">
        <f>SUM(D39:D41)</f>
        <v>4.7800000000000002E-2</v>
      </c>
      <c r="E43" s="34"/>
      <c r="F43" s="40">
        <f>D43</f>
        <v>4.7800000000000002E-2</v>
      </c>
    </row>
    <row r="44" spans="1:6">
      <c r="A44" s="111"/>
      <c r="B44" s="112"/>
      <c r="C44" s="113"/>
      <c r="D44" s="36"/>
      <c r="E44" s="36"/>
      <c r="F44" s="37"/>
    </row>
    <row r="45" spans="1:6">
      <c r="A45" s="102" t="s">
        <v>439</v>
      </c>
      <c r="B45" s="107" t="s">
        <v>441</v>
      </c>
      <c r="C45" s="108"/>
      <c r="D45" s="50">
        <v>8.5000000000000006E-3</v>
      </c>
      <c r="E45" s="38" t="s">
        <v>428</v>
      </c>
      <c r="F45" s="39"/>
    </row>
    <row r="46" spans="1:6">
      <c r="A46" s="102"/>
      <c r="B46" s="161" t="s">
        <v>438</v>
      </c>
      <c r="C46" s="161"/>
      <c r="D46" s="34">
        <f>D45</f>
        <v>8.5000000000000006E-3</v>
      </c>
      <c r="E46" s="38"/>
      <c r="F46" s="40">
        <f>D46</f>
        <v>8.5000000000000006E-3</v>
      </c>
    </row>
    <row r="47" spans="1:6">
      <c r="A47" s="102"/>
      <c r="B47" s="110"/>
      <c r="C47" s="110"/>
      <c r="D47" s="34"/>
      <c r="E47" s="38"/>
      <c r="F47" s="40"/>
    </row>
    <row r="48" spans="1:6">
      <c r="A48" s="111"/>
      <c r="B48" s="112" t="s">
        <v>442</v>
      </c>
      <c r="C48" s="113"/>
      <c r="D48" s="36"/>
      <c r="E48" s="36"/>
      <c r="F48" s="37"/>
    </row>
    <row r="49" spans="1:6" ht="13.9" customHeight="1">
      <c r="A49" s="102" t="s">
        <v>443</v>
      </c>
      <c r="B49" s="160" t="s">
        <v>444</v>
      </c>
      <c r="C49" s="160"/>
      <c r="D49" s="50">
        <v>0.03</v>
      </c>
      <c r="E49" s="38" t="s">
        <v>428</v>
      </c>
      <c r="F49" s="39"/>
    </row>
    <row r="50" spans="1:6">
      <c r="A50" s="102" t="s">
        <v>445</v>
      </c>
      <c r="B50" s="107" t="s">
        <v>446</v>
      </c>
      <c r="C50" s="38"/>
      <c r="D50" s="50">
        <v>6.4999999999999997E-3</v>
      </c>
      <c r="E50" s="38" t="s">
        <v>428</v>
      </c>
      <c r="F50" s="39"/>
    </row>
    <row r="51" spans="1:6">
      <c r="A51" s="102"/>
      <c r="B51" s="109"/>
      <c r="C51" s="38"/>
      <c r="D51" s="38"/>
      <c r="E51" s="38"/>
      <c r="F51" s="39"/>
    </row>
    <row r="52" spans="1:6">
      <c r="A52" s="102"/>
      <c r="B52" s="161" t="s">
        <v>438</v>
      </c>
      <c r="C52" s="161"/>
      <c r="D52" s="34">
        <f>SUM(D49:D51)</f>
        <v>3.6499999999999998E-2</v>
      </c>
      <c r="E52" s="38"/>
      <c r="F52" s="40">
        <f>D52</f>
        <v>3.6499999999999998E-2</v>
      </c>
    </row>
    <row r="53" spans="1:6">
      <c r="A53" s="111"/>
      <c r="B53" s="170"/>
      <c r="C53" s="170"/>
      <c r="D53" s="36"/>
      <c r="E53" s="36"/>
      <c r="F53" s="37"/>
    </row>
    <row r="54" spans="1:6">
      <c r="A54" s="102" t="s">
        <v>447</v>
      </c>
      <c r="B54" s="107" t="s">
        <v>450</v>
      </c>
      <c r="C54" s="108"/>
      <c r="D54" s="50">
        <v>5.11E-2</v>
      </c>
      <c r="E54" s="38" t="s">
        <v>428</v>
      </c>
      <c r="F54" s="39"/>
    </row>
    <row r="55" spans="1:6">
      <c r="A55" s="102"/>
      <c r="B55" s="162" t="s">
        <v>451</v>
      </c>
      <c r="C55" s="162"/>
      <c r="D55" s="34">
        <f>D54</f>
        <v>5.11E-2</v>
      </c>
      <c r="E55" s="38"/>
      <c r="F55" s="40">
        <f>D55</f>
        <v>5.11E-2</v>
      </c>
    </row>
    <row r="56" spans="1:6">
      <c r="A56" s="102"/>
      <c r="B56" s="103"/>
      <c r="C56" s="103"/>
      <c r="D56" s="34"/>
      <c r="E56" s="38"/>
      <c r="F56" s="40"/>
    </row>
    <row r="57" spans="1:6">
      <c r="A57" s="154"/>
      <c r="B57" s="156"/>
      <c r="C57" s="156"/>
      <c r="D57" s="38"/>
      <c r="E57" s="38"/>
      <c r="F57" s="157">
        <f>ROUND((((1+F43)*(1+F46)*(1+F55)/(1-F52))-1),4)</f>
        <v>0.15279999999999999</v>
      </c>
    </row>
    <row r="58" spans="1:6">
      <c r="A58" s="154"/>
      <c r="B58" s="105"/>
      <c r="C58" s="105"/>
      <c r="D58" s="38"/>
      <c r="E58" s="38"/>
      <c r="F58" s="157"/>
    </row>
    <row r="59" spans="1:6">
      <c r="A59" s="154"/>
      <c r="B59" s="105"/>
      <c r="C59" s="105"/>
      <c r="D59" s="38"/>
      <c r="E59" s="38"/>
      <c r="F59" s="157"/>
    </row>
    <row r="60" spans="1:6">
      <c r="A60" s="154"/>
      <c r="B60" s="105"/>
      <c r="C60" s="105"/>
      <c r="D60" s="38"/>
      <c r="E60" s="38"/>
      <c r="F60" s="157"/>
    </row>
    <row r="61" spans="1:6">
      <c r="A61" s="154"/>
      <c r="B61" s="105"/>
      <c r="C61" s="105"/>
      <c r="D61" s="38"/>
      <c r="E61" s="38"/>
      <c r="F61" s="157"/>
    </row>
    <row r="62" spans="1:6" ht="15.75" thickBot="1">
      <c r="A62" s="155"/>
      <c r="B62" s="106"/>
      <c r="C62" s="106"/>
      <c r="D62" s="51"/>
      <c r="E62" s="51"/>
      <c r="F62" s="158"/>
    </row>
    <row r="63" spans="1:6">
      <c r="A63" s="105"/>
      <c r="B63" s="105"/>
      <c r="C63" s="105"/>
      <c r="D63" s="38"/>
      <c r="E63" s="38"/>
      <c r="F63" s="34"/>
    </row>
    <row r="64" spans="1:6">
      <c r="A64" s="159" t="s">
        <v>2557</v>
      </c>
      <c r="B64" s="159"/>
      <c r="C64" s="159"/>
      <c r="D64" s="159"/>
      <c r="E64" s="159"/>
      <c r="F64" s="159"/>
    </row>
    <row r="65" spans="1:6">
      <c r="A65" s="52" t="str">
        <f>CAPA!A30</f>
        <v>RESPONSÁVEL TÉCNICO PELA ELABORAÇÃO DA PLANILHA (NOME COMPLETO)</v>
      </c>
      <c r="B65" s="53"/>
      <c r="C65" s="52"/>
      <c r="D65" s="52"/>
      <c r="E65" s="52"/>
      <c r="F65" s="53"/>
    </row>
    <row r="66" spans="1:6">
      <c r="A66" s="52" t="str">
        <f>CAPA!A31</f>
        <v>Responsável Técnico pela Elaboração da planilha e preços</v>
      </c>
      <c r="B66" s="53"/>
      <c r="C66" s="52"/>
      <c r="D66" s="52"/>
      <c r="E66" s="52"/>
      <c r="F66" s="53"/>
    </row>
    <row r="67" spans="1:6">
      <c r="A67" s="52" t="str">
        <f>CAPA!A32</f>
        <v>FORMAÇÃO E Nº DO REGISTRO EM CONSELHO</v>
      </c>
      <c r="B67" s="53"/>
      <c r="C67" s="52"/>
      <c r="D67" s="52"/>
      <c r="E67" s="52"/>
      <c r="F67" s="53"/>
    </row>
    <row r="68" spans="1:6">
      <c r="A68" s="52" t="str">
        <f>CAPA!A33</f>
        <v>NOME DA EMPRESA</v>
      </c>
      <c r="B68" s="53"/>
      <c r="C68" s="52"/>
      <c r="D68" s="52"/>
      <c r="E68" s="52"/>
      <c r="F68" s="53"/>
    </row>
  </sheetData>
  <sheetProtection algorithmName="SHA-512" hashValue="uIg8y1zdETus3Q9eMBGGcwJ63TbDJ4eCPxxuIiY8dU7mWsYf5+vDWkE5y8NY5rnKW6e2Qeh3n2brRuqIv057Lw==" saltValue="mAWKAOmNJjk2ZMtjYmh1Tw==" spinCount="100000" sheet="1" objects="1" scenarios="1"/>
  <mergeCells count="33">
    <mergeCell ref="B43:C43"/>
    <mergeCell ref="B53:C53"/>
    <mergeCell ref="B46:C46"/>
    <mergeCell ref="A1:F1"/>
    <mergeCell ref="A2:F2"/>
    <mergeCell ref="A3:E3"/>
    <mergeCell ref="D10:D11"/>
    <mergeCell ref="B12:C12"/>
    <mergeCell ref="B6:C6"/>
    <mergeCell ref="A4:F4"/>
    <mergeCell ref="A5:F5"/>
    <mergeCell ref="B22:C22"/>
    <mergeCell ref="B15:C15"/>
    <mergeCell ref="B18:C18"/>
    <mergeCell ref="B21:C21"/>
    <mergeCell ref="B24:C24"/>
    <mergeCell ref="A34:E34"/>
    <mergeCell ref="A35:F35"/>
    <mergeCell ref="A36:F36"/>
    <mergeCell ref="B37:C37"/>
    <mergeCell ref="D41:D42"/>
    <mergeCell ref="A26:A31"/>
    <mergeCell ref="B26:C26"/>
    <mergeCell ref="F26:F31"/>
    <mergeCell ref="A32:F32"/>
    <mergeCell ref="A33:F33"/>
    <mergeCell ref="A57:A62"/>
    <mergeCell ref="B57:C57"/>
    <mergeCell ref="F57:F62"/>
    <mergeCell ref="A64:F64"/>
    <mergeCell ref="B49:C49"/>
    <mergeCell ref="B52:C52"/>
    <mergeCell ref="B55:C55"/>
  </mergeCells>
  <printOptions horizontalCentered="1"/>
  <pageMargins left="0.51181102362204722" right="0.51181102362204722" top="0.78740157480314965" bottom="0.78740157480314965" header="0.31496062992125984" footer="0.31496062992125984"/>
  <pageSetup paperSize="9"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52BD-BF5B-4A6D-A59F-DB48957820FC}">
  <sheetPr>
    <tabColor theme="9" tint="0.79998168889431442"/>
  </sheetPr>
  <dimension ref="A1:H417"/>
  <sheetViews>
    <sheetView showGridLines="0" view="pageBreakPreview" zoomScale="75" zoomScaleNormal="100" zoomScaleSheetLayoutView="75" workbookViewId="0"/>
  </sheetViews>
  <sheetFormatPr defaultRowHeight="15"/>
  <cols>
    <col min="1" max="1" width="4.85546875" style="7" customWidth="1"/>
    <col min="2" max="2" width="49.28515625" style="8" customWidth="1"/>
    <col min="3" max="3" width="50.5703125" style="9" customWidth="1"/>
    <col min="4" max="4" width="4.85546875" style="10" customWidth="1"/>
    <col min="5" max="5" width="12.5703125" style="1" customWidth="1"/>
    <col min="6" max="6" width="16.85546875" style="1" bestFit="1" customWidth="1"/>
    <col min="7" max="7" width="11.85546875" style="1" customWidth="1"/>
    <col min="8" max="8" width="22.42578125" style="1" bestFit="1" customWidth="1"/>
    <col min="9" max="9" width="16.5703125" customWidth="1"/>
    <col min="12" max="12" width="37.5703125" customWidth="1"/>
    <col min="14" max="14" width="13.28515625" customWidth="1"/>
    <col min="16" max="16" width="21.42578125" customWidth="1"/>
    <col min="19" max="19" width="13.7109375" customWidth="1"/>
  </cols>
  <sheetData>
    <row r="1" spans="1:8" ht="36.75" customHeight="1"/>
    <row r="2" spans="1:8" ht="18.75" customHeight="1">
      <c r="B2" s="150"/>
      <c r="C2" s="150"/>
    </row>
    <row r="3" spans="1:8" ht="15.75" customHeight="1">
      <c r="B3" s="150"/>
      <c r="C3" s="150"/>
    </row>
    <row r="4" spans="1:8" ht="15.75">
      <c r="B4" s="150"/>
      <c r="C4" s="150"/>
    </row>
    <row r="5" spans="1:8" ht="15" customHeight="1">
      <c r="B5" s="150"/>
      <c r="C5" s="150"/>
      <c r="D5" s="11"/>
      <c r="E5" s="2"/>
      <c r="F5" s="2"/>
      <c r="G5" s="2"/>
      <c r="H5" s="2"/>
    </row>
    <row r="6" spans="1:8" ht="15" customHeight="1">
      <c r="D6" s="11"/>
      <c r="E6" s="2"/>
      <c r="F6" s="2"/>
      <c r="G6" s="2"/>
      <c r="H6" s="2"/>
    </row>
    <row r="7" spans="1:8" ht="15.75">
      <c r="B7" s="3"/>
      <c r="C7" s="3"/>
      <c r="D7" s="3"/>
      <c r="E7" s="3"/>
      <c r="F7" s="3"/>
      <c r="G7" s="3"/>
      <c r="H7" s="3"/>
    </row>
    <row r="8" spans="1:8" s="4" customFormat="1">
      <c r="A8" s="12"/>
      <c r="B8" s="8"/>
      <c r="C8" s="8"/>
      <c r="D8" s="10"/>
      <c r="E8" s="1"/>
      <c r="F8" s="1"/>
      <c r="G8" s="1"/>
      <c r="H8" s="1"/>
    </row>
    <row r="9" spans="1:8" s="4" customFormat="1" ht="15.75">
      <c r="A9" s="12"/>
      <c r="D9" s="10"/>
      <c r="E9" s="1"/>
      <c r="F9" s="3"/>
      <c r="G9" s="1"/>
      <c r="H9" s="1"/>
    </row>
    <row r="10" spans="1:8" s="4" customFormat="1" ht="33.75">
      <c r="A10" s="12"/>
      <c r="B10" s="13"/>
      <c r="C10" s="13"/>
      <c r="D10" s="10"/>
      <c r="E10" s="1"/>
      <c r="F10" s="1"/>
      <c r="G10" s="1"/>
      <c r="H10" s="1"/>
    </row>
    <row r="11" spans="1:8" s="4" customFormat="1" ht="33" customHeight="1">
      <c r="A11" s="12"/>
      <c r="B11" s="18"/>
      <c r="C11" s="17"/>
      <c r="D11" s="14"/>
      <c r="E11" s="5"/>
      <c r="F11" s="3"/>
      <c r="G11" s="5"/>
      <c r="H11" s="5"/>
    </row>
    <row r="12" spans="1:8" s="4" customFormat="1" ht="24" customHeight="1">
      <c r="A12" s="12"/>
      <c r="B12" s="18"/>
      <c r="C12" s="17"/>
      <c r="D12" s="14"/>
      <c r="E12" s="5"/>
      <c r="F12" s="5"/>
      <c r="G12" s="5"/>
      <c r="H12" s="5"/>
    </row>
    <row r="13" spans="1:8" s="4" customFormat="1" ht="24" customHeight="1">
      <c r="A13" s="12"/>
      <c r="B13" s="18"/>
      <c r="C13" s="17"/>
      <c r="D13" s="14"/>
      <c r="E13" s="5"/>
      <c r="F13" s="3"/>
      <c r="G13" s="5"/>
      <c r="H13" s="5"/>
    </row>
    <row r="14" spans="1:8" s="4" customFormat="1" ht="47.25" customHeight="1">
      <c r="A14" s="12"/>
      <c r="B14" s="18"/>
      <c r="C14" s="17"/>
      <c r="D14" s="11"/>
      <c r="E14" s="2"/>
      <c r="F14" s="2"/>
      <c r="G14" s="2"/>
      <c r="H14" s="2"/>
    </row>
    <row r="15" spans="1:8" ht="20.100000000000001" customHeight="1">
      <c r="B15" s="18"/>
      <c r="C15" s="17"/>
      <c r="D15" s="11"/>
      <c r="E15" s="2"/>
      <c r="F15" s="2"/>
      <c r="G15" s="2"/>
      <c r="H15" s="2"/>
    </row>
    <row r="16" spans="1:8" ht="31.5" customHeight="1">
      <c r="D16" s="14"/>
      <c r="E16" s="5"/>
      <c r="F16" s="5"/>
      <c r="G16" s="5"/>
      <c r="H16" s="5"/>
    </row>
    <row r="17" spans="2:8" ht="26.25" customHeight="1">
      <c r="B17" s="18"/>
      <c r="C17" s="17"/>
      <c r="D17" s="11"/>
      <c r="E17" s="2"/>
      <c r="F17" s="2"/>
      <c r="G17" s="2"/>
      <c r="H17" s="2"/>
    </row>
    <row r="18" spans="2:8" ht="31.5" customHeight="1">
      <c r="B18" s="45"/>
      <c r="C18" s="46"/>
      <c r="D18" s="14"/>
      <c r="E18" s="5"/>
      <c r="F18" s="5"/>
      <c r="G18" s="5"/>
      <c r="H18" s="5"/>
    </row>
    <row r="19" spans="2:8" ht="20.25">
      <c r="B19" s="18"/>
      <c r="C19" s="46"/>
      <c r="D19" s="47"/>
      <c r="E19" s="6"/>
      <c r="F19" s="6"/>
      <c r="G19" s="6"/>
      <c r="H19" s="6"/>
    </row>
    <row r="20" spans="2:8" ht="37.5" customHeight="1">
      <c r="B20" s="151" t="s">
        <v>25</v>
      </c>
      <c r="C20" s="152"/>
      <c r="D20" s="11"/>
      <c r="E20" s="2"/>
      <c r="F20" s="2"/>
      <c r="G20" s="2"/>
      <c r="H20" s="2"/>
    </row>
    <row r="21" spans="2:8" ht="15" customHeight="1">
      <c r="B21" s="151"/>
      <c r="C21" s="152"/>
      <c r="D21" s="11"/>
      <c r="E21" s="2"/>
      <c r="F21" s="2"/>
      <c r="G21" s="2"/>
      <c r="H21" s="2"/>
    </row>
    <row r="22" spans="2:8" ht="21" customHeight="1">
      <c r="B22" s="151"/>
      <c r="C22" s="151"/>
      <c r="D22" s="11"/>
      <c r="E22" s="2"/>
      <c r="F22" s="2"/>
      <c r="G22" s="2"/>
      <c r="H22" s="2"/>
    </row>
    <row r="23" spans="2:8" ht="27" customHeight="1">
      <c r="B23" s="18"/>
      <c r="C23" s="17"/>
      <c r="D23" s="11"/>
      <c r="E23" s="2"/>
      <c r="F23" s="2"/>
      <c r="G23" s="2"/>
      <c r="H23" s="2"/>
    </row>
    <row r="24" spans="2:8" ht="21" customHeight="1">
      <c r="B24" s="18"/>
      <c r="C24" s="17"/>
      <c r="D24" s="11"/>
      <c r="E24" s="2"/>
      <c r="F24" s="2"/>
      <c r="G24" s="2"/>
      <c r="H24" s="2"/>
    </row>
    <row r="25" spans="2:8" ht="21" customHeight="1">
      <c r="B25" s="18"/>
      <c r="C25" s="18"/>
    </row>
    <row r="26" spans="2:8" ht="27" customHeight="1">
      <c r="B26" s="18"/>
      <c r="C26" s="18"/>
    </row>
    <row r="27" spans="2:8" ht="27" customHeight="1">
      <c r="B27" s="18"/>
      <c r="C27" s="17"/>
    </row>
    <row r="28" spans="2:8" ht="27" customHeight="1">
      <c r="B28" s="18"/>
      <c r="C28" s="17"/>
    </row>
    <row r="29" spans="2:8" ht="27" customHeight="1">
      <c r="B29" s="18"/>
      <c r="C29" s="17"/>
    </row>
    <row r="30" spans="2:8" ht="27" customHeight="1">
      <c r="B30" s="18"/>
      <c r="C30" s="17"/>
    </row>
    <row r="31" spans="2:8" ht="27" customHeight="1">
      <c r="B31" s="16"/>
      <c r="C31" s="17"/>
    </row>
    <row r="36" spans="1:4">
      <c r="A36" s="153"/>
      <c r="B36" s="153"/>
      <c r="C36" s="153"/>
      <c r="D36" s="153"/>
    </row>
    <row r="37" spans="1:4">
      <c r="A37" s="133"/>
      <c r="B37" s="133"/>
      <c r="C37" s="133"/>
      <c r="D37" s="133"/>
    </row>
    <row r="38" spans="1:4">
      <c r="A38" s="133"/>
      <c r="B38" s="133"/>
      <c r="C38" s="133"/>
      <c r="D38" s="133"/>
    </row>
    <row r="39" spans="1:4">
      <c r="A39" s="133"/>
      <c r="B39" s="133"/>
      <c r="C39" s="133"/>
      <c r="D39" s="133"/>
    </row>
    <row r="40" spans="1:4">
      <c r="A40" s="133"/>
      <c r="B40" s="133"/>
      <c r="C40" s="133"/>
      <c r="D40" s="133"/>
    </row>
    <row r="199" ht="15.75" customHeight="1"/>
    <row r="205" ht="48" customHeight="1"/>
    <row r="315" ht="37.5" customHeight="1"/>
    <row r="366" ht="38.25" customHeight="1"/>
    <row r="417" ht="30" customHeight="1"/>
  </sheetData>
  <sheetProtection algorithmName="SHA-512" hashValue="qY1nfqJ1/1vu8C7Fn9q+3t9S/N9FPwjVsO4F3UBjY94LbIfwUWodz/38BX7peCTxHhVChIG2uHKkSGPbV1wr9w==" saltValue="T5R76w/aYPUznAUmG0kcDg==" spinCount="100000" sheet="1" objects="1" scenarios="1"/>
  <mergeCells count="10">
    <mergeCell ref="B2:C2"/>
    <mergeCell ref="B3:C3"/>
    <mergeCell ref="B4:C4"/>
    <mergeCell ref="B5:C5"/>
    <mergeCell ref="B20:C22"/>
    <mergeCell ref="A40:D40"/>
    <mergeCell ref="A36:D36"/>
    <mergeCell ref="A37:D37"/>
    <mergeCell ref="A38:D38"/>
    <mergeCell ref="A39:D39"/>
  </mergeCells>
  <printOptions horizontalCentered="1"/>
  <pageMargins left="0.51181102362204722" right="0.51181102362204722" top="0.78740157480314965" bottom="0.78740157480314965" header="0.31496062992125984" footer="0.31496062992125984"/>
  <pageSetup paperSize="9" scale="81"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E074-3C65-4C2B-9C61-5336EF166F18}">
  <sheetPr>
    <tabColor theme="0"/>
  </sheetPr>
  <dimension ref="A1:D413"/>
  <sheetViews>
    <sheetView showGridLines="0" view="pageBreakPreview" zoomScale="75" zoomScaleNormal="100" zoomScaleSheetLayoutView="75" workbookViewId="0"/>
  </sheetViews>
  <sheetFormatPr defaultColWidth="8.7109375" defaultRowHeight="14.25"/>
  <cols>
    <col min="1" max="1" width="23.28515625" style="19" customWidth="1"/>
    <col min="2" max="2" width="33.5703125" style="19" customWidth="1"/>
    <col min="3" max="4" width="19.5703125" style="19" customWidth="1"/>
    <col min="5" max="16384" width="8.7109375" style="19"/>
  </cols>
  <sheetData>
    <row r="1" spans="1:4" ht="15">
      <c r="A1" s="65" t="str">
        <f>CAPA!B3</f>
        <v>Empresa licitante: PREENCHER SOMENTE AS CÉLULAS DE COR AMARELA</v>
      </c>
    </row>
    <row r="2" spans="1:4" ht="15">
      <c r="A2" s="65" t="str">
        <f>CAPA!B5</f>
        <v xml:space="preserve">CNPJ: </v>
      </c>
    </row>
    <row r="3" spans="1:4" ht="15">
      <c r="A3" s="65" t="str">
        <f>CAPA!B10</f>
        <v>Objeto: Construção do Centro de Formação e Aperfeiçoamento de Praças - CEFAP</v>
      </c>
    </row>
    <row r="5" spans="1:4" ht="15">
      <c r="A5" s="71" t="s">
        <v>2561</v>
      </c>
      <c r="B5" s="72"/>
      <c r="C5" s="72"/>
      <c r="D5" s="72"/>
    </row>
    <row r="6" spans="1:4">
      <c r="A6" s="73"/>
      <c r="B6" s="74"/>
      <c r="C6" s="74"/>
      <c r="D6" s="75"/>
    </row>
    <row r="7" spans="1:4">
      <c r="A7" s="76" t="s">
        <v>2562</v>
      </c>
      <c r="B7" s="77"/>
      <c r="C7" s="78" t="s">
        <v>2563</v>
      </c>
      <c r="D7" s="79" t="s">
        <v>2564</v>
      </c>
    </row>
    <row r="8" spans="1:4">
      <c r="A8" s="80"/>
      <c r="B8" s="74"/>
      <c r="C8" s="74"/>
      <c r="D8" s="75"/>
    </row>
    <row r="9" spans="1:4">
      <c r="A9" s="72" t="s">
        <v>2565</v>
      </c>
      <c r="B9" s="72"/>
      <c r="C9" s="72"/>
      <c r="D9" s="72"/>
    </row>
    <row r="10" spans="1:4">
      <c r="A10" s="81" t="s">
        <v>2</v>
      </c>
      <c r="B10" s="81" t="s">
        <v>2084</v>
      </c>
      <c r="C10" s="81" t="s">
        <v>2566</v>
      </c>
      <c r="D10" s="81" t="s">
        <v>2567</v>
      </c>
    </row>
    <row r="11" spans="1:4">
      <c r="A11" s="72" t="s">
        <v>2568</v>
      </c>
      <c r="B11" s="72"/>
      <c r="C11" s="72"/>
      <c r="D11" s="72"/>
    </row>
    <row r="12" spans="1:4">
      <c r="A12" s="81" t="s">
        <v>2569</v>
      </c>
      <c r="B12" s="82" t="s">
        <v>2570</v>
      </c>
      <c r="C12" s="83"/>
      <c r="D12" s="83"/>
    </row>
    <row r="13" spans="1:4">
      <c r="A13" s="81" t="s">
        <v>2571</v>
      </c>
      <c r="B13" s="82" t="s">
        <v>2572</v>
      </c>
      <c r="C13" s="83"/>
      <c r="D13" s="83"/>
    </row>
    <row r="14" spans="1:4">
      <c r="A14" s="81" t="s">
        <v>2573</v>
      </c>
      <c r="B14" s="82" t="s">
        <v>2574</v>
      </c>
      <c r="C14" s="83"/>
      <c r="D14" s="83"/>
    </row>
    <row r="15" spans="1:4">
      <c r="A15" s="81" t="s">
        <v>2575</v>
      </c>
      <c r="B15" s="82" t="s">
        <v>2576</v>
      </c>
      <c r="C15" s="83"/>
      <c r="D15" s="83"/>
    </row>
    <row r="16" spans="1:4">
      <c r="A16" s="81" t="s">
        <v>2577</v>
      </c>
      <c r="B16" s="82" t="s">
        <v>2578</v>
      </c>
      <c r="C16" s="83"/>
      <c r="D16" s="83"/>
    </row>
    <row r="17" spans="1:4">
      <c r="A17" s="81" t="s">
        <v>2579</v>
      </c>
      <c r="B17" s="82" t="s">
        <v>2580</v>
      </c>
      <c r="C17" s="83"/>
      <c r="D17" s="83"/>
    </row>
    <row r="18" spans="1:4" ht="28.5">
      <c r="A18" s="81" t="s">
        <v>2581</v>
      </c>
      <c r="B18" s="82" t="s">
        <v>2582</v>
      </c>
      <c r="C18" s="83"/>
      <c r="D18" s="83"/>
    </row>
    <row r="19" spans="1:4">
      <c r="A19" s="81" t="s">
        <v>2583</v>
      </c>
      <c r="B19" s="82" t="s">
        <v>2584</v>
      </c>
      <c r="C19" s="83"/>
      <c r="D19" s="83"/>
    </row>
    <row r="20" spans="1:4">
      <c r="A20" s="81" t="s">
        <v>2585</v>
      </c>
      <c r="B20" s="82" t="s">
        <v>2586</v>
      </c>
      <c r="C20" s="83"/>
      <c r="D20" s="83"/>
    </row>
    <row r="21" spans="1:4">
      <c r="A21" s="81" t="s">
        <v>2587</v>
      </c>
      <c r="B21" s="82" t="s">
        <v>2588</v>
      </c>
      <c r="C21" s="84">
        <f>SUM(C12:C20)</f>
        <v>0</v>
      </c>
      <c r="D21" s="84">
        <f>SUM(D12:D20)</f>
        <v>0</v>
      </c>
    </row>
    <row r="22" spans="1:4">
      <c r="A22" s="72" t="s">
        <v>2589</v>
      </c>
      <c r="B22" s="85"/>
      <c r="C22" s="86"/>
      <c r="D22" s="86"/>
    </row>
    <row r="23" spans="1:4" ht="28.5">
      <c r="A23" s="81" t="s">
        <v>2590</v>
      </c>
      <c r="B23" s="82" t="s">
        <v>2591</v>
      </c>
      <c r="C23" s="83"/>
      <c r="D23" s="83"/>
    </row>
    <row r="24" spans="1:4">
      <c r="A24" s="81" t="s">
        <v>2592</v>
      </c>
      <c r="B24" s="82" t="s">
        <v>2593</v>
      </c>
      <c r="C24" s="83"/>
      <c r="D24" s="83"/>
    </row>
    <row r="25" spans="1:4">
      <c r="A25" s="81" t="s">
        <v>2594</v>
      </c>
      <c r="B25" s="82" t="s">
        <v>2595</v>
      </c>
      <c r="C25" s="83"/>
      <c r="D25" s="83"/>
    </row>
    <row r="26" spans="1:4">
      <c r="A26" s="81" t="s">
        <v>2596</v>
      </c>
      <c r="B26" s="82" t="s">
        <v>2597</v>
      </c>
      <c r="C26" s="83"/>
      <c r="D26" s="83"/>
    </row>
    <row r="27" spans="1:4">
      <c r="A27" s="81" t="s">
        <v>2598</v>
      </c>
      <c r="B27" s="82" t="s">
        <v>2599</v>
      </c>
      <c r="C27" s="83"/>
      <c r="D27" s="83"/>
    </row>
    <row r="28" spans="1:4">
      <c r="A28" s="81" t="s">
        <v>2600</v>
      </c>
      <c r="B28" s="82" t="s">
        <v>2601</v>
      </c>
      <c r="C28" s="83"/>
      <c r="D28" s="83"/>
    </row>
    <row r="29" spans="1:4">
      <c r="A29" s="81" t="s">
        <v>2602</v>
      </c>
      <c r="B29" s="82" t="s">
        <v>2603</v>
      </c>
      <c r="C29" s="83"/>
      <c r="D29" s="83"/>
    </row>
    <row r="30" spans="1:4" ht="28.5">
      <c r="A30" s="81" t="s">
        <v>2604</v>
      </c>
      <c r="B30" s="82" t="s">
        <v>2605</v>
      </c>
      <c r="C30" s="83"/>
      <c r="D30" s="83"/>
    </row>
    <row r="31" spans="1:4">
      <c r="A31" s="81" t="s">
        <v>2606</v>
      </c>
      <c r="B31" s="82" t="s">
        <v>2607</v>
      </c>
      <c r="C31" s="83"/>
      <c r="D31" s="83"/>
    </row>
    <row r="32" spans="1:4">
      <c r="A32" s="81" t="s">
        <v>2608</v>
      </c>
      <c r="B32" s="82" t="s">
        <v>2609</v>
      </c>
      <c r="C32" s="83"/>
      <c r="D32" s="83"/>
    </row>
    <row r="33" spans="1:4">
      <c r="A33" s="81" t="s">
        <v>2610</v>
      </c>
      <c r="B33" s="87" t="s">
        <v>2588</v>
      </c>
      <c r="C33" s="84">
        <f>SUM(C23:C32)</f>
        <v>0</v>
      </c>
      <c r="D33" s="84">
        <f>SUM(D23:D32)</f>
        <v>0</v>
      </c>
    </row>
    <row r="34" spans="1:4">
      <c r="A34" s="72" t="s">
        <v>2611</v>
      </c>
      <c r="B34" s="85"/>
      <c r="C34" s="86"/>
      <c r="D34" s="86"/>
    </row>
    <row r="35" spans="1:4">
      <c r="A35" s="81" t="s">
        <v>2612</v>
      </c>
      <c r="B35" s="82" t="s">
        <v>2613</v>
      </c>
      <c r="C35" s="83"/>
      <c r="D35" s="83"/>
    </row>
    <row r="36" spans="1:4">
      <c r="A36" s="81" t="s">
        <v>2614</v>
      </c>
      <c r="B36" s="82" t="s">
        <v>2615</v>
      </c>
      <c r="C36" s="83"/>
      <c r="D36" s="83"/>
    </row>
    <row r="37" spans="1:4">
      <c r="A37" s="81" t="s">
        <v>2616</v>
      </c>
      <c r="B37" s="82" t="s">
        <v>2617</v>
      </c>
      <c r="C37" s="83"/>
      <c r="D37" s="83"/>
    </row>
    <row r="38" spans="1:4" ht="28.5">
      <c r="A38" s="81" t="s">
        <v>2618</v>
      </c>
      <c r="B38" s="82" t="s">
        <v>2619</v>
      </c>
      <c r="C38" s="83"/>
      <c r="D38" s="83"/>
    </row>
    <row r="39" spans="1:4">
      <c r="A39" s="81" t="s">
        <v>2620</v>
      </c>
      <c r="B39" s="82" t="s">
        <v>2621</v>
      </c>
      <c r="C39" s="83"/>
      <c r="D39" s="83"/>
    </row>
    <row r="40" spans="1:4">
      <c r="A40" s="81" t="s">
        <v>2622</v>
      </c>
      <c r="B40" s="87" t="s">
        <v>2588</v>
      </c>
      <c r="C40" s="84">
        <f>SUM(C35:C39)</f>
        <v>0</v>
      </c>
      <c r="D40" s="84">
        <f>SUM(D35:D39)</f>
        <v>0</v>
      </c>
    </row>
    <row r="41" spans="1:4">
      <c r="A41" s="72" t="s">
        <v>2623</v>
      </c>
      <c r="B41" s="85"/>
      <c r="C41" s="86"/>
      <c r="D41" s="86"/>
    </row>
    <row r="42" spans="1:4" ht="57">
      <c r="A42" s="81" t="s">
        <v>2612</v>
      </c>
      <c r="B42" s="82" t="s">
        <v>2624</v>
      </c>
      <c r="C42" s="83"/>
      <c r="D42" s="83"/>
    </row>
    <row r="43" spans="1:4" ht="71.25">
      <c r="A43" s="81" t="s">
        <v>2614</v>
      </c>
      <c r="B43" s="82" t="s">
        <v>2625</v>
      </c>
      <c r="C43" s="83"/>
      <c r="D43" s="83"/>
    </row>
    <row r="44" spans="1:4">
      <c r="A44" s="81" t="s">
        <v>2626</v>
      </c>
      <c r="B44" s="82" t="s">
        <v>2588</v>
      </c>
      <c r="C44" s="84">
        <f>SUM(C42:C43)</f>
        <v>0</v>
      </c>
      <c r="D44" s="84">
        <f>SUM(D42:D43)</f>
        <v>0</v>
      </c>
    </row>
    <row r="45" spans="1:4">
      <c r="A45" s="72" t="s">
        <v>2627</v>
      </c>
      <c r="B45" s="72"/>
      <c r="C45" s="86">
        <f>C21+C33+C40+C44</f>
        <v>0</v>
      </c>
      <c r="D45" s="86">
        <f>D21+D33+D40+D44</f>
        <v>0</v>
      </c>
    </row>
    <row r="46" spans="1:4">
      <c r="A46" s="88"/>
      <c r="B46" s="88"/>
      <c r="C46" s="89"/>
      <c r="D46" s="89"/>
    </row>
    <row r="47" spans="1:4">
      <c r="A47" s="88" t="str">
        <f>CAPA!A29</f>
        <v>____________________________________</v>
      </c>
      <c r="B47" s="88"/>
      <c r="C47" s="88"/>
      <c r="D47" s="88"/>
    </row>
    <row r="48" spans="1:4" ht="15">
      <c r="A48" s="88" t="str">
        <f>CAPA!A30</f>
        <v>RESPONSÁVEL TÉCNICO PELA ELABORAÇÃO DA PLANILHA (NOME COMPLETO)</v>
      </c>
      <c r="B48" s="52"/>
      <c r="C48" s="52"/>
      <c r="D48" s="52"/>
    </row>
    <row r="49" spans="1:4" ht="15">
      <c r="A49" s="88" t="str">
        <f>CAPA!A31</f>
        <v>Responsável Técnico pela Elaboração da planilha e preços</v>
      </c>
      <c r="B49" s="52"/>
      <c r="C49" s="52"/>
      <c r="D49" s="52"/>
    </row>
    <row r="50" spans="1:4" ht="15">
      <c r="A50" s="88" t="str">
        <f>CAPA!A32</f>
        <v>FORMAÇÃO E Nº DO REGISTRO EM CONSELHO</v>
      </c>
      <c r="B50" s="52"/>
      <c r="C50" s="52"/>
      <c r="D50" s="52"/>
    </row>
    <row r="51" spans="1:4" ht="15">
      <c r="A51" s="88" t="str">
        <f>CAPA!A33</f>
        <v>NOME DA EMPRESA</v>
      </c>
      <c r="B51" s="52"/>
      <c r="C51" s="52"/>
      <c r="D51" s="52"/>
    </row>
    <row r="195" s="19" customFormat="1" ht="15.75" customHeight="1"/>
    <row r="201" s="19" customFormat="1" ht="48" customHeight="1"/>
    <row r="311" s="19" customFormat="1" ht="37.5" customHeight="1"/>
    <row r="362" s="19" customFormat="1" ht="38.25" customHeight="1"/>
    <row r="413" s="19" customFormat="1" ht="30" customHeight="1"/>
  </sheetData>
  <sheetProtection algorithmName="SHA-512" hashValue="NMWRQ1iUHAAW4p0Kb+qqKA95+Kj6TpuiF2Tof37304Tee39duB7/CdoeqPlr0dOUCpN2VVjXUSx0WAFfJ6+ggg==" saltValue="JNvdaPDHqy9rBac3N+aDMw==" spinCount="100000" sheet="1" objects="1" scenarios="1"/>
  <printOptions horizontalCentered="1"/>
  <pageMargins left="0.51181102362204722" right="0.51181102362204722" top="0.78740157480314965" bottom="0.78740157480314965" header="0.31496062992125984" footer="0.31496062992125984"/>
  <pageSetup paperSize="9" scale="83"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C317D-B3E5-423F-9D61-0D47DCC2B8E5}">
  <sheetPr>
    <tabColor theme="0"/>
  </sheetPr>
  <dimension ref="A1:H417"/>
  <sheetViews>
    <sheetView showGridLines="0" view="pageBreakPreview" zoomScale="75" zoomScaleNormal="100" zoomScaleSheetLayoutView="75" workbookViewId="0"/>
  </sheetViews>
  <sheetFormatPr defaultRowHeight="15"/>
  <cols>
    <col min="1" max="1" width="4.85546875" style="7" customWidth="1"/>
    <col min="2" max="2" width="49.28515625" style="8" customWidth="1"/>
    <col min="3" max="3" width="50.5703125" style="9" customWidth="1"/>
    <col min="4" max="4" width="4.85546875" style="10" customWidth="1"/>
    <col min="5" max="5" width="12.5703125" style="1" customWidth="1"/>
    <col min="6" max="6" width="16.85546875" style="1" bestFit="1" customWidth="1"/>
    <col min="7" max="7" width="11.85546875" style="1" customWidth="1"/>
    <col min="8" max="8" width="22.42578125" style="1" bestFit="1" customWidth="1"/>
    <col min="9" max="9" width="16.5703125" customWidth="1"/>
    <col min="12" max="12" width="37.5703125" customWidth="1"/>
    <col min="14" max="14" width="13.28515625" customWidth="1"/>
    <col min="16" max="16" width="21.42578125" customWidth="1"/>
    <col min="19" max="19" width="13.7109375" customWidth="1"/>
  </cols>
  <sheetData>
    <row r="1" spans="1:8" ht="36.75" customHeight="1"/>
    <row r="2" spans="1:8" ht="18.75" customHeight="1">
      <c r="B2" s="150"/>
      <c r="C2" s="150"/>
    </row>
    <row r="3" spans="1:8" ht="15.75" customHeight="1">
      <c r="B3" s="150"/>
      <c r="C3" s="150"/>
    </row>
    <row r="4" spans="1:8" ht="15.75">
      <c r="B4" s="150"/>
      <c r="C4" s="150"/>
    </row>
    <row r="5" spans="1:8" ht="15" customHeight="1">
      <c r="B5" s="150"/>
      <c r="C5" s="150"/>
      <c r="D5" s="11"/>
      <c r="E5" s="2"/>
      <c r="F5" s="2"/>
      <c r="G5" s="2"/>
      <c r="H5" s="2"/>
    </row>
    <row r="6" spans="1:8" ht="15" customHeight="1">
      <c r="D6" s="11"/>
      <c r="E6" s="2"/>
      <c r="F6" s="2"/>
      <c r="G6" s="2"/>
      <c r="H6" s="2"/>
    </row>
    <row r="7" spans="1:8" ht="15.75">
      <c r="B7" s="3"/>
      <c r="C7" s="3"/>
      <c r="D7" s="3"/>
      <c r="E7" s="3"/>
      <c r="F7" s="3"/>
      <c r="G7" s="3"/>
      <c r="H7" s="3"/>
    </row>
    <row r="8" spans="1:8" s="4" customFormat="1">
      <c r="A8" s="12"/>
      <c r="B8" s="8"/>
      <c r="C8" s="8"/>
      <c r="D8" s="10"/>
      <c r="E8" s="1"/>
      <c r="F8" s="1"/>
      <c r="G8" s="1"/>
      <c r="H8" s="1"/>
    </row>
    <row r="9" spans="1:8" s="4" customFormat="1" ht="15.75">
      <c r="A9" s="12"/>
      <c r="D9" s="10"/>
      <c r="E9" s="1"/>
      <c r="F9" s="3"/>
      <c r="G9" s="1"/>
      <c r="H9" s="1"/>
    </row>
    <row r="10" spans="1:8" s="4" customFormat="1" ht="33.75">
      <c r="A10" s="12"/>
      <c r="B10" s="13"/>
      <c r="C10" s="13"/>
      <c r="D10" s="10"/>
      <c r="E10" s="1"/>
      <c r="F10" s="1"/>
      <c r="G10" s="1"/>
      <c r="H10" s="1"/>
    </row>
    <row r="11" spans="1:8" s="4" customFormat="1" ht="33" customHeight="1">
      <c r="A11" s="12"/>
      <c r="B11" s="18"/>
      <c r="C11" s="17"/>
      <c r="D11" s="14"/>
      <c r="E11" s="5"/>
      <c r="F11" s="3"/>
      <c r="G11" s="5"/>
      <c r="H11" s="5"/>
    </row>
    <row r="12" spans="1:8" s="4" customFormat="1" ht="24" customHeight="1">
      <c r="A12" s="12"/>
      <c r="B12" s="18"/>
      <c r="C12" s="17"/>
      <c r="D12" s="14"/>
      <c r="E12" s="5"/>
      <c r="F12" s="5"/>
      <c r="G12" s="5"/>
      <c r="H12" s="5"/>
    </row>
    <row r="13" spans="1:8" s="4" customFormat="1" ht="24" customHeight="1">
      <c r="A13" s="12"/>
      <c r="B13" s="18"/>
      <c r="C13" s="17"/>
      <c r="D13" s="14"/>
      <c r="E13" s="5"/>
      <c r="F13" s="3"/>
      <c r="G13" s="5"/>
      <c r="H13" s="5"/>
    </row>
    <row r="14" spans="1:8" s="4" customFormat="1" ht="47.25" customHeight="1">
      <c r="A14" s="12"/>
      <c r="B14" s="18"/>
      <c r="C14" s="17"/>
      <c r="D14" s="11"/>
      <c r="E14" s="2"/>
      <c r="F14" s="2"/>
      <c r="G14" s="2"/>
      <c r="H14" s="2"/>
    </row>
    <row r="15" spans="1:8" ht="20.100000000000001" customHeight="1">
      <c r="B15" s="18"/>
      <c r="C15" s="17"/>
      <c r="D15" s="11"/>
      <c r="E15" s="2"/>
      <c r="F15" s="2"/>
      <c r="G15" s="2"/>
      <c r="H15" s="2"/>
    </row>
    <row r="16" spans="1:8" ht="31.5" customHeight="1">
      <c r="D16" s="14"/>
      <c r="E16" s="5"/>
      <c r="F16" s="5"/>
      <c r="G16" s="5"/>
      <c r="H16" s="5"/>
    </row>
    <row r="17" spans="2:8" ht="26.25" customHeight="1">
      <c r="B17" s="18"/>
      <c r="C17" s="17"/>
      <c r="D17" s="11"/>
      <c r="E17" s="2"/>
      <c r="F17" s="2"/>
      <c r="G17" s="2"/>
      <c r="H17" s="2"/>
    </row>
    <row r="18" spans="2:8" ht="31.5" customHeight="1">
      <c r="B18" s="45"/>
      <c r="C18" s="46"/>
      <c r="D18" s="14"/>
      <c r="E18" s="5"/>
      <c r="F18" s="5"/>
      <c r="G18" s="5"/>
      <c r="H18" s="5"/>
    </row>
    <row r="19" spans="2:8" ht="20.25">
      <c r="B19" s="18"/>
      <c r="C19" s="46"/>
      <c r="D19" s="47"/>
      <c r="E19" s="6"/>
      <c r="F19" s="6"/>
      <c r="G19" s="6"/>
      <c r="H19" s="6"/>
    </row>
    <row r="20" spans="2:8" ht="37.5" customHeight="1">
      <c r="B20" s="151" t="s">
        <v>2642</v>
      </c>
      <c r="C20" s="151"/>
      <c r="D20" s="11"/>
      <c r="E20" s="2"/>
      <c r="F20" s="2"/>
      <c r="G20" s="2"/>
      <c r="H20" s="2"/>
    </row>
    <row r="21" spans="2:8" ht="15" customHeight="1">
      <c r="B21" s="151"/>
      <c r="C21" s="151"/>
      <c r="D21" s="11"/>
      <c r="E21" s="2"/>
      <c r="F21" s="2"/>
      <c r="G21" s="2"/>
      <c r="H21" s="2"/>
    </row>
    <row r="22" spans="2:8" ht="21" customHeight="1">
      <c r="B22" s="151"/>
      <c r="C22" s="151"/>
      <c r="D22" s="11"/>
      <c r="E22" s="2"/>
      <c r="F22" s="2"/>
      <c r="G22" s="2"/>
      <c r="H22" s="2"/>
    </row>
    <row r="23" spans="2:8" ht="27" customHeight="1">
      <c r="B23" s="151"/>
      <c r="C23" s="151"/>
      <c r="D23" s="11"/>
      <c r="E23" s="2"/>
      <c r="F23" s="2"/>
      <c r="G23" s="2"/>
      <c r="H23" s="2"/>
    </row>
    <row r="24" spans="2:8" ht="21" customHeight="1">
      <c r="B24" s="151"/>
      <c r="C24" s="151"/>
      <c r="D24" s="11"/>
      <c r="E24" s="2"/>
      <c r="F24" s="2"/>
      <c r="G24" s="2"/>
      <c r="H24" s="2"/>
    </row>
    <row r="25" spans="2:8" ht="21" customHeight="1">
      <c r="B25" s="151"/>
      <c r="C25" s="151"/>
    </row>
    <row r="26" spans="2:8" ht="27" customHeight="1">
      <c r="B26" s="18"/>
      <c r="C26" s="18"/>
    </row>
    <row r="27" spans="2:8" ht="27" customHeight="1">
      <c r="B27" s="18"/>
      <c r="C27" s="17"/>
    </row>
    <row r="28" spans="2:8" ht="27" customHeight="1">
      <c r="B28" s="18"/>
      <c r="C28" s="17"/>
    </row>
    <row r="29" spans="2:8" ht="27" customHeight="1">
      <c r="B29" s="18"/>
      <c r="C29" s="17"/>
    </row>
    <row r="30" spans="2:8" ht="27" customHeight="1">
      <c r="B30" s="18"/>
      <c r="C30" s="17"/>
    </row>
    <row r="31" spans="2:8" ht="27" customHeight="1">
      <c r="B31" s="16"/>
      <c r="C31" s="17"/>
    </row>
    <row r="36" spans="1:4">
      <c r="A36" s="153"/>
      <c r="B36" s="153"/>
      <c r="C36" s="153"/>
      <c r="D36" s="153"/>
    </row>
    <row r="37" spans="1:4">
      <c r="A37" s="133"/>
      <c r="B37" s="133"/>
      <c r="C37" s="133"/>
      <c r="D37" s="133"/>
    </row>
    <row r="38" spans="1:4">
      <c r="A38" s="133"/>
      <c r="B38" s="133"/>
      <c r="C38" s="133"/>
      <c r="D38" s="133"/>
    </row>
    <row r="39" spans="1:4">
      <c r="A39" s="133"/>
      <c r="B39" s="133"/>
      <c r="C39" s="133"/>
      <c r="D39" s="133"/>
    </row>
    <row r="40" spans="1:4">
      <c r="A40" s="133"/>
      <c r="B40" s="133"/>
      <c r="C40" s="133"/>
      <c r="D40" s="133"/>
    </row>
    <row r="199" ht="15.75" customHeight="1"/>
    <row r="205" ht="48" customHeight="1"/>
    <row r="315" ht="37.5" customHeight="1"/>
    <row r="366" ht="38.25" customHeight="1"/>
    <row r="417" ht="30" customHeight="1"/>
  </sheetData>
  <sheetProtection algorithmName="SHA-512" hashValue="2OnvkuX4VKSTj7J5iG8XBirRoQvOBGQ+Oh8Sis/8I0kXCdnRqms2jJVu9Ex/u9FbMc4gaJztx2pazk+VEF+5eg==" saltValue="mRq0si1zb+VGzaf5d93PJQ==" spinCount="100000" sheet="1" objects="1" scenarios="1"/>
  <mergeCells count="10">
    <mergeCell ref="A37:D37"/>
    <mergeCell ref="A38:D38"/>
    <mergeCell ref="A39:D39"/>
    <mergeCell ref="A40:D40"/>
    <mergeCell ref="B2:C2"/>
    <mergeCell ref="B3:C3"/>
    <mergeCell ref="B4:C4"/>
    <mergeCell ref="B5:C5"/>
    <mergeCell ref="A36:D36"/>
    <mergeCell ref="B20:C25"/>
  </mergeCells>
  <printOptions horizontalCentered="1"/>
  <pageMargins left="0.51181102362204722" right="0.51181102362204722" top="0.78740157480314965" bottom="0.78740157480314965" header="0.31496062992125984" footer="0.31496062992125984"/>
  <pageSetup paperSize="9" scale="81" orientation="portrait"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12DC-84D1-4758-A87B-FC485899790B}">
  <sheetPr>
    <tabColor theme="0"/>
  </sheetPr>
  <dimension ref="A1:T781"/>
  <sheetViews>
    <sheetView showGridLines="0" view="pageBreakPreview" zoomScale="80" zoomScaleNormal="100" zoomScaleSheetLayoutView="80" workbookViewId="0"/>
  </sheetViews>
  <sheetFormatPr defaultRowHeight="15"/>
  <cols>
    <col min="1" max="1" width="19.7109375" style="181" customWidth="1"/>
    <col min="2" max="2" width="14.140625" style="181" bestFit="1" customWidth="1"/>
    <col min="3" max="3" width="14.42578125" style="181" bestFit="1" customWidth="1"/>
    <col min="4" max="4" width="65.42578125" style="181" bestFit="1" customWidth="1"/>
    <col min="5" max="5" width="9.140625" style="181"/>
    <col min="6" max="7" width="14.140625" style="181" bestFit="1" customWidth="1"/>
    <col min="8" max="8" width="14.140625" style="181" customWidth="1"/>
    <col min="9" max="10" width="16.28515625" style="181" customWidth="1"/>
    <col min="11" max="11" width="15.7109375" style="181" customWidth="1"/>
    <col min="12" max="12" width="15.5703125" style="181" customWidth="1"/>
    <col min="13" max="15" width="16.5703125" style="123" hidden="1" customWidth="1"/>
    <col min="16" max="16384" width="9.140625" style="181"/>
  </cols>
  <sheetData>
    <row r="1" spans="1:20" s="177" customFormat="1" ht="20.100000000000001" customHeight="1">
      <c r="A1" s="175" t="str">
        <f>CAPA!B3</f>
        <v>Empresa licitante: PREENCHER SOMENTE AS CÉLULAS DE COR AMARELA</v>
      </c>
      <c r="B1" s="176"/>
      <c r="C1" s="176"/>
      <c r="D1" s="176"/>
      <c r="E1" s="202"/>
      <c r="F1" s="202"/>
      <c r="G1" s="176"/>
      <c r="H1" s="176"/>
      <c r="I1" s="176"/>
      <c r="J1" s="176"/>
      <c r="K1" s="176"/>
      <c r="L1" s="176"/>
      <c r="M1" s="203"/>
      <c r="N1" s="203"/>
      <c r="O1" s="203"/>
      <c r="P1" s="203"/>
      <c r="R1" s="116"/>
      <c r="S1" s="116"/>
      <c r="T1" s="116"/>
    </row>
    <row r="2" spans="1:20" s="177" customFormat="1" ht="20.100000000000001" customHeight="1">
      <c r="A2" s="175" t="str">
        <f>CAPA!B5</f>
        <v xml:space="preserve">CNPJ: </v>
      </c>
      <c r="B2" s="176"/>
      <c r="C2" s="176"/>
      <c r="D2" s="176"/>
      <c r="E2" s="202"/>
      <c r="F2" s="202"/>
      <c r="G2" s="176"/>
      <c r="H2" s="176"/>
      <c r="I2" s="176"/>
      <c r="J2" s="176"/>
      <c r="K2" s="176"/>
      <c r="L2" s="176"/>
      <c r="M2" s="202"/>
      <c r="N2" s="202"/>
      <c r="O2" s="202"/>
      <c r="P2" s="202"/>
      <c r="R2" s="116"/>
      <c r="S2" s="116"/>
      <c r="T2" s="116"/>
    </row>
    <row r="3" spans="1:20" s="177" customFormat="1" ht="20.100000000000001" customHeight="1">
      <c r="A3" s="175" t="str">
        <f>CAPA!B10</f>
        <v>Objeto: Construção do Centro de Formação e Aperfeiçoamento de Praças - CEFAP</v>
      </c>
      <c r="R3" s="116"/>
      <c r="S3" s="116"/>
      <c r="T3" s="116"/>
    </row>
    <row r="4" spans="1:20" s="177" customFormat="1" ht="20.100000000000001" customHeight="1">
      <c r="A4" s="201" t="s">
        <v>2632</v>
      </c>
      <c r="B4" s="204">
        <f>BDI!$F$3</f>
        <v>0.2094</v>
      </c>
      <c r="C4" s="176"/>
      <c r="D4" s="176"/>
      <c r="E4" s="176"/>
      <c r="F4" s="176"/>
      <c r="G4" s="176"/>
      <c r="H4" s="176"/>
      <c r="I4" s="176"/>
      <c r="J4" s="176"/>
      <c r="K4" s="176"/>
      <c r="L4" s="176"/>
      <c r="M4" s="176"/>
      <c r="N4" s="176"/>
      <c r="O4" s="176"/>
      <c r="P4" s="176"/>
      <c r="R4" s="116"/>
      <c r="S4" s="116"/>
      <c r="T4" s="116"/>
    </row>
    <row r="5" spans="1:20" s="177" customFormat="1" ht="20.100000000000001" customHeight="1">
      <c r="A5" s="201" t="s">
        <v>2633</v>
      </c>
      <c r="B5" s="205">
        <f>BDI!$F$34</f>
        <v>0.15279999999999999</v>
      </c>
      <c r="C5" s="176"/>
      <c r="D5" s="176"/>
      <c r="E5" s="176"/>
      <c r="F5" s="176"/>
      <c r="G5" s="176"/>
      <c r="H5" s="176"/>
      <c r="I5" s="176"/>
      <c r="J5" s="176"/>
      <c r="K5" s="176"/>
      <c r="L5" s="176"/>
      <c r="M5" s="176"/>
      <c r="N5" s="176"/>
      <c r="O5" s="176"/>
      <c r="P5" s="176"/>
      <c r="R5" s="116"/>
      <c r="S5" s="116"/>
      <c r="T5" s="116"/>
    </row>
    <row r="6" spans="1:20" s="177" customFormat="1" ht="20.100000000000001" customHeight="1">
      <c r="A6" s="201" t="s">
        <v>2634</v>
      </c>
      <c r="B6" s="206">
        <v>0</v>
      </c>
      <c r="C6" s="176"/>
      <c r="D6" s="176"/>
      <c r="E6" s="176"/>
      <c r="F6" s="176"/>
      <c r="G6" s="176"/>
      <c r="H6" s="176"/>
      <c r="I6" s="176"/>
      <c r="J6" s="176"/>
      <c r="K6" s="176"/>
      <c r="L6" s="176"/>
      <c r="M6" s="176"/>
      <c r="N6" s="176"/>
      <c r="O6" s="176"/>
      <c r="P6" s="176"/>
      <c r="R6" s="116"/>
      <c r="S6" s="116"/>
      <c r="T6" s="116"/>
    </row>
    <row r="7" spans="1:20" s="177" customFormat="1" ht="20.100000000000001" customHeight="1">
      <c r="A7" s="175" t="str">
        <f>CAPA!B13</f>
        <v>Data-base SINAPI:  12/2025 - Distrito Federal</v>
      </c>
      <c r="B7" s="176"/>
      <c r="C7" s="176"/>
      <c r="D7" s="176"/>
      <c r="E7" s="176"/>
      <c r="F7" s="176"/>
      <c r="G7" s="176"/>
      <c r="H7" s="176"/>
      <c r="I7" s="176"/>
      <c r="J7" s="176"/>
      <c r="K7" s="176"/>
      <c r="L7" s="176"/>
      <c r="M7" s="176"/>
      <c r="N7" s="176"/>
      <c r="O7" s="176"/>
      <c r="P7" s="176"/>
      <c r="R7" s="116"/>
      <c r="S7" s="116"/>
      <c r="T7" s="116"/>
    </row>
    <row r="8" spans="1:20" ht="30" customHeight="1">
      <c r="A8" s="178" t="s">
        <v>26</v>
      </c>
      <c r="B8" s="179" t="s">
        <v>27</v>
      </c>
      <c r="C8" s="178" t="s">
        <v>28</v>
      </c>
      <c r="D8" s="178" t="s">
        <v>29</v>
      </c>
      <c r="E8" s="180" t="s">
        <v>30</v>
      </c>
      <c r="F8" s="179" t="s">
        <v>31</v>
      </c>
      <c r="G8" s="179" t="s">
        <v>2635</v>
      </c>
      <c r="H8" s="179" t="s">
        <v>2638</v>
      </c>
      <c r="I8" s="179" t="s">
        <v>2636</v>
      </c>
      <c r="J8" s="179" t="s">
        <v>2640</v>
      </c>
      <c r="K8" s="179" t="s">
        <v>2637</v>
      </c>
      <c r="L8" s="179" t="s">
        <v>2639</v>
      </c>
      <c r="M8" s="118" t="s">
        <v>2643</v>
      </c>
      <c r="N8" s="118" t="s">
        <v>2644</v>
      </c>
      <c r="O8" s="118" t="s">
        <v>2645</v>
      </c>
    </row>
    <row r="9" spans="1:20" ht="24" customHeight="1">
      <c r="A9" s="182" t="s">
        <v>4</v>
      </c>
      <c r="B9" s="182" t="s">
        <v>33</v>
      </c>
      <c r="C9" s="182"/>
      <c r="D9" s="182" t="s">
        <v>5</v>
      </c>
      <c r="E9" s="183"/>
      <c r="F9" s="184">
        <v>1</v>
      </c>
      <c r="G9" s="184" t="s">
        <v>34</v>
      </c>
      <c r="H9" s="184"/>
      <c r="I9" s="185">
        <f>K10 + K48 + K71</f>
        <v>841161.35</v>
      </c>
      <c r="J9" s="185">
        <f>TRUNC(L9/F9,4)</f>
        <v>841161.35</v>
      </c>
      <c r="K9" s="185">
        <f t="shared" ref="K9:K72" si="0">TRUNC(F9 * I9,2)</f>
        <v>841161.35</v>
      </c>
      <c r="L9" s="185">
        <f>ROUND((1-$B$6) * K9,2)</f>
        <v>841161.35</v>
      </c>
      <c r="M9" s="181"/>
      <c r="N9" s="181"/>
      <c r="O9" s="181"/>
    </row>
    <row r="10" spans="1:20" ht="24" customHeight="1">
      <c r="A10" s="182" t="s">
        <v>35</v>
      </c>
      <c r="B10" s="182" t="s">
        <v>33</v>
      </c>
      <c r="C10" s="182"/>
      <c r="D10" s="182" t="s">
        <v>8</v>
      </c>
      <c r="E10" s="183"/>
      <c r="F10" s="184">
        <v>1</v>
      </c>
      <c r="G10" s="184" t="s">
        <v>34</v>
      </c>
      <c r="H10" s="184"/>
      <c r="I10" s="185">
        <f>K11 + K30 + K38 + K44</f>
        <v>245054.51</v>
      </c>
      <c r="J10" s="185">
        <f t="shared" ref="J10:J73" si="1">TRUNC(L10/F10,4)</f>
        <v>245054.51</v>
      </c>
      <c r="K10" s="185">
        <f t="shared" si="0"/>
        <v>245054.51</v>
      </c>
      <c r="L10" s="185">
        <f t="shared" ref="L10:L73" si="2">ROUND((1-$B$6) * K10,2)</f>
        <v>245054.51</v>
      </c>
      <c r="M10" s="181"/>
      <c r="N10" s="181"/>
      <c r="O10" s="181"/>
    </row>
    <row r="11" spans="1:20" ht="24" customHeight="1">
      <c r="A11" s="182" t="s">
        <v>36</v>
      </c>
      <c r="B11" s="182" t="s">
        <v>33</v>
      </c>
      <c r="C11" s="182"/>
      <c r="D11" s="182" t="s">
        <v>470</v>
      </c>
      <c r="E11" s="183"/>
      <c r="F11" s="184">
        <v>1</v>
      </c>
      <c r="G11" s="184" t="s">
        <v>34</v>
      </c>
      <c r="H11" s="184"/>
      <c r="I11" s="185">
        <f>K12 + K20</f>
        <v>101898.85</v>
      </c>
      <c r="J11" s="185">
        <f t="shared" si="1"/>
        <v>101898.85</v>
      </c>
      <c r="K11" s="185">
        <f t="shared" si="0"/>
        <v>101898.85</v>
      </c>
      <c r="L11" s="185">
        <f t="shared" si="2"/>
        <v>101898.85</v>
      </c>
      <c r="M11" s="181"/>
      <c r="N11" s="181"/>
      <c r="O11" s="181"/>
    </row>
    <row r="12" spans="1:20" ht="24" customHeight="1">
      <c r="A12" s="182" t="s">
        <v>37</v>
      </c>
      <c r="B12" s="182" t="s">
        <v>33</v>
      </c>
      <c r="C12" s="182"/>
      <c r="D12" s="182" t="s">
        <v>471</v>
      </c>
      <c r="E12" s="183"/>
      <c r="F12" s="184">
        <v>1</v>
      </c>
      <c r="G12" s="184" t="s">
        <v>34</v>
      </c>
      <c r="H12" s="184"/>
      <c r="I12" s="185">
        <f>K13 + K14 + K15 + K16 + K17 + K18 + K19</f>
        <v>25462.190000000002</v>
      </c>
      <c r="J12" s="185">
        <f t="shared" si="1"/>
        <v>25462.19</v>
      </c>
      <c r="K12" s="185">
        <f t="shared" si="0"/>
        <v>25462.19</v>
      </c>
      <c r="L12" s="185">
        <f t="shared" si="2"/>
        <v>25462.19</v>
      </c>
      <c r="M12" s="181"/>
      <c r="N12" s="181"/>
      <c r="O12" s="181"/>
    </row>
    <row r="13" spans="1:20" ht="78" customHeight="1">
      <c r="A13" s="186" t="s">
        <v>472</v>
      </c>
      <c r="B13" s="186" t="s">
        <v>473</v>
      </c>
      <c r="C13" s="186" t="s">
        <v>46</v>
      </c>
      <c r="D13" s="186" t="s">
        <v>474</v>
      </c>
      <c r="E13" s="187" t="s">
        <v>60</v>
      </c>
      <c r="F13" s="188">
        <v>30.27</v>
      </c>
      <c r="G13" s="189">
        <v>8.3800000000000008</v>
      </c>
      <c r="H13" s="189">
        <f>ROUND(J13/(1+$B$4),2)</f>
        <v>8.3800000000000008</v>
      </c>
      <c r="I13" s="189">
        <f>TRUNC(TRUNC(G13 * B4, 2) + G13, 2)</f>
        <v>10.130000000000001</v>
      </c>
      <c r="J13" s="189">
        <f t="shared" si="1"/>
        <v>10.129799999999999</v>
      </c>
      <c r="K13" s="189">
        <f t="shared" si="0"/>
        <v>306.63</v>
      </c>
      <c r="L13" s="189">
        <f t="shared" si="2"/>
        <v>306.63</v>
      </c>
      <c r="M13" s="123">
        <f>1-H13/G13</f>
        <v>0</v>
      </c>
      <c r="N13" s="123">
        <f>1-J13/I13</f>
        <v>1.9743336624022945E-5</v>
      </c>
      <c r="O13" s="123">
        <f>1-L13/K13</f>
        <v>0</v>
      </c>
    </row>
    <row r="14" spans="1:20" ht="39" customHeight="1">
      <c r="A14" s="186" t="s">
        <v>475</v>
      </c>
      <c r="B14" s="186" t="s">
        <v>476</v>
      </c>
      <c r="C14" s="186" t="s">
        <v>38</v>
      </c>
      <c r="D14" s="186" t="s">
        <v>477</v>
      </c>
      <c r="E14" s="187" t="s">
        <v>60</v>
      </c>
      <c r="F14" s="188">
        <v>7.39</v>
      </c>
      <c r="G14" s="189">
        <v>1.45</v>
      </c>
      <c r="H14" s="189">
        <f t="shared" ref="H14:H74" si="3">ROUND(J14/(1+$B$4),2)</f>
        <v>1.45</v>
      </c>
      <c r="I14" s="189">
        <f>TRUNC(TRUNC(G14 * B4, 2) + G14, 2)</f>
        <v>1.75</v>
      </c>
      <c r="J14" s="189">
        <f t="shared" si="1"/>
        <v>1.7496</v>
      </c>
      <c r="K14" s="189">
        <f t="shared" si="0"/>
        <v>12.93</v>
      </c>
      <c r="L14" s="189">
        <f t="shared" si="2"/>
        <v>12.93</v>
      </c>
      <c r="M14" s="123">
        <f t="shared" ref="M14:M19" si="4">1-H14/G14</f>
        <v>0</v>
      </c>
      <c r="N14" s="123">
        <f t="shared" ref="N14:N19" si="5">1-J14/I14</f>
        <v>2.2857142857135582E-4</v>
      </c>
      <c r="O14" s="123">
        <f t="shared" ref="O14:O19" si="6">1-L14/K14</f>
        <v>0</v>
      </c>
    </row>
    <row r="15" spans="1:20" ht="39" customHeight="1">
      <c r="A15" s="186" t="s">
        <v>478</v>
      </c>
      <c r="B15" s="186" t="s">
        <v>67</v>
      </c>
      <c r="C15" s="186" t="s">
        <v>46</v>
      </c>
      <c r="D15" s="186" t="s">
        <v>68</v>
      </c>
      <c r="E15" s="187" t="s">
        <v>66</v>
      </c>
      <c r="F15" s="188">
        <v>111.6</v>
      </c>
      <c r="G15" s="189">
        <v>1.87</v>
      </c>
      <c r="H15" s="189">
        <f t="shared" si="3"/>
        <v>1.87</v>
      </c>
      <c r="I15" s="189">
        <f>TRUNC(TRUNC(G15 * B4, 2) + G15, 2)</f>
        <v>2.2599999999999998</v>
      </c>
      <c r="J15" s="189">
        <f t="shared" si="1"/>
        <v>2.2599</v>
      </c>
      <c r="K15" s="189">
        <f t="shared" si="0"/>
        <v>252.21</v>
      </c>
      <c r="L15" s="189">
        <f t="shared" si="2"/>
        <v>252.21</v>
      </c>
      <c r="M15" s="123">
        <f t="shared" si="4"/>
        <v>0</v>
      </c>
      <c r="N15" s="123">
        <f t="shared" si="5"/>
        <v>4.4247787610474099E-5</v>
      </c>
      <c r="O15" s="123">
        <f t="shared" si="6"/>
        <v>0</v>
      </c>
    </row>
    <row r="16" spans="1:20" ht="51.95" customHeight="1">
      <c r="A16" s="186" t="s">
        <v>479</v>
      </c>
      <c r="B16" s="186" t="s">
        <v>480</v>
      </c>
      <c r="C16" s="186" t="s">
        <v>38</v>
      </c>
      <c r="D16" s="186" t="s">
        <v>481</v>
      </c>
      <c r="E16" s="187" t="s">
        <v>60</v>
      </c>
      <c r="F16" s="188">
        <v>2.67</v>
      </c>
      <c r="G16" s="189">
        <v>367.48</v>
      </c>
      <c r="H16" s="189">
        <f t="shared" si="3"/>
        <v>367.48</v>
      </c>
      <c r="I16" s="189">
        <f>TRUNC(TRUNC(G16 * B4, 2) + G16, 2)</f>
        <v>444.43</v>
      </c>
      <c r="J16" s="189">
        <f t="shared" si="1"/>
        <v>444.42689999999999</v>
      </c>
      <c r="K16" s="189">
        <f t="shared" si="0"/>
        <v>1186.6199999999999</v>
      </c>
      <c r="L16" s="189">
        <f t="shared" si="2"/>
        <v>1186.6199999999999</v>
      </c>
      <c r="M16" s="123">
        <f t="shared" si="4"/>
        <v>0</v>
      </c>
      <c r="N16" s="123">
        <f t="shared" si="5"/>
        <v>6.9752266949052455E-6</v>
      </c>
      <c r="O16" s="123">
        <f t="shared" si="6"/>
        <v>0</v>
      </c>
    </row>
    <row r="17" spans="1:15" ht="39" customHeight="1">
      <c r="A17" s="186" t="s">
        <v>482</v>
      </c>
      <c r="B17" s="186" t="s">
        <v>483</v>
      </c>
      <c r="C17" s="186" t="s">
        <v>38</v>
      </c>
      <c r="D17" s="186" t="s">
        <v>484</v>
      </c>
      <c r="E17" s="187" t="s">
        <v>60</v>
      </c>
      <c r="F17" s="188">
        <v>24.34</v>
      </c>
      <c r="G17" s="189">
        <v>21.06</v>
      </c>
      <c r="H17" s="189">
        <f t="shared" si="3"/>
        <v>21.05</v>
      </c>
      <c r="I17" s="189">
        <f>TRUNC(TRUNC(G17 * B4, 2) + G17, 2)</f>
        <v>25.46</v>
      </c>
      <c r="J17" s="189">
        <f t="shared" si="1"/>
        <v>25.459700000000002</v>
      </c>
      <c r="K17" s="189">
        <f t="shared" si="0"/>
        <v>619.69000000000005</v>
      </c>
      <c r="L17" s="189">
        <f t="shared" si="2"/>
        <v>619.69000000000005</v>
      </c>
      <c r="M17" s="123">
        <f t="shared" si="4"/>
        <v>4.7483380816704113E-4</v>
      </c>
      <c r="N17" s="123">
        <f t="shared" si="5"/>
        <v>1.1783189316494358E-5</v>
      </c>
      <c r="O17" s="123">
        <f t="shared" si="6"/>
        <v>0</v>
      </c>
    </row>
    <row r="18" spans="1:15" ht="39" customHeight="1">
      <c r="A18" s="186" t="s">
        <v>485</v>
      </c>
      <c r="B18" s="186" t="s">
        <v>486</v>
      </c>
      <c r="C18" s="186" t="s">
        <v>46</v>
      </c>
      <c r="D18" s="186" t="s">
        <v>487</v>
      </c>
      <c r="E18" s="187" t="s">
        <v>57</v>
      </c>
      <c r="F18" s="188">
        <v>66.650000000000006</v>
      </c>
      <c r="G18" s="189">
        <v>252.58</v>
      </c>
      <c r="H18" s="189">
        <f t="shared" si="3"/>
        <v>252.58</v>
      </c>
      <c r="I18" s="189">
        <f>TRUNC(TRUNC(G18 * B4, 2) + G18, 2)</f>
        <v>305.47000000000003</v>
      </c>
      <c r="J18" s="189">
        <f t="shared" si="1"/>
        <v>305.4699</v>
      </c>
      <c r="K18" s="189">
        <f t="shared" si="0"/>
        <v>20359.57</v>
      </c>
      <c r="L18" s="189">
        <f t="shared" si="2"/>
        <v>20359.57</v>
      </c>
      <c r="M18" s="123">
        <f t="shared" si="4"/>
        <v>0</v>
      </c>
      <c r="N18" s="123">
        <f t="shared" si="5"/>
        <v>3.2736438937419621E-7</v>
      </c>
      <c r="O18" s="123">
        <f t="shared" si="6"/>
        <v>0</v>
      </c>
    </row>
    <row r="19" spans="1:15" ht="24" customHeight="1">
      <c r="A19" s="186" t="s">
        <v>488</v>
      </c>
      <c r="B19" s="186" t="s">
        <v>489</v>
      </c>
      <c r="C19" s="186" t="s">
        <v>38</v>
      </c>
      <c r="D19" s="186" t="s">
        <v>490</v>
      </c>
      <c r="E19" s="187" t="s">
        <v>39</v>
      </c>
      <c r="F19" s="188">
        <v>6</v>
      </c>
      <c r="G19" s="189">
        <v>375.47</v>
      </c>
      <c r="H19" s="189">
        <f t="shared" si="3"/>
        <v>375.47</v>
      </c>
      <c r="I19" s="189">
        <f>TRUNC(TRUNC(G19 * B4, 2) + G19, 2)</f>
        <v>454.09</v>
      </c>
      <c r="J19" s="189">
        <f t="shared" si="1"/>
        <v>454.09</v>
      </c>
      <c r="K19" s="189">
        <f t="shared" si="0"/>
        <v>2724.54</v>
      </c>
      <c r="L19" s="189">
        <f t="shared" si="2"/>
        <v>2724.54</v>
      </c>
      <c r="M19" s="123">
        <f t="shared" si="4"/>
        <v>0</v>
      </c>
      <c r="N19" s="123">
        <f t="shared" si="5"/>
        <v>0</v>
      </c>
      <c r="O19" s="123">
        <f t="shared" si="6"/>
        <v>0</v>
      </c>
    </row>
    <row r="20" spans="1:15" ht="24" customHeight="1">
      <c r="A20" s="182" t="s">
        <v>491</v>
      </c>
      <c r="B20" s="182" t="s">
        <v>33</v>
      </c>
      <c r="C20" s="182"/>
      <c r="D20" s="182" t="s">
        <v>492</v>
      </c>
      <c r="E20" s="183"/>
      <c r="F20" s="184">
        <v>1</v>
      </c>
      <c r="G20" s="184" t="s">
        <v>34</v>
      </c>
      <c r="H20" s="184"/>
      <c r="I20" s="185">
        <f>K21 + K22 + K23 + K24 + K25 + K26 + K27 + K28 + K29</f>
        <v>76436.66</v>
      </c>
      <c r="J20" s="185">
        <f t="shared" si="1"/>
        <v>76436.66</v>
      </c>
      <c r="K20" s="185">
        <f t="shared" si="0"/>
        <v>76436.66</v>
      </c>
      <c r="L20" s="185">
        <f t="shared" si="2"/>
        <v>76436.66</v>
      </c>
      <c r="M20" s="181"/>
      <c r="N20" s="120"/>
      <c r="O20" s="181"/>
    </row>
    <row r="21" spans="1:15" ht="65.099999999999994" customHeight="1">
      <c r="A21" s="186" t="s">
        <v>493</v>
      </c>
      <c r="B21" s="186" t="s">
        <v>473</v>
      </c>
      <c r="C21" s="186" t="s">
        <v>46</v>
      </c>
      <c r="D21" s="186" t="s">
        <v>494</v>
      </c>
      <c r="E21" s="187" t="s">
        <v>60</v>
      </c>
      <c r="F21" s="188">
        <v>352.38</v>
      </c>
      <c r="G21" s="189">
        <v>8.3800000000000008</v>
      </c>
      <c r="H21" s="189">
        <f t="shared" si="3"/>
        <v>8.3800000000000008</v>
      </c>
      <c r="I21" s="189">
        <f>TRUNC(TRUNC(G21 * B4, 2) + G21, 2)</f>
        <v>10.130000000000001</v>
      </c>
      <c r="J21" s="189">
        <f t="shared" si="1"/>
        <v>10.129899999999999</v>
      </c>
      <c r="K21" s="189">
        <f t="shared" si="0"/>
        <v>3569.6</v>
      </c>
      <c r="L21" s="189">
        <f t="shared" si="2"/>
        <v>3569.6</v>
      </c>
      <c r="M21" s="123">
        <f t="shared" ref="M21:M29" si="7">1-H21/G21</f>
        <v>0</v>
      </c>
      <c r="N21" s="123">
        <f t="shared" ref="N21:N29" si="8">1-J21/I21</f>
        <v>9.8716683121224946E-6</v>
      </c>
      <c r="O21" s="123">
        <f t="shared" ref="O21:O29" si="9">1-L21/K21</f>
        <v>0</v>
      </c>
    </row>
    <row r="22" spans="1:15" ht="78" customHeight="1">
      <c r="A22" s="186" t="s">
        <v>495</v>
      </c>
      <c r="B22" s="186" t="s">
        <v>496</v>
      </c>
      <c r="C22" s="186" t="s">
        <v>46</v>
      </c>
      <c r="D22" s="186" t="s">
        <v>497</v>
      </c>
      <c r="E22" s="187" t="s">
        <v>60</v>
      </c>
      <c r="F22" s="188">
        <v>59.05</v>
      </c>
      <c r="G22" s="189">
        <v>7.58</v>
      </c>
      <c r="H22" s="189">
        <f t="shared" si="3"/>
        <v>7.57</v>
      </c>
      <c r="I22" s="189">
        <f>TRUNC(TRUNC(G22 * B4, 2) + G22, 2)</f>
        <v>9.16</v>
      </c>
      <c r="J22" s="189">
        <f t="shared" si="1"/>
        <v>9.1598000000000006</v>
      </c>
      <c r="K22" s="189">
        <f t="shared" si="0"/>
        <v>540.89</v>
      </c>
      <c r="L22" s="189">
        <f t="shared" si="2"/>
        <v>540.89</v>
      </c>
      <c r="M22" s="123">
        <f t="shared" si="7"/>
        <v>1.3192612137202797E-3</v>
      </c>
      <c r="N22" s="123">
        <f t="shared" si="8"/>
        <v>2.1834061135317384E-5</v>
      </c>
      <c r="O22" s="123">
        <f t="shared" si="9"/>
        <v>0</v>
      </c>
    </row>
    <row r="23" spans="1:15" ht="39" customHeight="1">
      <c r="A23" s="186" t="s">
        <v>498</v>
      </c>
      <c r="B23" s="186" t="s">
        <v>476</v>
      </c>
      <c r="C23" s="186" t="s">
        <v>38</v>
      </c>
      <c r="D23" s="186" t="s">
        <v>477</v>
      </c>
      <c r="E23" s="187" t="s">
        <v>60</v>
      </c>
      <c r="F23" s="188">
        <v>61.99</v>
      </c>
      <c r="G23" s="189">
        <v>1.45</v>
      </c>
      <c r="H23" s="189">
        <f t="shared" si="3"/>
        <v>1.45</v>
      </c>
      <c r="I23" s="189">
        <f>TRUNC(TRUNC(G23 * B4, 2) + G23, 2)</f>
        <v>1.75</v>
      </c>
      <c r="J23" s="189">
        <f t="shared" si="1"/>
        <v>1.7499</v>
      </c>
      <c r="K23" s="189">
        <f t="shared" si="0"/>
        <v>108.48</v>
      </c>
      <c r="L23" s="189">
        <f t="shared" si="2"/>
        <v>108.48</v>
      </c>
      <c r="M23" s="123">
        <f t="shared" si="7"/>
        <v>0</v>
      </c>
      <c r="N23" s="123">
        <f t="shared" si="8"/>
        <v>5.714285714286671E-5</v>
      </c>
      <c r="O23" s="123">
        <f t="shared" si="9"/>
        <v>0</v>
      </c>
    </row>
    <row r="24" spans="1:15" ht="39" customHeight="1">
      <c r="A24" s="186" t="s">
        <v>499</v>
      </c>
      <c r="B24" s="186" t="s">
        <v>67</v>
      </c>
      <c r="C24" s="186" t="s">
        <v>46</v>
      </c>
      <c r="D24" s="186" t="s">
        <v>68</v>
      </c>
      <c r="E24" s="187" t="s">
        <v>66</v>
      </c>
      <c r="F24" s="188">
        <v>936.09</v>
      </c>
      <c r="G24" s="189">
        <v>1.87</v>
      </c>
      <c r="H24" s="189">
        <f t="shared" si="3"/>
        <v>1.87</v>
      </c>
      <c r="I24" s="189">
        <f>TRUNC(TRUNC(G24 * B4, 2) + G24, 2)</f>
        <v>2.2599999999999998</v>
      </c>
      <c r="J24" s="189">
        <f t="shared" si="1"/>
        <v>2.2599</v>
      </c>
      <c r="K24" s="189">
        <f t="shared" si="0"/>
        <v>2115.56</v>
      </c>
      <c r="L24" s="189">
        <f t="shared" si="2"/>
        <v>2115.56</v>
      </c>
      <c r="M24" s="123">
        <f t="shared" si="7"/>
        <v>0</v>
      </c>
      <c r="N24" s="123">
        <f t="shared" si="8"/>
        <v>4.4247787610474099E-5</v>
      </c>
      <c r="O24" s="123">
        <f t="shared" si="9"/>
        <v>0</v>
      </c>
    </row>
    <row r="25" spans="1:15" ht="51.95" customHeight="1">
      <c r="A25" s="186" t="s">
        <v>500</v>
      </c>
      <c r="B25" s="186" t="s">
        <v>501</v>
      </c>
      <c r="C25" s="186" t="s">
        <v>38</v>
      </c>
      <c r="D25" s="186" t="s">
        <v>502</v>
      </c>
      <c r="E25" s="187" t="s">
        <v>60</v>
      </c>
      <c r="F25" s="188">
        <v>10.199999999999999</v>
      </c>
      <c r="G25" s="189">
        <v>367.48</v>
      </c>
      <c r="H25" s="189">
        <f t="shared" si="3"/>
        <v>367.48</v>
      </c>
      <c r="I25" s="189">
        <f>TRUNC(TRUNC(G25 * B4, 2) + G25, 2)</f>
        <v>444.43</v>
      </c>
      <c r="J25" s="189">
        <f t="shared" si="1"/>
        <v>444.42939999999999</v>
      </c>
      <c r="K25" s="189">
        <f t="shared" si="0"/>
        <v>4533.18</v>
      </c>
      <c r="L25" s="189">
        <f t="shared" si="2"/>
        <v>4533.18</v>
      </c>
      <c r="M25" s="123">
        <f t="shared" si="7"/>
        <v>0</v>
      </c>
      <c r="N25" s="123">
        <f t="shared" si="8"/>
        <v>1.350043876469087E-6</v>
      </c>
      <c r="O25" s="123">
        <f t="shared" si="9"/>
        <v>0</v>
      </c>
    </row>
    <row r="26" spans="1:15" ht="39" customHeight="1">
      <c r="A26" s="186" t="s">
        <v>503</v>
      </c>
      <c r="B26" s="186" t="s">
        <v>483</v>
      </c>
      <c r="C26" s="186" t="s">
        <v>38</v>
      </c>
      <c r="D26" s="186" t="s">
        <v>484</v>
      </c>
      <c r="E26" s="187" t="s">
        <v>60</v>
      </c>
      <c r="F26" s="188">
        <v>369.18</v>
      </c>
      <c r="G26" s="189">
        <v>21.06</v>
      </c>
      <c r="H26" s="189">
        <f t="shared" si="3"/>
        <v>21.05</v>
      </c>
      <c r="I26" s="189">
        <f>TRUNC(TRUNC(G26 * B4, 2) + G26, 2)</f>
        <v>25.46</v>
      </c>
      <c r="J26" s="189">
        <f t="shared" si="1"/>
        <v>25.459900000000001</v>
      </c>
      <c r="K26" s="189">
        <f t="shared" si="0"/>
        <v>9399.32</v>
      </c>
      <c r="L26" s="189">
        <f t="shared" si="2"/>
        <v>9399.32</v>
      </c>
      <c r="M26" s="123">
        <f t="shared" si="7"/>
        <v>4.7483380816704113E-4</v>
      </c>
      <c r="N26" s="123">
        <f t="shared" si="8"/>
        <v>3.9277297722017934E-6</v>
      </c>
      <c r="O26" s="123">
        <f t="shared" si="9"/>
        <v>0</v>
      </c>
    </row>
    <row r="27" spans="1:15" ht="39" customHeight="1">
      <c r="A27" s="186" t="s">
        <v>504</v>
      </c>
      <c r="B27" s="186" t="s">
        <v>505</v>
      </c>
      <c r="C27" s="186" t="s">
        <v>38</v>
      </c>
      <c r="D27" s="186" t="s">
        <v>506</v>
      </c>
      <c r="E27" s="187" t="s">
        <v>417</v>
      </c>
      <c r="F27" s="188">
        <v>45.14</v>
      </c>
      <c r="G27" s="189">
        <v>18.46</v>
      </c>
      <c r="H27" s="189">
        <f t="shared" si="3"/>
        <v>18.46</v>
      </c>
      <c r="I27" s="189">
        <f>TRUNC(TRUNC(G27 * B4, 2) + G27, 2)</f>
        <v>22.32</v>
      </c>
      <c r="J27" s="189">
        <f t="shared" si="1"/>
        <v>22.319800000000001</v>
      </c>
      <c r="K27" s="189">
        <f t="shared" si="0"/>
        <v>1007.52</v>
      </c>
      <c r="L27" s="189">
        <f t="shared" si="2"/>
        <v>1007.52</v>
      </c>
      <c r="M27" s="123">
        <f t="shared" si="7"/>
        <v>0</v>
      </c>
      <c r="N27" s="123">
        <f t="shared" si="8"/>
        <v>8.9605734766573519E-6</v>
      </c>
      <c r="O27" s="123">
        <f t="shared" si="9"/>
        <v>0</v>
      </c>
    </row>
    <row r="28" spans="1:15" ht="39" customHeight="1">
      <c r="A28" s="186" t="s">
        <v>507</v>
      </c>
      <c r="B28" s="186" t="s">
        <v>508</v>
      </c>
      <c r="C28" s="186" t="s">
        <v>38</v>
      </c>
      <c r="D28" s="186" t="s">
        <v>509</v>
      </c>
      <c r="E28" s="187" t="s">
        <v>74</v>
      </c>
      <c r="F28" s="188">
        <v>415.35</v>
      </c>
      <c r="G28" s="189">
        <v>0.98</v>
      </c>
      <c r="H28" s="189">
        <f t="shared" si="3"/>
        <v>0.98</v>
      </c>
      <c r="I28" s="189">
        <f>TRUNC(TRUNC(G28 * B4, 2) + G28, 2)</f>
        <v>1.18</v>
      </c>
      <c r="J28" s="189">
        <f t="shared" si="1"/>
        <v>1.1798999999999999</v>
      </c>
      <c r="K28" s="189">
        <f t="shared" si="0"/>
        <v>490.11</v>
      </c>
      <c r="L28" s="189">
        <f t="shared" si="2"/>
        <v>490.11</v>
      </c>
      <c r="M28" s="123">
        <f t="shared" si="7"/>
        <v>0</v>
      </c>
      <c r="N28" s="123">
        <f t="shared" si="8"/>
        <v>8.4745762711890826E-5</v>
      </c>
      <c r="O28" s="123">
        <f t="shared" si="9"/>
        <v>0</v>
      </c>
    </row>
    <row r="29" spans="1:15" ht="51.95" customHeight="1">
      <c r="A29" s="186" t="s">
        <v>510</v>
      </c>
      <c r="B29" s="186" t="s">
        <v>78</v>
      </c>
      <c r="C29" s="186" t="s">
        <v>46</v>
      </c>
      <c r="D29" s="186" t="s">
        <v>79</v>
      </c>
      <c r="E29" s="187" t="s">
        <v>57</v>
      </c>
      <c r="F29" s="188">
        <v>255</v>
      </c>
      <c r="G29" s="189">
        <v>177.28</v>
      </c>
      <c r="H29" s="189">
        <f t="shared" si="3"/>
        <v>177.28</v>
      </c>
      <c r="I29" s="189">
        <f>TRUNC(TRUNC(G29 * B4, 2) + G29, 2)</f>
        <v>214.4</v>
      </c>
      <c r="J29" s="189">
        <f t="shared" si="1"/>
        <v>214.4</v>
      </c>
      <c r="K29" s="189">
        <f t="shared" si="0"/>
        <v>54672</v>
      </c>
      <c r="L29" s="189">
        <f t="shared" si="2"/>
        <v>54672</v>
      </c>
      <c r="M29" s="123">
        <f t="shared" si="7"/>
        <v>0</v>
      </c>
      <c r="N29" s="123">
        <f t="shared" si="8"/>
        <v>0</v>
      </c>
      <c r="O29" s="123">
        <f t="shared" si="9"/>
        <v>0</v>
      </c>
    </row>
    <row r="30" spans="1:15" ht="24" customHeight="1">
      <c r="A30" s="182" t="s">
        <v>40</v>
      </c>
      <c r="B30" s="182" t="s">
        <v>33</v>
      </c>
      <c r="C30" s="182"/>
      <c r="D30" s="182" t="s">
        <v>511</v>
      </c>
      <c r="E30" s="183"/>
      <c r="F30" s="184">
        <v>1</v>
      </c>
      <c r="G30" s="184" t="s">
        <v>34</v>
      </c>
      <c r="H30" s="184"/>
      <c r="I30" s="185">
        <f>K31 + K32 + K33 + K34 + K35 + K36 + K37</f>
        <v>88198.01999999999</v>
      </c>
      <c r="J30" s="185">
        <f t="shared" si="1"/>
        <v>88198.02</v>
      </c>
      <c r="K30" s="185">
        <f t="shared" si="0"/>
        <v>88198.02</v>
      </c>
      <c r="L30" s="185">
        <f t="shared" si="2"/>
        <v>88198.02</v>
      </c>
      <c r="M30" s="181"/>
      <c r="N30" s="120"/>
      <c r="O30" s="181"/>
    </row>
    <row r="31" spans="1:15" ht="65.099999999999994" customHeight="1">
      <c r="A31" s="186" t="s">
        <v>41</v>
      </c>
      <c r="B31" s="186" t="s">
        <v>82</v>
      </c>
      <c r="C31" s="186" t="s">
        <v>46</v>
      </c>
      <c r="D31" s="186" t="s">
        <v>83</v>
      </c>
      <c r="E31" s="187" t="s">
        <v>60</v>
      </c>
      <c r="F31" s="188">
        <v>63.81</v>
      </c>
      <c r="G31" s="189">
        <v>6.9</v>
      </c>
      <c r="H31" s="189">
        <f t="shared" si="3"/>
        <v>6.9</v>
      </c>
      <c r="I31" s="189">
        <f>TRUNC(TRUNC(G31 * B4, 2) + G31, 2)</f>
        <v>8.34</v>
      </c>
      <c r="J31" s="189">
        <f t="shared" si="1"/>
        <v>8.3399000000000001</v>
      </c>
      <c r="K31" s="189">
        <f t="shared" si="0"/>
        <v>532.16999999999996</v>
      </c>
      <c r="L31" s="189">
        <f t="shared" si="2"/>
        <v>532.16999999999996</v>
      </c>
      <c r="M31" s="123">
        <f t="shared" ref="M31:M37" si="10">1-H31/G31</f>
        <v>0</v>
      </c>
      <c r="N31" s="123">
        <f t="shared" ref="N31:N37" si="11">1-J31/I31</f>
        <v>1.1990407673856396E-5</v>
      </c>
      <c r="O31" s="123">
        <f t="shared" ref="O31:O37" si="12">1-L31/K31</f>
        <v>0</v>
      </c>
    </row>
    <row r="32" spans="1:15" ht="39" customHeight="1">
      <c r="A32" s="186" t="s">
        <v>42</v>
      </c>
      <c r="B32" s="186" t="s">
        <v>512</v>
      </c>
      <c r="C32" s="186" t="s">
        <v>46</v>
      </c>
      <c r="D32" s="186" t="s">
        <v>513</v>
      </c>
      <c r="E32" s="187" t="s">
        <v>74</v>
      </c>
      <c r="F32" s="188">
        <v>136.56</v>
      </c>
      <c r="G32" s="189">
        <v>1.26</v>
      </c>
      <c r="H32" s="189">
        <f t="shared" si="3"/>
        <v>1.26</v>
      </c>
      <c r="I32" s="189">
        <f>TRUNC(TRUNC(G32 * B4, 2) + G32, 2)</f>
        <v>1.52</v>
      </c>
      <c r="J32" s="189">
        <f t="shared" si="1"/>
        <v>1.5199</v>
      </c>
      <c r="K32" s="189">
        <f t="shared" si="0"/>
        <v>207.57</v>
      </c>
      <c r="L32" s="189">
        <f t="shared" si="2"/>
        <v>207.57</v>
      </c>
      <c r="M32" s="123">
        <f t="shared" si="10"/>
        <v>0</v>
      </c>
      <c r="N32" s="123">
        <f t="shared" si="11"/>
        <v>6.5789473684185751E-5</v>
      </c>
      <c r="O32" s="123">
        <f t="shared" si="12"/>
        <v>0</v>
      </c>
    </row>
    <row r="33" spans="1:15" ht="51.95" customHeight="1">
      <c r="A33" s="186" t="s">
        <v>43</v>
      </c>
      <c r="B33" s="186" t="s">
        <v>501</v>
      </c>
      <c r="C33" s="186" t="s">
        <v>38</v>
      </c>
      <c r="D33" s="186" t="s">
        <v>502</v>
      </c>
      <c r="E33" s="187" t="s">
        <v>60</v>
      </c>
      <c r="F33" s="188">
        <v>16.61</v>
      </c>
      <c r="G33" s="189">
        <v>367.48</v>
      </c>
      <c r="H33" s="189">
        <f t="shared" si="3"/>
        <v>367.48</v>
      </c>
      <c r="I33" s="189">
        <f>TRUNC(TRUNC(G33 * B4, 2) + G33, 2)</f>
        <v>444.43</v>
      </c>
      <c r="J33" s="189">
        <f t="shared" si="1"/>
        <v>444.4298</v>
      </c>
      <c r="K33" s="189">
        <f t="shared" si="0"/>
        <v>7381.98</v>
      </c>
      <c r="L33" s="189">
        <f t="shared" si="2"/>
        <v>7381.98</v>
      </c>
      <c r="M33" s="123">
        <f t="shared" si="10"/>
        <v>0</v>
      </c>
      <c r="N33" s="123">
        <f t="shared" si="11"/>
        <v>4.5001462545268822E-7</v>
      </c>
      <c r="O33" s="123">
        <f t="shared" si="12"/>
        <v>0</v>
      </c>
    </row>
    <row r="34" spans="1:15" ht="26.1" customHeight="1">
      <c r="A34" s="186" t="s">
        <v>44</v>
      </c>
      <c r="B34" s="186" t="s">
        <v>514</v>
      </c>
      <c r="C34" s="186" t="s">
        <v>38</v>
      </c>
      <c r="D34" s="186" t="s">
        <v>515</v>
      </c>
      <c r="E34" s="187" t="s">
        <v>60</v>
      </c>
      <c r="F34" s="188">
        <v>16.61</v>
      </c>
      <c r="G34" s="189">
        <v>7.56</v>
      </c>
      <c r="H34" s="189">
        <f t="shared" si="3"/>
        <v>7.56</v>
      </c>
      <c r="I34" s="189">
        <f>TRUNC(TRUNC(G34 * B4, 2) + G34, 2)</f>
        <v>9.14</v>
      </c>
      <c r="J34" s="189">
        <f t="shared" si="1"/>
        <v>9.1395999999999997</v>
      </c>
      <c r="K34" s="189">
        <f t="shared" si="0"/>
        <v>151.81</v>
      </c>
      <c r="L34" s="189">
        <f t="shared" si="2"/>
        <v>151.81</v>
      </c>
      <c r="M34" s="123">
        <f t="shared" si="10"/>
        <v>0</v>
      </c>
      <c r="N34" s="123">
        <f t="shared" si="11"/>
        <v>4.3763676148889097E-5</v>
      </c>
      <c r="O34" s="123">
        <f t="shared" si="12"/>
        <v>0</v>
      </c>
    </row>
    <row r="35" spans="1:15" ht="26.1" customHeight="1">
      <c r="A35" s="186" t="s">
        <v>45</v>
      </c>
      <c r="B35" s="186" t="s">
        <v>516</v>
      </c>
      <c r="C35" s="186" t="s">
        <v>46</v>
      </c>
      <c r="D35" s="186" t="s">
        <v>517</v>
      </c>
      <c r="E35" s="187" t="s">
        <v>57</v>
      </c>
      <c r="F35" s="188">
        <v>92.62</v>
      </c>
      <c r="G35" s="189">
        <v>49.73</v>
      </c>
      <c r="H35" s="189">
        <f t="shared" si="3"/>
        <v>49.73</v>
      </c>
      <c r="I35" s="189">
        <f>TRUNC(TRUNC(G35 * B4, 2) + G35, 2)</f>
        <v>60.14</v>
      </c>
      <c r="J35" s="189">
        <f t="shared" si="1"/>
        <v>60.139899999999997</v>
      </c>
      <c r="K35" s="189">
        <f t="shared" si="0"/>
        <v>5570.16</v>
      </c>
      <c r="L35" s="189">
        <f t="shared" si="2"/>
        <v>5570.16</v>
      </c>
      <c r="M35" s="123">
        <f t="shared" si="10"/>
        <v>0</v>
      </c>
      <c r="N35" s="123">
        <f t="shared" si="11"/>
        <v>1.6627868307805826E-6</v>
      </c>
      <c r="O35" s="123">
        <f t="shared" si="12"/>
        <v>0</v>
      </c>
    </row>
    <row r="36" spans="1:15" ht="26.1" customHeight="1">
      <c r="A36" s="186" t="s">
        <v>48</v>
      </c>
      <c r="B36" s="186" t="s">
        <v>518</v>
      </c>
      <c r="C36" s="186" t="s">
        <v>46</v>
      </c>
      <c r="D36" s="186" t="s">
        <v>519</v>
      </c>
      <c r="E36" s="187" t="s">
        <v>57</v>
      </c>
      <c r="F36" s="188">
        <v>239.73</v>
      </c>
      <c r="G36" s="189">
        <v>39.47</v>
      </c>
      <c r="H36" s="189">
        <f t="shared" si="3"/>
        <v>39.47</v>
      </c>
      <c r="I36" s="189">
        <f>TRUNC(TRUNC(G36 * B4, 2) + G36, 2)</f>
        <v>47.73</v>
      </c>
      <c r="J36" s="189">
        <f t="shared" si="1"/>
        <v>47.729900000000001</v>
      </c>
      <c r="K36" s="189">
        <f t="shared" si="0"/>
        <v>11442.31</v>
      </c>
      <c r="L36" s="189">
        <f t="shared" si="2"/>
        <v>11442.31</v>
      </c>
      <c r="M36" s="123">
        <f t="shared" si="10"/>
        <v>0</v>
      </c>
      <c r="N36" s="123">
        <f t="shared" si="11"/>
        <v>2.0951183741235724E-6</v>
      </c>
      <c r="O36" s="123">
        <f t="shared" si="12"/>
        <v>0</v>
      </c>
    </row>
    <row r="37" spans="1:15" ht="39" customHeight="1">
      <c r="A37" s="186" t="s">
        <v>520</v>
      </c>
      <c r="B37" s="186" t="s">
        <v>521</v>
      </c>
      <c r="C37" s="186" t="s">
        <v>46</v>
      </c>
      <c r="D37" s="186" t="s">
        <v>522</v>
      </c>
      <c r="E37" s="187" t="s">
        <v>39</v>
      </c>
      <c r="F37" s="188">
        <v>265.52999999999997</v>
      </c>
      <c r="G37" s="189">
        <v>195.91</v>
      </c>
      <c r="H37" s="189">
        <f t="shared" si="3"/>
        <v>195.91</v>
      </c>
      <c r="I37" s="189">
        <f>TRUNC(TRUNC(G37 * B4, 2) + G37, 2)</f>
        <v>236.93</v>
      </c>
      <c r="J37" s="189">
        <f t="shared" si="1"/>
        <v>236.9299</v>
      </c>
      <c r="K37" s="189">
        <f t="shared" si="0"/>
        <v>62912.02</v>
      </c>
      <c r="L37" s="189">
        <f t="shared" si="2"/>
        <v>62912.02</v>
      </c>
      <c r="M37" s="123">
        <f t="shared" si="10"/>
        <v>0</v>
      </c>
      <c r="N37" s="123">
        <f t="shared" si="11"/>
        <v>4.2206558903412628E-7</v>
      </c>
      <c r="O37" s="123">
        <f t="shared" si="12"/>
        <v>0</v>
      </c>
    </row>
    <row r="38" spans="1:15" ht="24" customHeight="1">
      <c r="A38" s="182" t="s">
        <v>49</v>
      </c>
      <c r="B38" s="182" t="s">
        <v>33</v>
      </c>
      <c r="C38" s="182"/>
      <c r="D38" s="182" t="s">
        <v>88</v>
      </c>
      <c r="E38" s="183"/>
      <c r="F38" s="184">
        <v>1</v>
      </c>
      <c r="G38" s="184" t="s">
        <v>34</v>
      </c>
      <c r="H38" s="184"/>
      <c r="I38" s="185">
        <f>K39 + K40 + K41 + K42 + K43</f>
        <v>32407.199999999997</v>
      </c>
      <c r="J38" s="185">
        <f t="shared" si="1"/>
        <v>32407.200000000001</v>
      </c>
      <c r="K38" s="185">
        <f t="shared" si="0"/>
        <v>32407.200000000001</v>
      </c>
      <c r="L38" s="185">
        <f t="shared" si="2"/>
        <v>32407.200000000001</v>
      </c>
      <c r="M38" s="181"/>
      <c r="N38" s="120"/>
      <c r="O38" s="181"/>
    </row>
    <row r="39" spans="1:15" ht="39" customHeight="1">
      <c r="A39" s="186" t="s">
        <v>50</v>
      </c>
      <c r="B39" s="186" t="s">
        <v>523</v>
      </c>
      <c r="C39" s="186" t="s">
        <v>46</v>
      </c>
      <c r="D39" s="186" t="s">
        <v>524</v>
      </c>
      <c r="E39" s="187" t="s">
        <v>39</v>
      </c>
      <c r="F39" s="188">
        <v>7</v>
      </c>
      <c r="G39" s="189">
        <v>2060.06</v>
      </c>
      <c r="H39" s="189">
        <f t="shared" si="3"/>
        <v>2060.0500000000002</v>
      </c>
      <c r="I39" s="189">
        <f>TRUNC(TRUNC(G39 * B4, 2) + G39, 2)</f>
        <v>2491.4299999999998</v>
      </c>
      <c r="J39" s="189">
        <f t="shared" si="1"/>
        <v>2491.4299999999998</v>
      </c>
      <c r="K39" s="189">
        <f t="shared" si="0"/>
        <v>17440.009999999998</v>
      </c>
      <c r="L39" s="189">
        <f t="shared" si="2"/>
        <v>17440.009999999998</v>
      </c>
      <c r="M39" s="123">
        <f t="shared" ref="M39:M43" si="13">1-H39/G39</f>
        <v>4.8542275467022833E-6</v>
      </c>
      <c r="N39" s="123">
        <f t="shared" ref="N39:N43" si="14">1-J39/I39</f>
        <v>0</v>
      </c>
      <c r="O39" s="123">
        <f t="shared" ref="O39:O43" si="15">1-L39/K39</f>
        <v>0</v>
      </c>
    </row>
    <row r="40" spans="1:15" ht="51.95" customHeight="1">
      <c r="A40" s="186" t="s">
        <v>51</v>
      </c>
      <c r="B40" s="186" t="s">
        <v>525</v>
      </c>
      <c r="C40" s="186" t="s">
        <v>46</v>
      </c>
      <c r="D40" s="186" t="s">
        <v>526</v>
      </c>
      <c r="E40" s="187" t="s">
        <v>39</v>
      </c>
      <c r="F40" s="188">
        <v>7</v>
      </c>
      <c r="G40" s="189">
        <v>1090.77</v>
      </c>
      <c r="H40" s="189">
        <f t="shared" si="3"/>
        <v>1090.76</v>
      </c>
      <c r="I40" s="189">
        <f>TRUNC(TRUNC(G40 * B4, 2) + G40, 2)</f>
        <v>1319.17</v>
      </c>
      <c r="J40" s="189">
        <f t="shared" si="1"/>
        <v>1319.17</v>
      </c>
      <c r="K40" s="189">
        <f t="shared" si="0"/>
        <v>9234.19</v>
      </c>
      <c r="L40" s="189">
        <f t="shared" si="2"/>
        <v>9234.19</v>
      </c>
      <c r="M40" s="123">
        <f t="shared" si="13"/>
        <v>9.1678355657043298E-6</v>
      </c>
      <c r="N40" s="123">
        <f t="shared" si="14"/>
        <v>0</v>
      </c>
      <c r="O40" s="123">
        <f t="shared" si="15"/>
        <v>0</v>
      </c>
    </row>
    <row r="41" spans="1:15" ht="39" customHeight="1">
      <c r="A41" s="186" t="s">
        <v>527</v>
      </c>
      <c r="B41" s="186" t="s">
        <v>528</v>
      </c>
      <c r="C41" s="186" t="s">
        <v>46</v>
      </c>
      <c r="D41" s="186" t="s">
        <v>529</v>
      </c>
      <c r="E41" s="187" t="s">
        <v>57</v>
      </c>
      <c r="F41" s="188">
        <v>1</v>
      </c>
      <c r="G41" s="189">
        <v>447.58</v>
      </c>
      <c r="H41" s="189">
        <f t="shared" si="3"/>
        <v>447.58</v>
      </c>
      <c r="I41" s="189">
        <f>TRUNC(TRUNC(G41 * B4, 2) + G41, 2)</f>
        <v>541.29999999999995</v>
      </c>
      <c r="J41" s="189">
        <f t="shared" si="1"/>
        <v>541.29999999999995</v>
      </c>
      <c r="K41" s="189">
        <f t="shared" si="0"/>
        <v>541.29999999999995</v>
      </c>
      <c r="L41" s="189">
        <f t="shared" si="2"/>
        <v>541.29999999999995</v>
      </c>
      <c r="M41" s="123">
        <f t="shared" si="13"/>
        <v>0</v>
      </c>
      <c r="N41" s="123">
        <f t="shared" si="14"/>
        <v>0</v>
      </c>
      <c r="O41" s="123">
        <f t="shared" si="15"/>
        <v>0</v>
      </c>
    </row>
    <row r="42" spans="1:15" ht="26.1" customHeight="1">
      <c r="A42" s="186" t="s">
        <v>530</v>
      </c>
      <c r="B42" s="186" t="s">
        <v>531</v>
      </c>
      <c r="C42" s="186" t="s">
        <v>46</v>
      </c>
      <c r="D42" s="186" t="s">
        <v>532</v>
      </c>
      <c r="E42" s="187" t="s">
        <v>39</v>
      </c>
      <c r="F42" s="188">
        <v>7</v>
      </c>
      <c r="G42" s="189">
        <v>602.29</v>
      </c>
      <c r="H42" s="189">
        <f t="shared" si="3"/>
        <v>602.28</v>
      </c>
      <c r="I42" s="189">
        <f>TRUNC(TRUNC(G42 * B4, 2) + G42, 2)</f>
        <v>728.4</v>
      </c>
      <c r="J42" s="189">
        <f t="shared" si="1"/>
        <v>728.4</v>
      </c>
      <c r="K42" s="189">
        <f t="shared" si="0"/>
        <v>5098.8</v>
      </c>
      <c r="L42" s="189">
        <f t="shared" si="2"/>
        <v>5098.8</v>
      </c>
      <c r="M42" s="123">
        <f t="shared" si="13"/>
        <v>1.6603297414818918E-5</v>
      </c>
      <c r="N42" s="123">
        <f t="shared" si="14"/>
        <v>0</v>
      </c>
      <c r="O42" s="123">
        <f t="shared" si="15"/>
        <v>0</v>
      </c>
    </row>
    <row r="43" spans="1:15" ht="65.099999999999994" customHeight="1">
      <c r="A43" s="186" t="s">
        <v>533</v>
      </c>
      <c r="B43" s="186" t="s">
        <v>82</v>
      </c>
      <c r="C43" s="186" t="s">
        <v>46</v>
      </c>
      <c r="D43" s="186" t="s">
        <v>83</v>
      </c>
      <c r="E43" s="187" t="s">
        <v>60</v>
      </c>
      <c r="F43" s="188">
        <v>11.14</v>
      </c>
      <c r="G43" s="189">
        <v>6.9</v>
      </c>
      <c r="H43" s="189">
        <f t="shared" si="3"/>
        <v>6.9</v>
      </c>
      <c r="I43" s="189">
        <f>TRUNC(TRUNC(G43 * B4, 2) + G43, 2)</f>
        <v>8.34</v>
      </c>
      <c r="J43" s="189">
        <f t="shared" si="1"/>
        <v>8.3392999999999997</v>
      </c>
      <c r="K43" s="189">
        <f t="shared" si="0"/>
        <v>92.9</v>
      </c>
      <c r="L43" s="189">
        <f t="shared" si="2"/>
        <v>92.9</v>
      </c>
      <c r="M43" s="123">
        <f t="shared" si="13"/>
        <v>0</v>
      </c>
      <c r="N43" s="123">
        <f t="shared" si="14"/>
        <v>8.3932853716994771E-5</v>
      </c>
      <c r="O43" s="123">
        <f t="shared" si="15"/>
        <v>0</v>
      </c>
    </row>
    <row r="44" spans="1:15" ht="24" customHeight="1">
      <c r="A44" s="182" t="s">
        <v>52</v>
      </c>
      <c r="B44" s="182" t="s">
        <v>33</v>
      </c>
      <c r="C44" s="182"/>
      <c r="D44" s="182" t="s">
        <v>92</v>
      </c>
      <c r="E44" s="183"/>
      <c r="F44" s="184">
        <v>1</v>
      </c>
      <c r="G44" s="184" t="s">
        <v>34</v>
      </c>
      <c r="H44" s="184"/>
      <c r="I44" s="185">
        <f>K45 + K46 + K47</f>
        <v>22550.44</v>
      </c>
      <c r="J44" s="185">
        <f t="shared" si="1"/>
        <v>22550.44</v>
      </c>
      <c r="K44" s="185">
        <f t="shared" si="0"/>
        <v>22550.44</v>
      </c>
      <c r="L44" s="185">
        <f t="shared" si="2"/>
        <v>22550.44</v>
      </c>
      <c r="M44" s="181"/>
      <c r="N44" s="120"/>
      <c r="O44" s="181"/>
    </row>
    <row r="45" spans="1:15" ht="65.099999999999994" customHeight="1">
      <c r="A45" s="186" t="s">
        <v>53</v>
      </c>
      <c r="B45" s="186" t="s">
        <v>534</v>
      </c>
      <c r="C45" s="186" t="s">
        <v>46</v>
      </c>
      <c r="D45" s="186" t="s">
        <v>535</v>
      </c>
      <c r="E45" s="187" t="s">
        <v>57</v>
      </c>
      <c r="F45" s="188">
        <v>347.5</v>
      </c>
      <c r="G45" s="189">
        <v>47.09</v>
      </c>
      <c r="H45" s="189">
        <f t="shared" si="3"/>
        <v>47.09</v>
      </c>
      <c r="I45" s="189">
        <f>TRUNC(TRUNC(G45 * B4, 2) + G45, 2)</f>
        <v>56.95</v>
      </c>
      <c r="J45" s="189">
        <f t="shared" si="1"/>
        <v>56.9499</v>
      </c>
      <c r="K45" s="189">
        <f t="shared" si="0"/>
        <v>19790.12</v>
      </c>
      <c r="L45" s="189">
        <f t="shared" si="2"/>
        <v>19790.12</v>
      </c>
      <c r="M45" s="123">
        <f t="shared" ref="M45:M47" si="16">1-H45/G45</f>
        <v>0</v>
      </c>
      <c r="N45" s="123">
        <f t="shared" ref="N45:N47" si="17">1-J45/I45</f>
        <v>1.7559262511790408E-6</v>
      </c>
      <c r="O45" s="123">
        <f t="shared" ref="O45:O47" si="18">1-L45/K45</f>
        <v>0</v>
      </c>
    </row>
    <row r="46" spans="1:15" ht="65.099999999999994" customHeight="1">
      <c r="A46" s="186" t="s">
        <v>54</v>
      </c>
      <c r="B46" s="186" t="s">
        <v>536</v>
      </c>
      <c r="C46" s="186" t="s">
        <v>46</v>
      </c>
      <c r="D46" s="186" t="s">
        <v>537</v>
      </c>
      <c r="E46" s="187" t="s">
        <v>57</v>
      </c>
      <c r="F46" s="188">
        <v>30.8</v>
      </c>
      <c r="G46" s="189">
        <v>50.34</v>
      </c>
      <c r="H46" s="189">
        <f t="shared" si="3"/>
        <v>50.34</v>
      </c>
      <c r="I46" s="189">
        <f>TRUNC(TRUNC(G46 * B4, 2) + G46, 2)</f>
        <v>60.88</v>
      </c>
      <c r="J46" s="189">
        <f t="shared" si="1"/>
        <v>60.879800000000003</v>
      </c>
      <c r="K46" s="189">
        <f t="shared" si="0"/>
        <v>1875.1</v>
      </c>
      <c r="L46" s="189">
        <f t="shared" si="2"/>
        <v>1875.1</v>
      </c>
      <c r="M46" s="123">
        <f t="shared" si="16"/>
        <v>0</v>
      </c>
      <c r="N46" s="123">
        <f t="shared" si="17"/>
        <v>3.2851511169162961E-6</v>
      </c>
      <c r="O46" s="123">
        <f t="shared" si="18"/>
        <v>0</v>
      </c>
    </row>
    <row r="47" spans="1:15" ht="26.1" customHeight="1">
      <c r="A47" s="186" t="s">
        <v>538</v>
      </c>
      <c r="B47" s="186" t="s">
        <v>94</v>
      </c>
      <c r="C47" s="186" t="s">
        <v>46</v>
      </c>
      <c r="D47" s="186" t="s">
        <v>95</v>
      </c>
      <c r="E47" s="187" t="s">
        <v>57</v>
      </c>
      <c r="F47" s="188">
        <v>378.3</v>
      </c>
      <c r="G47" s="189">
        <v>1.94</v>
      </c>
      <c r="H47" s="189">
        <f t="shared" si="3"/>
        <v>1.93</v>
      </c>
      <c r="I47" s="189">
        <f>TRUNC(TRUNC(G47 * B4, 2) + G47, 2)</f>
        <v>2.34</v>
      </c>
      <c r="J47" s="189">
        <f t="shared" si="1"/>
        <v>2.3399000000000001</v>
      </c>
      <c r="K47" s="189">
        <f t="shared" si="0"/>
        <v>885.22</v>
      </c>
      <c r="L47" s="189">
        <f t="shared" si="2"/>
        <v>885.22</v>
      </c>
      <c r="M47" s="123">
        <f t="shared" si="16"/>
        <v>5.1546391752577136E-3</v>
      </c>
      <c r="N47" s="123">
        <f t="shared" si="17"/>
        <v>4.2735042734998174E-5</v>
      </c>
      <c r="O47" s="123">
        <f t="shared" si="18"/>
        <v>0</v>
      </c>
    </row>
    <row r="48" spans="1:15" ht="24" customHeight="1">
      <c r="A48" s="182" t="s">
        <v>55</v>
      </c>
      <c r="B48" s="182" t="s">
        <v>33</v>
      </c>
      <c r="C48" s="182"/>
      <c r="D48" s="182" t="s">
        <v>539</v>
      </c>
      <c r="E48" s="183"/>
      <c r="F48" s="184">
        <v>1</v>
      </c>
      <c r="G48" s="184" t="s">
        <v>34</v>
      </c>
      <c r="H48" s="184"/>
      <c r="I48" s="185">
        <f>K49 + K52 + K57 + K61 + K66</f>
        <v>582344.07000000007</v>
      </c>
      <c r="J48" s="185">
        <f t="shared" si="1"/>
        <v>582344.06999999995</v>
      </c>
      <c r="K48" s="185">
        <f t="shared" si="0"/>
        <v>582344.06999999995</v>
      </c>
      <c r="L48" s="185">
        <f t="shared" si="2"/>
        <v>582344.06999999995</v>
      </c>
      <c r="M48" s="181"/>
      <c r="N48" s="120"/>
      <c r="O48" s="181"/>
    </row>
    <row r="49" spans="1:15" ht="24" customHeight="1">
      <c r="A49" s="182" t="s">
        <v>56</v>
      </c>
      <c r="B49" s="182" t="s">
        <v>33</v>
      </c>
      <c r="C49" s="182"/>
      <c r="D49" s="182" t="s">
        <v>540</v>
      </c>
      <c r="E49" s="183"/>
      <c r="F49" s="184">
        <v>1</v>
      </c>
      <c r="G49" s="184" t="s">
        <v>34</v>
      </c>
      <c r="H49" s="184"/>
      <c r="I49" s="185">
        <f>K50 + K51</f>
        <v>12565.919999999998</v>
      </c>
      <c r="J49" s="185">
        <f t="shared" si="1"/>
        <v>12565.92</v>
      </c>
      <c r="K49" s="185">
        <f t="shared" si="0"/>
        <v>12565.92</v>
      </c>
      <c r="L49" s="185">
        <f t="shared" si="2"/>
        <v>12565.92</v>
      </c>
      <c r="M49" s="181"/>
      <c r="N49" s="120"/>
      <c r="O49" s="181"/>
    </row>
    <row r="50" spans="1:15" ht="26.1" customHeight="1">
      <c r="A50" s="186" t="s">
        <v>541</v>
      </c>
      <c r="B50" s="186" t="s">
        <v>63</v>
      </c>
      <c r="C50" s="186" t="s">
        <v>46</v>
      </c>
      <c r="D50" s="186" t="s">
        <v>542</v>
      </c>
      <c r="E50" s="187" t="s">
        <v>47</v>
      </c>
      <c r="F50" s="188">
        <v>2256</v>
      </c>
      <c r="G50" s="189">
        <v>2.89</v>
      </c>
      <c r="H50" s="189">
        <f t="shared" si="3"/>
        <v>2.89</v>
      </c>
      <c r="I50" s="189">
        <f>TRUNC(TRUNC(G50 * B4, 2) + G50, 2)</f>
        <v>3.49</v>
      </c>
      <c r="J50" s="189">
        <f t="shared" si="1"/>
        <v>3.49</v>
      </c>
      <c r="K50" s="189">
        <f t="shared" si="0"/>
        <v>7873.44</v>
      </c>
      <c r="L50" s="189">
        <f t="shared" si="2"/>
        <v>7873.44</v>
      </c>
      <c r="M50" s="123">
        <f t="shared" ref="M50:M51" si="19">1-H50/G50</f>
        <v>0</v>
      </c>
      <c r="N50" s="123">
        <f t="shared" ref="N50:N51" si="20">1-J50/I50</f>
        <v>0</v>
      </c>
      <c r="O50" s="123">
        <f t="shared" ref="O50:O51" si="21">1-L50/K50</f>
        <v>0</v>
      </c>
    </row>
    <row r="51" spans="1:15" ht="24" customHeight="1">
      <c r="A51" s="186" t="s">
        <v>543</v>
      </c>
      <c r="B51" s="186" t="s">
        <v>544</v>
      </c>
      <c r="C51" s="186" t="s">
        <v>38</v>
      </c>
      <c r="D51" s="186" t="s">
        <v>545</v>
      </c>
      <c r="E51" s="187" t="s">
        <v>47</v>
      </c>
      <c r="F51" s="188">
        <v>2256</v>
      </c>
      <c r="G51" s="189">
        <v>1.72</v>
      </c>
      <c r="H51" s="189">
        <f t="shared" si="3"/>
        <v>1.72</v>
      </c>
      <c r="I51" s="189">
        <f>TRUNC(TRUNC(G51 * B4, 2) + G51, 2)</f>
        <v>2.08</v>
      </c>
      <c r="J51" s="189">
        <f t="shared" si="1"/>
        <v>2.08</v>
      </c>
      <c r="K51" s="189">
        <f t="shared" si="0"/>
        <v>4692.4799999999996</v>
      </c>
      <c r="L51" s="189">
        <f t="shared" si="2"/>
        <v>4692.4799999999996</v>
      </c>
      <c r="M51" s="123">
        <f t="shared" si="19"/>
        <v>0</v>
      </c>
      <c r="N51" s="123">
        <f t="shared" si="20"/>
        <v>0</v>
      </c>
      <c r="O51" s="123">
        <f t="shared" si="21"/>
        <v>0</v>
      </c>
    </row>
    <row r="52" spans="1:15" ht="24" customHeight="1">
      <c r="A52" s="182" t="s">
        <v>546</v>
      </c>
      <c r="B52" s="182" t="s">
        <v>33</v>
      </c>
      <c r="C52" s="182"/>
      <c r="D52" s="182" t="s">
        <v>65</v>
      </c>
      <c r="E52" s="183"/>
      <c r="F52" s="184">
        <v>1</v>
      </c>
      <c r="G52" s="184" t="s">
        <v>34</v>
      </c>
      <c r="H52" s="184"/>
      <c r="I52" s="185">
        <f>K53 + K54 + K55 + K56</f>
        <v>108087.19</v>
      </c>
      <c r="J52" s="185">
        <f t="shared" si="1"/>
        <v>108087.19</v>
      </c>
      <c r="K52" s="185">
        <f t="shared" si="0"/>
        <v>108087.19</v>
      </c>
      <c r="L52" s="185">
        <f t="shared" si="2"/>
        <v>108087.19</v>
      </c>
      <c r="M52" s="181"/>
      <c r="N52" s="120"/>
      <c r="O52" s="181"/>
    </row>
    <row r="53" spans="1:15" ht="51.95" customHeight="1">
      <c r="A53" s="186" t="s">
        <v>547</v>
      </c>
      <c r="B53" s="186" t="s">
        <v>548</v>
      </c>
      <c r="C53" s="186" t="s">
        <v>46</v>
      </c>
      <c r="D53" s="186" t="s">
        <v>549</v>
      </c>
      <c r="E53" s="187" t="s">
        <v>60</v>
      </c>
      <c r="F53" s="188">
        <v>248.22</v>
      </c>
      <c r="G53" s="189">
        <v>13.85</v>
      </c>
      <c r="H53" s="189">
        <f t="shared" si="3"/>
        <v>13.85</v>
      </c>
      <c r="I53" s="189">
        <f>TRUNC(TRUNC(G53 * B4, 2) + G53, 2)</f>
        <v>16.75</v>
      </c>
      <c r="J53" s="189">
        <f t="shared" si="1"/>
        <v>16.7499</v>
      </c>
      <c r="K53" s="189">
        <f t="shared" si="0"/>
        <v>4157.68</v>
      </c>
      <c r="L53" s="189">
        <f t="shared" si="2"/>
        <v>4157.68</v>
      </c>
      <c r="M53" s="123">
        <f t="shared" ref="M53:M56" si="22">1-H53/G53</f>
        <v>0</v>
      </c>
      <c r="N53" s="123">
        <f t="shared" ref="N53:N56" si="23">1-J53/I53</f>
        <v>5.9701492537422851E-6</v>
      </c>
      <c r="O53" s="123">
        <f t="shared" ref="O53:O56" si="24">1-L53/K53</f>
        <v>0</v>
      </c>
    </row>
    <row r="54" spans="1:15" ht="24" customHeight="1">
      <c r="A54" s="186" t="s">
        <v>550</v>
      </c>
      <c r="B54" s="186" t="s">
        <v>551</v>
      </c>
      <c r="C54" s="186" t="s">
        <v>38</v>
      </c>
      <c r="D54" s="186" t="s">
        <v>552</v>
      </c>
      <c r="E54" s="187" t="s">
        <v>47</v>
      </c>
      <c r="F54" s="188">
        <v>451.2</v>
      </c>
      <c r="G54" s="189">
        <v>3.3</v>
      </c>
      <c r="H54" s="189">
        <f t="shared" si="3"/>
        <v>3.3</v>
      </c>
      <c r="I54" s="189">
        <f>TRUNC(TRUNC(G54 * B4, 2) + G54, 2)</f>
        <v>3.99</v>
      </c>
      <c r="J54" s="189">
        <f t="shared" si="1"/>
        <v>3.9899</v>
      </c>
      <c r="K54" s="189">
        <f t="shared" si="0"/>
        <v>1800.28</v>
      </c>
      <c r="L54" s="189">
        <f t="shared" si="2"/>
        <v>1800.28</v>
      </c>
      <c r="M54" s="123">
        <f t="shared" si="22"/>
        <v>0</v>
      </c>
      <c r="N54" s="123">
        <f t="shared" si="23"/>
        <v>2.5062656641705594E-5</v>
      </c>
      <c r="O54" s="123">
        <f t="shared" si="24"/>
        <v>0</v>
      </c>
    </row>
    <row r="55" spans="1:15" ht="65.099999999999994" customHeight="1">
      <c r="A55" s="186" t="s">
        <v>553</v>
      </c>
      <c r="B55" s="186" t="s">
        <v>554</v>
      </c>
      <c r="C55" s="186" t="s">
        <v>46</v>
      </c>
      <c r="D55" s="186" t="s">
        <v>555</v>
      </c>
      <c r="E55" s="187" t="s">
        <v>60</v>
      </c>
      <c r="F55" s="188">
        <v>451.2</v>
      </c>
      <c r="G55" s="189">
        <v>182.01</v>
      </c>
      <c r="H55" s="189">
        <f t="shared" si="3"/>
        <v>182.01</v>
      </c>
      <c r="I55" s="189">
        <f>TRUNC(TRUNC(G55 * B4, 2) + G55, 2)</f>
        <v>220.12</v>
      </c>
      <c r="J55" s="189">
        <f t="shared" si="1"/>
        <v>220.1199</v>
      </c>
      <c r="K55" s="189">
        <f t="shared" si="0"/>
        <v>99318.14</v>
      </c>
      <c r="L55" s="189">
        <f t="shared" si="2"/>
        <v>99318.14</v>
      </c>
      <c r="M55" s="123">
        <f t="shared" si="22"/>
        <v>0</v>
      </c>
      <c r="N55" s="123">
        <f t="shared" si="23"/>
        <v>4.5429765582749582E-7</v>
      </c>
      <c r="O55" s="123">
        <f t="shared" si="24"/>
        <v>0</v>
      </c>
    </row>
    <row r="56" spans="1:15" ht="26.1" customHeight="1">
      <c r="A56" s="186" t="s">
        <v>556</v>
      </c>
      <c r="B56" s="186" t="s">
        <v>557</v>
      </c>
      <c r="C56" s="186" t="s">
        <v>38</v>
      </c>
      <c r="D56" s="186" t="s">
        <v>558</v>
      </c>
      <c r="E56" s="187" t="s">
        <v>60</v>
      </c>
      <c r="F56" s="188">
        <v>1861.65</v>
      </c>
      <c r="G56" s="189">
        <v>1.25</v>
      </c>
      <c r="H56" s="189">
        <f t="shared" si="3"/>
        <v>1.25</v>
      </c>
      <c r="I56" s="189">
        <f>TRUNC(TRUNC(G56 * B4, 2) + G56, 2)</f>
        <v>1.51</v>
      </c>
      <c r="J56" s="189">
        <f t="shared" si="1"/>
        <v>1.5099</v>
      </c>
      <c r="K56" s="189">
        <f t="shared" si="0"/>
        <v>2811.09</v>
      </c>
      <c r="L56" s="189">
        <f t="shared" si="2"/>
        <v>2811.09</v>
      </c>
      <c r="M56" s="123">
        <f t="shared" si="22"/>
        <v>0</v>
      </c>
      <c r="N56" s="123">
        <f t="shared" si="23"/>
        <v>6.6225165562872057E-5</v>
      </c>
      <c r="O56" s="123">
        <f t="shared" si="24"/>
        <v>0</v>
      </c>
    </row>
    <row r="57" spans="1:15" ht="24" customHeight="1">
      <c r="A57" s="182" t="s">
        <v>559</v>
      </c>
      <c r="B57" s="182" t="s">
        <v>33</v>
      </c>
      <c r="C57" s="182"/>
      <c r="D57" s="182" t="s">
        <v>69</v>
      </c>
      <c r="E57" s="183"/>
      <c r="F57" s="184">
        <v>1</v>
      </c>
      <c r="G57" s="184" t="s">
        <v>34</v>
      </c>
      <c r="H57" s="184"/>
      <c r="I57" s="185">
        <f>K58 + K59 + K60</f>
        <v>171916.21</v>
      </c>
      <c r="J57" s="185">
        <f t="shared" si="1"/>
        <v>171916.21</v>
      </c>
      <c r="K57" s="185">
        <f t="shared" si="0"/>
        <v>171916.21</v>
      </c>
      <c r="L57" s="185">
        <f t="shared" si="2"/>
        <v>171916.21</v>
      </c>
      <c r="M57" s="181"/>
      <c r="N57" s="120"/>
      <c r="O57" s="181"/>
    </row>
    <row r="58" spans="1:15" ht="39" customHeight="1">
      <c r="A58" s="186" t="s">
        <v>560</v>
      </c>
      <c r="B58" s="186" t="s">
        <v>70</v>
      </c>
      <c r="C58" s="186" t="s">
        <v>46</v>
      </c>
      <c r="D58" s="186" t="s">
        <v>561</v>
      </c>
      <c r="E58" s="187" t="s">
        <v>60</v>
      </c>
      <c r="F58" s="188">
        <v>451.2</v>
      </c>
      <c r="G58" s="189">
        <v>305.51</v>
      </c>
      <c r="H58" s="189">
        <f t="shared" si="3"/>
        <v>305.51</v>
      </c>
      <c r="I58" s="189">
        <f>TRUNC(TRUNC(G58 * B4, 2) + G58, 2)</f>
        <v>369.48</v>
      </c>
      <c r="J58" s="189">
        <f t="shared" si="1"/>
        <v>369.47989999999999</v>
      </c>
      <c r="K58" s="189">
        <f t="shared" si="0"/>
        <v>166709.37</v>
      </c>
      <c r="L58" s="189">
        <f t="shared" si="2"/>
        <v>166709.37</v>
      </c>
      <c r="M58" s="123">
        <f t="shared" ref="M58:M60" si="25">1-H58/G58</f>
        <v>0</v>
      </c>
      <c r="N58" s="123">
        <f t="shared" ref="N58:N60" si="26">1-J58/I58</f>
        <v>2.706506442295975E-7</v>
      </c>
      <c r="O58" s="123">
        <f t="shared" ref="O58:O60" si="27">1-L58/K58</f>
        <v>0</v>
      </c>
    </row>
    <row r="59" spans="1:15" ht="26.1" customHeight="1">
      <c r="A59" s="186" t="s">
        <v>562</v>
      </c>
      <c r="B59" s="186" t="s">
        <v>557</v>
      </c>
      <c r="C59" s="186" t="s">
        <v>38</v>
      </c>
      <c r="D59" s="186" t="s">
        <v>558</v>
      </c>
      <c r="E59" s="187" t="s">
        <v>60</v>
      </c>
      <c r="F59" s="188">
        <v>2256</v>
      </c>
      <c r="G59" s="189">
        <v>1.25</v>
      </c>
      <c r="H59" s="189">
        <f t="shared" si="3"/>
        <v>1.25</v>
      </c>
      <c r="I59" s="189">
        <f>TRUNC(TRUNC(G59 * B4, 2) + G59, 2)</f>
        <v>1.51</v>
      </c>
      <c r="J59" s="189">
        <f t="shared" si="1"/>
        <v>1.51</v>
      </c>
      <c r="K59" s="189">
        <f t="shared" si="0"/>
        <v>3406.56</v>
      </c>
      <c r="L59" s="189">
        <f t="shared" si="2"/>
        <v>3406.56</v>
      </c>
      <c r="M59" s="123">
        <f t="shared" si="25"/>
        <v>0</v>
      </c>
      <c r="N59" s="123">
        <f t="shared" si="26"/>
        <v>0</v>
      </c>
      <c r="O59" s="123">
        <f t="shared" si="27"/>
        <v>0</v>
      </c>
    </row>
    <row r="60" spans="1:15" ht="24" customHeight="1">
      <c r="A60" s="186" t="s">
        <v>563</v>
      </c>
      <c r="B60" s="186" t="s">
        <v>551</v>
      </c>
      <c r="C60" s="186" t="s">
        <v>38</v>
      </c>
      <c r="D60" s="186" t="s">
        <v>552</v>
      </c>
      <c r="E60" s="187" t="s">
        <v>47</v>
      </c>
      <c r="F60" s="188">
        <v>451.2</v>
      </c>
      <c r="G60" s="189">
        <v>3.3</v>
      </c>
      <c r="H60" s="189">
        <f t="shared" si="3"/>
        <v>3.3</v>
      </c>
      <c r="I60" s="189">
        <f>TRUNC(TRUNC(G60 * B4, 2) + G60, 2)</f>
        <v>3.99</v>
      </c>
      <c r="J60" s="189">
        <f t="shared" si="1"/>
        <v>3.9899</v>
      </c>
      <c r="K60" s="189">
        <f t="shared" si="0"/>
        <v>1800.28</v>
      </c>
      <c r="L60" s="189">
        <f t="shared" si="2"/>
        <v>1800.28</v>
      </c>
      <c r="M60" s="123">
        <f t="shared" si="25"/>
        <v>0</v>
      </c>
      <c r="N60" s="123">
        <f t="shared" si="26"/>
        <v>2.5062656641705594E-5</v>
      </c>
      <c r="O60" s="123">
        <f t="shared" si="27"/>
        <v>0</v>
      </c>
    </row>
    <row r="61" spans="1:15" ht="24" customHeight="1">
      <c r="A61" s="182" t="s">
        <v>564</v>
      </c>
      <c r="B61" s="182" t="s">
        <v>33</v>
      </c>
      <c r="C61" s="182"/>
      <c r="D61" s="182" t="s">
        <v>71</v>
      </c>
      <c r="E61" s="183"/>
      <c r="F61" s="184">
        <v>1</v>
      </c>
      <c r="G61" s="184" t="s">
        <v>34</v>
      </c>
      <c r="H61" s="184"/>
      <c r="I61" s="185">
        <f>K62 + K63 + K64 + K65</f>
        <v>260137.32</v>
      </c>
      <c r="J61" s="185">
        <f t="shared" si="1"/>
        <v>260137.32</v>
      </c>
      <c r="K61" s="185">
        <f t="shared" si="0"/>
        <v>260137.32</v>
      </c>
      <c r="L61" s="185">
        <f t="shared" si="2"/>
        <v>260137.32</v>
      </c>
      <c r="M61" s="181"/>
      <c r="N61" s="120"/>
      <c r="O61" s="181"/>
    </row>
    <row r="62" spans="1:15" ht="26.1" customHeight="1">
      <c r="A62" s="186" t="s">
        <v>565</v>
      </c>
      <c r="B62" s="186" t="s">
        <v>566</v>
      </c>
      <c r="C62" s="186" t="s">
        <v>38</v>
      </c>
      <c r="D62" s="186" t="s">
        <v>567</v>
      </c>
      <c r="E62" s="187" t="s">
        <v>47</v>
      </c>
      <c r="F62" s="188">
        <v>2256</v>
      </c>
      <c r="G62" s="189">
        <v>7</v>
      </c>
      <c r="H62" s="189">
        <f t="shared" si="3"/>
        <v>7</v>
      </c>
      <c r="I62" s="189">
        <f>TRUNC(TRUNC(G62 * B4, 2) + G62, 2)</f>
        <v>8.4600000000000009</v>
      </c>
      <c r="J62" s="189">
        <f t="shared" si="1"/>
        <v>8.4600000000000009</v>
      </c>
      <c r="K62" s="189">
        <f t="shared" si="0"/>
        <v>19085.759999999998</v>
      </c>
      <c r="L62" s="189">
        <f t="shared" si="2"/>
        <v>19085.759999999998</v>
      </c>
      <c r="M62" s="123">
        <f t="shared" ref="M62:M65" si="28">1-H62/G62</f>
        <v>0</v>
      </c>
      <c r="N62" s="123">
        <f t="shared" ref="N62:N65" si="29">1-J62/I62</f>
        <v>0</v>
      </c>
      <c r="O62" s="123">
        <f t="shared" ref="O62:O65" si="30">1-L62/K62</f>
        <v>0</v>
      </c>
    </row>
    <row r="63" spans="1:15" ht="24" customHeight="1">
      <c r="A63" s="186" t="s">
        <v>568</v>
      </c>
      <c r="B63" s="186" t="s">
        <v>569</v>
      </c>
      <c r="C63" s="186" t="s">
        <v>38</v>
      </c>
      <c r="D63" s="186" t="s">
        <v>570</v>
      </c>
      <c r="E63" s="187" t="s">
        <v>47</v>
      </c>
      <c r="F63" s="188">
        <v>2256</v>
      </c>
      <c r="G63" s="189">
        <v>2.06</v>
      </c>
      <c r="H63" s="189">
        <f t="shared" si="3"/>
        <v>2.06</v>
      </c>
      <c r="I63" s="189">
        <f>TRUNC(TRUNC(G63 * B4, 2) + G63, 2)</f>
        <v>2.4900000000000002</v>
      </c>
      <c r="J63" s="189">
        <f t="shared" si="1"/>
        <v>2.4900000000000002</v>
      </c>
      <c r="K63" s="189">
        <f t="shared" si="0"/>
        <v>5617.44</v>
      </c>
      <c r="L63" s="189">
        <f t="shared" si="2"/>
        <v>5617.44</v>
      </c>
      <c r="M63" s="123">
        <f t="shared" si="28"/>
        <v>0</v>
      </c>
      <c r="N63" s="123">
        <f t="shared" si="29"/>
        <v>0</v>
      </c>
      <c r="O63" s="123">
        <f t="shared" si="30"/>
        <v>0</v>
      </c>
    </row>
    <row r="64" spans="1:15" ht="39" customHeight="1">
      <c r="A64" s="186" t="s">
        <v>571</v>
      </c>
      <c r="B64" s="186" t="s">
        <v>72</v>
      </c>
      <c r="C64" s="186" t="s">
        <v>46</v>
      </c>
      <c r="D64" s="186" t="s">
        <v>73</v>
      </c>
      <c r="E64" s="187" t="s">
        <v>60</v>
      </c>
      <c r="F64" s="188">
        <v>112.8</v>
      </c>
      <c r="G64" s="189">
        <v>1653.41</v>
      </c>
      <c r="H64" s="189">
        <f t="shared" si="3"/>
        <v>1653.41</v>
      </c>
      <c r="I64" s="189">
        <f>TRUNC(TRUNC(G64 * B4, 2) + G64, 2)</f>
        <v>1999.63</v>
      </c>
      <c r="J64" s="189">
        <f t="shared" si="1"/>
        <v>1999.6298999999999</v>
      </c>
      <c r="K64" s="189">
        <f t="shared" si="0"/>
        <v>225558.26</v>
      </c>
      <c r="L64" s="189">
        <f t="shared" si="2"/>
        <v>225558.26</v>
      </c>
      <c r="M64" s="123">
        <f t="shared" si="28"/>
        <v>0</v>
      </c>
      <c r="N64" s="123">
        <f t="shared" si="29"/>
        <v>5.0009251850724468E-8</v>
      </c>
      <c r="O64" s="123">
        <f t="shared" si="30"/>
        <v>0</v>
      </c>
    </row>
    <row r="65" spans="1:15" ht="39" customHeight="1">
      <c r="A65" s="186" t="s">
        <v>572</v>
      </c>
      <c r="B65" s="186" t="s">
        <v>512</v>
      </c>
      <c r="C65" s="186" t="s">
        <v>46</v>
      </c>
      <c r="D65" s="186" t="s">
        <v>513</v>
      </c>
      <c r="E65" s="187" t="s">
        <v>74</v>
      </c>
      <c r="F65" s="188">
        <v>6497.28</v>
      </c>
      <c r="G65" s="189">
        <v>1.26</v>
      </c>
      <c r="H65" s="189">
        <f t="shared" si="3"/>
        <v>1.26</v>
      </c>
      <c r="I65" s="189">
        <f>TRUNC(TRUNC(G65 * B4, 2) + G65, 2)</f>
        <v>1.52</v>
      </c>
      <c r="J65" s="189">
        <f t="shared" si="1"/>
        <v>1.5199</v>
      </c>
      <c r="K65" s="189">
        <f t="shared" si="0"/>
        <v>9875.86</v>
      </c>
      <c r="L65" s="189">
        <f t="shared" si="2"/>
        <v>9875.86</v>
      </c>
      <c r="M65" s="123">
        <f t="shared" si="28"/>
        <v>0</v>
      </c>
      <c r="N65" s="123">
        <f t="shared" si="29"/>
        <v>6.5789473684185751E-5</v>
      </c>
      <c r="O65" s="123">
        <f t="shared" si="30"/>
        <v>0</v>
      </c>
    </row>
    <row r="66" spans="1:15" ht="24" customHeight="1">
      <c r="A66" s="182" t="s">
        <v>573</v>
      </c>
      <c r="B66" s="182" t="s">
        <v>33</v>
      </c>
      <c r="C66" s="182"/>
      <c r="D66" s="182" t="s">
        <v>574</v>
      </c>
      <c r="E66" s="183"/>
      <c r="F66" s="184">
        <v>1</v>
      </c>
      <c r="G66" s="184" t="s">
        <v>34</v>
      </c>
      <c r="H66" s="184"/>
      <c r="I66" s="185">
        <f>K67 + K68 + K69 + K70</f>
        <v>29637.43</v>
      </c>
      <c r="J66" s="185">
        <f t="shared" si="1"/>
        <v>29637.43</v>
      </c>
      <c r="K66" s="185">
        <f t="shared" si="0"/>
        <v>29637.43</v>
      </c>
      <c r="L66" s="185">
        <f t="shared" si="2"/>
        <v>29637.43</v>
      </c>
      <c r="M66" s="181"/>
      <c r="N66" s="120"/>
      <c r="O66" s="181"/>
    </row>
    <row r="67" spans="1:15" ht="51.95" customHeight="1">
      <c r="A67" s="186" t="s">
        <v>575</v>
      </c>
      <c r="B67" s="186" t="s">
        <v>576</v>
      </c>
      <c r="C67" s="186" t="s">
        <v>38</v>
      </c>
      <c r="D67" s="186" t="s">
        <v>577</v>
      </c>
      <c r="E67" s="187" t="s">
        <v>39</v>
      </c>
      <c r="F67" s="188">
        <v>5</v>
      </c>
      <c r="G67" s="189">
        <v>96.98</v>
      </c>
      <c r="H67" s="189">
        <f t="shared" si="3"/>
        <v>96.97</v>
      </c>
      <c r="I67" s="189">
        <f>TRUNC(TRUNC(G67 * B4, 2) + G67, 2)</f>
        <v>117.28</v>
      </c>
      <c r="J67" s="189">
        <f t="shared" si="1"/>
        <v>117.28</v>
      </c>
      <c r="K67" s="189">
        <f t="shared" si="0"/>
        <v>586.4</v>
      </c>
      <c r="L67" s="189">
        <f t="shared" si="2"/>
        <v>586.4</v>
      </c>
      <c r="M67" s="123">
        <f t="shared" ref="M67:M70" si="31">1-H67/G67</f>
        <v>1.0311404413287928E-4</v>
      </c>
      <c r="N67" s="123">
        <f t="shared" ref="N67:N70" si="32">1-J67/I67</f>
        <v>0</v>
      </c>
      <c r="O67" s="123">
        <f t="shared" ref="O67:O70" si="33">1-L67/K67</f>
        <v>0</v>
      </c>
    </row>
    <row r="68" spans="1:15" ht="39" customHeight="1">
      <c r="A68" s="186" t="s">
        <v>578</v>
      </c>
      <c r="B68" s="186" t="s">
        <v>579</v>
      </c>
      <c r="C68" s="186" t="s">
        <v>38</v>
      </c>
      <c r="D68" s="186" t="s">
        <v>580</v>
      </c>
      <c r="E68" s="187" t="s">
        <v>39</v>
      </c>
      <c r="F68" s="188">
        <v>3</v>
      </c>
      <c r="G68" s="189">
        <v>191.66</v>
      </c>
      <c r="H68" s="189">
        <f t="shared" si="3"/>
        <v>191.66</v>
      </c>
      <c r="I68" s="189">
        <f>TRUNC(TRUNC(G68 * B4, 2) + G68, 2)</f>
        <v>231.79</v>
      </c>
      <c r="J68" s="189">
        <f t="shared" si="1"/>
        <v>231.79</v>
      </c>
      <c r="K68" s="189">
        <f t="shared" si="0"/>
        <v>695.37</v>
      </c>
      <c r="L68" s="189">
        <f t="shared" si="2"/>
        <v>695.37</v>
      </c>
      <c r="M68" s="123">
        <f t="shared" si="31"/>
        <v>0</v>
      </c>
      <c r="N68" s="123">
        <f t="shared" si="32"/>
        <v>0</v>
      </c>
      <c r="O68" s="123">
        <f t="shared" si="33"/>
        <v>0</v>
      </c>
    </row>
    <row r="69" spans="1:15" ht="51.95" customHeight="1">
      <c r="A69" s="186" t="s">
        <v>581</v>
      </c>
      <c r="B69" s="186" t="s">
        <v>582</v>
      </c>
      <c r="C69" s="186" t="s">
        <v>38</v>
      </c>
      <c r="D69" s="186" t="s">
        <v>583</v>
      </c>
      <c r="E69" s="187" t="s">
        <v>39</v>
      </c>
      <c r="F69" s="188">
        <v>13</v>
      </c>
      <c r="G69" s="189">
        <v>48.64</v>
      </c>
      <c r="H69" s="189">
        <f t="shared" si="3"/>
        <v>48.64</v>
      </c>
      <c r="I69" s="189">
        <f>TRUNC(TRUNC(G69 * B4, 2) + G69, 2)</f>
        <v>58.82</v>
      </c>
      <c r="J69" s="189">
        <f t="shared" si="1"/>
        <v>58.82</v>
      </c>
      <c r="K69" s="189">
        <f t="shared" si="0"/>
        <v>764.66</v>
      </c>
      <c r="L69" s="189">
        <f t="shared" si="2"/>
        <v>764.66</v>
      </c>
      <c r="M69" s="123">
        <f t="shared" si="31"/>
        <v>0</v>
      </c>
      <c r="N69" s="123">
        <f t="shared" si="32"/>
        <v>0</v>
      </c>
      <c r="O69" s="123">
        <f t="shared" si="33"/>
        <v>0</v>
      </c>
    </row>
    <row r="70" spans="1:15" ht="51.95" customHeight="1">
      <c r="A70" s="186" t="s">
        <v>584</v>
      </c>
      <c r="B70" s="186" t="s">
        <v>585</v>
      </c>
      <c r="C70" s="186" t="s">
        <v>46</v>
      </c>
      <c r="D70" s="186" t="s">
        <v>586</v>
      </c>
      <c r="E70" s="187" t="s">
        <v>57</v>
      </c>
      <c r="F70" s="188">
        <v>3171.38</v>
      </c>
      <c r="G70" s="189">
        <v>7.2</v>
      </c>
      <c r="H70" s="189">
        <f t="shared" si="3"/>
        <v>7.19</v>
      </c>
      <c r="I70" s="189">
        <f>TRUNC(TRUNC(G70 * B4, 2) + G70, 2)</f>
        <v>8.6999999999999993</v>
      </c>
      <c r="J70" s="189">
        <f t="shared" si="1"/>
        <v>8.6998999999999995</v>
      </c>
      <c r="K70" s="189">
        <f t="shared" si="0"/>
        <v>27591</v>
      </c>
      <c r="L70" s="189">
        <f t="shared" si="2"/>
        <v>27591</v>
      </c>
      <c r="M70" s="123">
        <f t="shared" si="31"/>
        <v>1.388888888888884E-3</v>
      </c>
      <c r="N70" s="123">
        <f t="shared" si="32"/>
        <v>1.1494252873500699E-5</v>
      </c>
      <c r="O70" s="123">
        <f t="shared" si="33"/>
        <v>0</v>
      </c>
    </row>
    <row r="71" spans="1:15" ht="24" customHeight="1">
      <c r="A71" s="182" t="s">
        <v>587</v>
      </c>
      <c r="B71" s="182" t="s">
        <v>33</v>
      </c>
      <c r="C71" s="182"/>
      <c r="D71" s="182" t="s">
        <v>588</v>
      </c>
      <c r="E71" s="183"/>
      <c r="F71" s="184">
        <v>1</v>
      </c>
      <c r="G71" s="184" t="s">
        <v>34</v>
      </c>
      <c r="H71" s="184"/>
      <c r="I71" s="185">
        <f>K72</f>
        <v>13762.77</v>
      </c>
      <c r="J71" s="185">
        <f t="shared" si="1"/>
        <v>13762.77</v>
      </c>
      <c r="K71" s="185">
        <f t="shared" si="0"/>
        <v>13762.77</v>
      </c>
      <c r="L71" s="185">
        <f t="shared" si="2"/>
        <v>13762.77</v>
      </c>
      <c r="M71" s="181"/>
      <c r="N71" s="120"/>
      <c r="O71" s="181"/>
    </row>
    <row r="72" spans="1:15" ht="24" customHeight="1">
      <c r="A72" s="182" t="s">
        <v>589</v>
      </c>
      <c r="B72" s="182" t="s">
        <v>33</v>
      </c>
      <c r="C72" s="182"/>
      <c r="D72" s="182" t="s">
        <v>590</v>
      </c>
      <c r="E72" s="183"/>
      <c r="F72" s="184">
        <v>1</v>
      </c>
      <c r="G72" s="184" t="s">
        <v>34</v>
      </c>
      <c r="H72" s="184"/>
      <c r="I72" s="185">
        <f>K73 + K74</f>
        <v>13762.77</v>
      </c>
      <c r="J72" s="185">
        <f t="shared" si="1"/>
        <v>13762.77</v>
      </c>
      <c r="K72" s="185">
        <f t="shared" si="0"/>
        <v>13762.77</v>
      </c>
      <c r="L72" s="185">
        <f t="shared" si="2"/>
        <v>13762.77</v>
      </c>
      <c r="M72" s="181"/>
      <c r="N72" s="120"/>
      <c r="O72" s="181"/>
    </row>
    <row r="73" spans="1:15" ht="26.1" customHeight="1">
      <c r="A73" s="186" t="s">
        <v>591</v>
      </c>
      <c r="B73" s="186" t="s">
        <v>592</v>
      </c>
      <c r="C73" s="186" t="s">
        <v>46</v>
      </c>
      <c r="D73" s="186" t="s">
        <v>593</v>
      </c>
      <c r="E73" s="187" t="s">
        <v>47</v>
      </c>
      <c r="F73" s="188">
        <v>425</v>
      </c>
      <c r="G73" s="189">
        <v>23.63</v>
      </c>
      <c r="H73" s="189">
        <f t="shared" si="3"/>
        <v>23.62</v>
      </c>
      <c r="I73" s="189">
        <f>TRUNC(TRUNC(G73 * B4, 2) + G73, 2)</f>
        <v>28.57</v>
      </c>
      <c r="J73" s="189">
        <f t="shared" si="1"/>
        <v>28.57</v>
      </c>
      <c r="K73" s="189">
        <f t="shared" ref="K73:K136" si="34">TRUNC(F73 * I73,2)</f>
        <v>12142.25</v>
      </c>
      <c r="L73" s="189">
        <f t="shared" si="2"/>
        <v>12142.25</v>
      </c>
      <c r="M73" s="123">
        <f t="shared" ref="M73:M74" si="35">1-H73/G73</f>
        <v>4.2319085907738252E-4</v>
      </c>
      <c r="N73" s="123">
        <f t="shared" ref="N73:N74" si="36">1-J73/I73</f>
        <v>0</v>
      </c>
      <c r="O73" s="123">
        <f t="shared" ref="O73:O74" si="37">1-L73/K73</f>
        <v>0</v>
      </c>
    </row>
    <row r="74" spans="1:15" ht="39" customHeight="1">
      <c r="A74" s="186" t="s">
        <v>594</v>
      </c>
      <c r="B74" s="186" t="s">
        <v>595</v>
      </c>
      <c r="C74" s="186" t="s">
        <v>46</v>
      </c>
      <c r="D74" s="186" t="s">
        <v>596</v>
      </c>
      <c r="E74" s="187" t="s">
        <v>74</v>
      </c>
      <c r="F74" s="188">
        <v>790.5</v>
      </c>
      <c r="G74" s="189">
        <v>1.7</v>
      </c>
      <c r="H74" s="189">
        <f t="shared" si="3"/>
        <v>1.69</v>
      </c>
      <c r="I74" s="189">
        <f>TRUNC(TRUNC(G74 * B4, 2) + G74, 2)</f>
        <v>2.0499999999999998</v>
      </c>
      <c r="J74" s="189">
        <f t="shared" ref="J74:J137" si="38">TRUNC(L74/F74,4)</f>
        <v>2.0499000000000001</v>
      </c>
      <c r="K74" s="189">
        <f t="shared" si="34"/>
        <v>1620.52</v>
      </c>
      <c r="L74" s="189">
        <f t="shared" ref="L74:L137" si="39">ROUND((1-$B$6) * K74,2)</f>
        <v>1620.52</v>
      </c>
      <c r="M74" s="123">
        <f t="shared" si="35"/>
        <v>5.8823529411764497E-3</v>
      </c>
      <c r="N74" s="123">
        <f t="shared" si="36"/>
        <v>4.878048780476707E-5</v>
      </c>
      <c r="O74" s="123">
        <f t="shared" si="37"/>
        <v>0</v>
      </c>
    </row>
    <row r="75" spans="1:15" ht="24" customHeight="1">
      <c r="A75" s="182" t="s">
        <v>6</v>
      </c>
      <c r="B75" s="182" t="s">
        <v>33</v>
      </c>
      <c r="C75" s="182"/>
      <c r="D75" s="182" t="s">
        <v>10</v>
      </c>
      <c r="E75" s="183"/>
      <c r="F75" s="184">
        <v>1</v>
      </c>
      <c r="G75" s="184" t="s">
        <v>34</v>
      </c>
      <c r="H75" s="184"/>
      <c r="I75" s="185">
        <f>K76 + K94 + K97 + K118 + K157</f>
        <v>1929927.7</v>
      </c>
      <c r="J75" s="185">
        <f t="shared" si="38"/>
        <v>1929927.7</v>
      </c>
      <c r="K75" s="185">
        <f t="shared" si="34"/>
        <v>1929927.7</v>
      </c>
      <c r="L75" s="185">
        <f t="shared" si="39"/>
        <v>1929927.7</v>
      </c>
      <c r="M75" s="181"/>
      <c r="N75" s="120"/>
      <c r="O75" s="181"/>
    </row>
    <row r="76" spans="1:15" ht="24" customHeight="1">
      <c r="A76" s="182" t="s">
        <v>58</v>
      </c>
      <c r="B76" s="182" t="s">
        <v>33</v>
      </c>
      <c r="C76" s="182"/>
      <c r="D76" s="182" t="s">
        <v>597</v>
      </c>
      <c r="E76" s="183"/>
      <c r="F76" s="184">
        <v>1</v>
      </c>
      <c r="G76" s="184" t="s">
        <v>34</v>
      </c>
      <c r="H76" s="184"/>
      <c r="I76" s="185">
        <f>K77</f>
        <v>34514.839999999997</v>
      </c>
      <c r="J76" s="185">
        <f t="shared" si="38"/>
        <v>34514.839999999997</v>
      </c>
      <c r="K76" s="185">
        <f t="shared" si="34"/>
        <v>34514.839999999997</v>
      </c>
      <c r="L76" s="185">
        <f t="shared" si="39"/>
        <v>34514.839999999997</v>
      </c>
      <c r="M76" s="181"/>
      <c r="N76" s="120"/>
      <c r="O76" s="181"/>
    </row>
    <row r="77" spans="1:15" ht="24" customHeight="1">
      <c r="A77" s="182" t="s">
        <v>59</v>
      </c>
      <c r="B77" s="182" t="s">
        <v>33</v>
      </c>
      <c r="C77" s="182"/>
      <c r="D77" s="182" t="s">
        <v>598</v>
      </c>
      <c r="E77" s="183"/>
      <c r="F77" s="184">
        <v>1</v>
      </c>
      <c r="G77" s="184" t="s">
        <v>34</v>
      </c>
      <c r="H77" s="184"/>
      <c r="I77" s="185">
        <f>K78 + K83 + K89</f>
        <v>34514.840000000004</v>
      </c>
      <c r="J77" s="185">
        <f t="shared" si="38"/>
        <v>34514.839999999997</v>
      </c>
      <c r="K77" s="185">
        <f t="shared" si="34"/>
        <v>34514.839999999997</v>
      </c>
      <c r="L77" s="185">
        <f t="shared" si="39"/>
        <v>34514.839999999997</v>
      </c>
      <c r="M77" s="181"/>
      <c r="N77" s="120"/>
      <c r="O77" s="181"/>
    </row>
    <row r="78" spans="1:15" ht="24" customHeight="1">
      <c r="A78" s="182" t="s">
        <v>599</v>
      </c>
      <c r="B78" s="182" t="s">
        <v>33</v>
      </c>
      <c r="C78" s="182"/>
      <c r="D78" s="182" t="s">
        <v>600</v>
      </c>
      <c r="E78" s="183"/>
      <c r="F78" s="184">
        <v>1</v>
      </c>
      <c r="G78" s="184" t="s">
        <v>34</v>
      </c>
      <c r="H78" s="184"/>
      <c r="I78" s="185">
        <f>K79 + K80 + K81 + K82</f>
        <v>964.44999999999993</v>
      </c>
      <c r="J78" s="185">
        <f t="shared" si="38"/>
        <v>964.45</v>
      </c>
      <c r="K78" s="185">
        <f t="shared" si="34"/>
        <v>964.45</v>
      </c>
      <c r="L78" s="185">
        <f t="shared" si="39"/>
        <v>964.45</v>
      </c>
      <c r="M78" s="181"/>
      <c r="N78" s="120"/>
      <c r="O78" s="181"/>
    </row>
    <row r="79" spans="1:15" ht="51.95" customHeight="1">
      <c r="A79" s="186" t="s">
        <v>601</v>
      </c>
      <c r="B79" s="186" t="s">
        <v>602</v>
      </c>
      <c r="C79" s="186" t="s">
        <v>38</v>
      </c>
      <c r="D79" s="186" t="s">
        <v>603</v>
      </c>
      <c r="E79" s="187" t="s">
        <v>60</v>
      </c>
      <c r="F79" s="188">
        <v>0.27</v>
      </c>
      <c r="G79" s="189">
        <v>702.32</v>
      </c>
      <c r="H79" s="189">
        <f t="shared" ref="H79:H141" si="40">ROUND(J79/(1+$B$4),2)</f>
        <v>702.31</v>
      </c>
      <c r="I79" s="189">
        <f>TRUNC(TRUNC(G79 * B4, 2) + G79, 2)</f>
        <v>849.38</v>
      </c>
      <c r="J79" s="189">
        <f t="shared" si="38"/>
        <v>849.37030000000004</v>
      </c>
      <c r="K79" s="189">
        <f t="shared" si="34"/>
        <v>229.33</v>
      </c>
      <c r="L79" s="189">
        <f t="shared" si="39"/>
        <v>229.33</v>
      </c>
      <c r="M79" s="123">
        <f t="shared" ref="M79:M82" si="41">1-H79/G79</f>
        <v>1.4238523750043086E-5</v>
      </c>
      <c r="N79" s="123">
        <f t="shared" ref="N79:N82" si="42">1-J79/I79</f>
        <v>1.1420094657266233E-5</v>
      </c>
      <c r="O79" s="123">
        <f t="shared" ref="O79:O82" si="43">1-L79/K79</f>
        <v>0</v>
      </c>
    </row>
    <row r="80" spans="1:15" ht="39" customHeight="1">
      <c r="A80" s="186" t="s">
        <v>604</v>
      </c>
      <c r="B80" s="186" t="s">
        <v>122</v>
      </c>
      <c r="C80" s="186" t="s">
        <v>46</v>
      </c>
      <c r="D80" s="186" t="s">
        <v>123</v>
      </c>
      <c r="E80" s="187" t="s">
        <v>102</v>
      </c>
      <c r="F80" s="188">
        <v>8.99</v>
      </c>
      <c r="G80" s="189">
        <v>14.53</v>
      </c>
      <c r="H80" s="189">
        <f t="shared" si="40"/>
        <v>14.53</v>
      </c>
      <c r="I80" s="189">
        <f>TRUNC(TRUNC(G80 * B4, 2) + G80, 2)</f>
        <v>17.57</v>
      </c>
      <c r="J80" s="189">
        <f t="shared" si="38"/>
        <v>17.569500000000001</v>
      </c>
      <c r="K80" s="189">
        <f t="shared" si="34"/>
        <v>157.94999999999999</v>
      </c>
      <c r="L80" s="189">
        <f t="shared" si="39"/>
        <v>157.94999999999999</v>
      </c>
      <c r="M80" s="123">
        <f t="shared" si="41"/>
        <v>0</v>
      </c>
      <c r="N80" s="123">
        <f t="shared" si="42"/>
        <v>2.8457598178599497E-5</v>
      </c>
      <c r="O80" s="123">
        <f t="shared" si="43"/>
        <v>0</v>
      </c>
    </row>
    <row r="81" spans="1:15" ht="39" customHeight="1">
      <c r="A81" s="186" t="s">
        <v>605</v>
      </c>
      <c r="B81" s="186" t="s">
        <v>128</v>
      </c>
      <c r="C81" s="186" t="s">
        <v>46</v>
      </c>
      <c r="D81" s="186" t="s">
        <v>129</v>
      </c>
      <c r="E81" s="187" t="s">
        <v>102</v>
      </c>
      <c r="F81" s="188">
        <v>19.25</v>
      </c>
      <c r="G81" s="189">
        <v>10.84</v>
      </c>
      <c r="H81" s="189">
        <f t="shared" si="40"/>
        <v>10.83</v>
      </c>
      <c r="I81" s="189">
        <f>TRUNC(TRUNC(G81 * B4, 2) + G81, 2)</f>
        <v>13.1</v>
      </c>
      <c r="J81" s="189">
        <f t="shared" si="38"/>
        <v>13.0997</v>
      </c>
      <c r="K81" s="189">
        <f t="shared" si="34"/>
        <v>252.17</v>
      </c>
      <c r="L81" s="189">
        <f t="shared" si="39"/>
        <v>252.17</v>
      </c>
      <c r="M81" s="123">
        <f t="shared" si="41"/>
        <v>9.2250922509218292E-4</v>
      </c>
      <c r="N81" s="123">
        <f t="shared" si="42"/>
        <v>2.2900763358757459E-5</v>
      </c>
      <c r="O81" s="123">
        <f t="shared" si="43"/>
        <v>0</v>
      </c>
    </row>
    <row r="82" spans="1:15" ht="51.95" customHeight="1">
      <c r="A82" s="186" t="s">
        <v>606</v>
      </c>
      <c r="B82" s="186" t="s">
        <v>607</v>
      </c>
      <c r="C82" s="186" t="s">
        <v>46</v>
      </c>
      <c r="D82" s="186" t="s">
        <v>608</v>
      </c>
      <c r="E82" s="187" t="s">
        <v>47</v>
      </c>
      <c r="F82" s="188">
        <v>4.0999999999999996</v>
      </c>
      <c r="G82" s="189">
        <v>65.55</v>
      </c>
      <c r="H82" s="189">
        <f t="shared" si="40"/>
        <v>65.540000000000006</v>
      </c>
      <c r="I82" s="189">
        <f>TRUNC(TRUNC(G82 * B4, 2) + G82, 2)</f>
        <v>79.27</v>
      </c>
      <c r="J82" s="189">
        <f t="shared" si="38"/>
        <v>79.268199999999993</v>
      </c>
      <c r="K82" s="189">
        <f t="shared" si="34"/>
        <v>325</v>
      </c>
      <c r="L82" s="189">
        <f t="shared" si="39"/>
        <v>325</v>
      </c>
      <c r="M82" s="123">
        <f t="shared" si="41"/>
        <v>1.5255530129654193E-4</v>
      </c>
      <c r="N82" s="123">
        <f t="shared" si="42"/>
        <v>2.2707203229499484E-5</v>
      </c>
      <c r="O82" s="123">
        <f t="shared" si="43"/>
        <v>0</v>
      </c>
    </row>
    <row r="83" spans="1:15" ht="24" customHeight="1">
      <c r="A83" s="182" t="s">
        <v>609</v>
      </c>
      <c r="B83" s="182" t="s">
        <v>33</v>
      </c>
      <c r="C83" s="182"/>
      <c r="D83" s="182" t="s">
        <v>610</v>
      </c>
      <c r="E83" s="183"/>
      <c r="F83" s="184">
        <v>1</v>
      </c>
      <c r="G83" s="184" t="s">
        <v>34</v>
      </c>
      <c r="H83" s="184"/>
      <c r="I83" s="185">
        <f>K84 + K85 + K86 + K87 + K88</f>
        <v>4476.5600000000004</v>
      </c>
      <c r="J83" s="185">
        <f t="shared" si="38"/>
        <v>4476.5600000000004</v>
      </c>
      <c r="K83" s="185">
        <f t="shared" si="34"/>
        <v>4476.5600000000004</v>
      </c>
      <c r="L83" s="185">
        <f t="shared" si="39"/>
        <v>4476.5600000000004</v>
      </c>
      <c r="M83" s="181"/>
      <c r="N83" s="120"/>
      <c r="O83" s="181"/>
    </row>
    <row r="84" spans="1:15" ht="39" customHeight="1">
      <c r="A84" s="186" t="s">
        <v>611</v>
      </c>
      <c r="B84" s="186" t="s">
        <v>612</v>
      </c>
      <c r="C84" s="186" t="s">
        <v>46</v>
      </c>
      <c r="D84" s="186" t="s">
        <v>613</v>
      </c>
      <c r="E84" s="187" t="s">
        <v>47</v>
      </c>
      <c r="F84" s="188">
        <v>11.46</v>
      </c>
      <c r="G84" s="189">
        <v>134.61000000000001</v>
      </c>
      <c r="H84" s="189">
        <f t="shared" si="40"/>
        <v>134.6</v>
      </c>
      <c r="I84" s="189">
        <f>TRUNC(TRUNC(G84 * B4, 2) + G84, 2)</f>
        <v>162.79</v>
      </c>
      <c r="J84" s="189">
        <f t="shared" si="38"/>
        <v>162.78970000000001</v>
      </c>
      <c r="K84" s="189">
        <f t="shared" si="34"/>
        <v>1865.57</v>
      </c>
      <c r="L84" s="189">
        <f t="shared" si="39"/>
        <v>1865.57</v>
      </c>
      <c r="M84" s="123">
        <f t="shared" ref="M84:M88" si="44">1-H84/G84</f>
        <v>7.4288685833256984E-5</v>
      </c>
      <c r="N84" s="123">
        <f t="shared" ref="N84:N88" si="45">1-J84/I84</f>
        <v>1.8428650407908975E-6</v>
      </c>
      <c r="O84" s="123">
        <f t="shared" ref="O84:O88" si="46">1-L84/K84</f>
        <v>0</v>
      </c>
    </row>
    <row r="85" spans="1:15" ht="39" customHeight="1">
      <c r="A85" s="186" t="s">
        <v>614</v>
      </c>
      <c r="B85" s="186" t="s">
        <v>615</v>
      </c>
      <c r="C85" s="186" t="s">
        <v>46</v>
      </c>
      <c r="D85" s="186" t="s">
        <v>616</v>
      </c>
      <c r="E85" s="187" t="s">
        <v>102</v>
      </c>
      <c r="F85" s="188">
        <v>85.84</v>
      </c>
      <c r="G85" s="189">
        <v>8.67</v>
      </c>
      <c r="H85" s="189">
        <f t="shared" si="40"/>
        <v>8.67</v>
      </c>
      <c r="I85" s="189">
        <f>TRUNC(TRUNC(G85 * B4, 2) + G85, 2)</f>
        <v>10.48</v>
      </c>
      <c r="J85" s="189">
        <f t="shared" si="38"/>
        <v>10.479900000000001</v>
      </c>
      <c r="K85" s="189">
        <f t="shared" si="34"/>
        <v>899.6</v>
      </c>
      <c r="L85" s="189">
        <f t="shared" si="39"/>
        <v>899.6</v>
      </c>
      <c r="M85" s="123">
        <f t="shared" si="44"/>
        <v>0</v>
      </c>
      <c r="N85" s="123">
        <f t="shared" si="45"/>
        <v>9.5419847327971041E-6</v>
      </c>
      <c r="O85" s="123">
        <f t="shared" si="46"/>
        <v>0</v>
      </c>
    </row>
    <row r="86" spans="1:15" ht="39" customHeight="1">
      <c r="A86" s="186" t="s">
        <v>617</v>
      </c>
      <c r="B86" s="186" t="s">
        <v>128</v>
      </c>
      <c r="C86" s="186" t="s">
        <v>46</v>
      </c>
      <c r="D86" s="186" t="s">
        <v>129</v>
      </c>
      <c r="E86" s="187" t="s">
        <v>102</v>
      </c>
      <c r="F86" s="188">
        <v>4.32</v>
      </c>
      <c r="G86" s="189">
        <v>10.84</v>
      </c>
      <c r="H86" s="189">
        <f t="shared" si="40"/>
        <v>10.83</v>
      </c>
      <c r="I86" s="189">
        <f>TRUNC(TRUNC(G86 * B4, 2) + G86, 2)</f>
        <v>13.1</v>
      </c>
      <c r="J86" s="189">
        <f t="shared" si="38"/>
        <v>13.099500000000001</v>
      </c>
      <c r="K86" s="189">
        <f t="shared" si="34"/>
        <v>56.59</v>
      </c>
      <c r="L86" s="189">
        <f t="shared" si="39"/>
        <v>56.59</v>
      </c>
      <c r="M86" s="123">
        <f t="shared" si="44"/>
        <v>9.2250922509218292E-4</v>
      </c>
      <c r="N86" s="123">
        <f t="shared" si="45"/>
        <v>3.8167938931188417E-5</v>
      </c>
      <c r="O86" s="123">
        <f t="shared" si="46"/>
        <v>0</v>
      </c>
    </row>
    <row r="87" spans="1:15" ht="39" customHeight="1">
      <c r="A87" s="186" t="s">
        <v>618</v>
      </c>
      <c r="B87" s="186" t="s">
        <v>125</v>
      </c>
      <c r="C87" s="186" t="s">
        <v>46</v>
      </c>
      <c r="D87" s="186" t="s">
        <v>126</v>
      </c>
      <c r="E87" s="187" t="s">
        <v>102</v>
      </c>
      <c r="F87" s="188">
        <v>32.32</v>
      </c>
      <c r="G87" s="189">
        <v>13.36</v>
      </c>
      <c r="H87" s="189">
        <f t="shared" si="40"/>
        <v>13.35</v>
      </c>
      <c r="I87" s="189">
        <f>TRUNC(TRUNC(G87 * B4, 2) + G87, 2)</f>
        <v>16.149999999999999</v>
      </c>
      <c r="J87" s="189">
        <f t="shared" si="38"/>
        <v>16.149699999999999</v>
      </c>
      <c r="K87" s="189">
        <f t="shared" si="34"/>
        <v>521.96</v>
      </c>
      <c r="L87" s="189">
        <f t="shared" si="39"/>
        <v>521.96</v>
      </c>
      <c r="M87" s="123">
        <f t="shared" si="44"/>
        <v>7.4850299401196807E-4</v>
      </c>
      <c r="N87" s="123">
        <f t="shared" si="45"/>
        <v>1.8575851393198839E-5</v>
      </c>
      <c r="O87" s="123">
        <f t="shared" si="46"/>
        <v>0</v>
      </c>
    </row>
    <row r="88" spans="1:15" ht="51.95" customHeight="1">
      <c r="A88" s="186" t="s">
        <v>619</v>
      </c>
      <c r="B88" s="186" t="s">
        <v>620</v>
      </c>
      <c r="C88" s="186" t="s">
        <v>38</v>
      </c>
      <c r="D88" s="186" t="s">
        <v>621</v>
      </c>
      <c r="E88" s="187" t="s">
        <v>60</v>
      </c>
      <c r="F88" s="188">
        <v>1.34</v>
      </c>
      <c r="G88" s="189">
        <v>699.04</v>
      </c>
      <c r="H88" s="189">
        <f t="shared" si="40"/>
        <v>699.03</v>
      </c>
      <c r="I88" s="189">
        <f>TRUNC(TRUNC(G88 * B4, 2) + G88, 2)</f>
        <v>845.41</v>
      </c>
      <c r="J88" s="189">
        <f t="shared" si="38"/>
        <v>845.40290000000005</v>
      </c>
      <c r="K88" s="189">
        <f t="shared" si="34"/>
        <v>1132.8399999999999</v>
      </c>
      <c r="L88" s="189">
        <f t="shared" si="39"/>
        <v>1132.8399999999999</v>
      </c>
      <c r="M88" s="123">
        <f t="shared" si="44"/>
        <v>1.4305333028152845E-5</v>
      </c>
      <c r="N88" s="123">
        <f t="shared" si="45"/>
        <v>8.3982919528713396E-6</v>
      </c>
      <c r="O88" s="123">
        <f t="shared" si="46"/>
        <v>0</v>
      </c>
    </row>
    <row r="89" spans="1:15" ht="24" customHeight="1">
      <c r="A89" s="182" t="s">
        <v>622</v>
      </c>
      <c r="B89" s="182" t="s">
        <v>33</v>
      </c>
      <c r="C89" s="182"/>
      <c r="D89" s="182" t="s">
        <v>623</v>
      </c>
      <c r="E89" s="183"/>
      <c r="F89" s="184">
        <v>1</v>
      </c>
      <c r="G89" s="184" t="s">
        <v>34</v>
      </c>
      <c r="H89" s="184"/>
      <c r="I89" s="185">
        <f>K90 + K91 + K92 + K93</f>
        <v>29073.83</v>
      </c>
      <c r="J89" s="185">
        <f t="shared" si="38"/>
        <v>29073.83</v>
      </c>
      <c r="K89" s="185">
        <f t="shared" si="34"/>
        <v>29073.83</v>
      </c>
      <c r="L89" s="185">
        <f t="shared" si="39"/>
        <v>29073.83</v>
      </c>
      <c r="M89" s="181"/>
      <c r="N89" s="120"/>
      <c r="O89" s="181"/>
    </row>
    <row r="90" spans="1:15" ht="39" customHeight="1">
      <c r="A90" s="186" t="s">
        <v>624</v>
      </c>
      <c r="B90" s="186" t="s">
        <v>625</v>
      </c>
      <c r="C90" s="186" t="s">
        <v>46</v>
      </c>
      <c r="D90" s="186" t="s">
        <v>626</v>
      </c>
      <c r="E90" s="187" t="s">
        <v>47</v>
      </c>
      <c r="F90" s="188">
        <v>99.98</v>
      </c>
      <c r="G90" s="189">
        <v>35.31</v>
      </c>
      <c r="H90" s="189">
        <f t="shared" si="40"/>
        <v>35.31</v>
      </c>
      <c r="I90" s="189">
        <f>TRUNC(TRUNC(G90 * B4, 2) + G90, 2)</f>
        <v>42.7</v>
      </c>
      <c r="J90" s="189">
        <f t="shared" si="38"/>
        <v>42.6999</v>
      </c>
      <c r="K90" s="189">
        <f t="shared" si="34"/>
        <v>4269.1400000000003</v>
      </c>
      <c r="L90" s="189">
        <f t="shared" si="39"/>
        <v>4269.1400000000003</v>
      </c>
      <c r="M90" s="123">
        <f t="shared" ref="M90:M93" si="47">1-H90/G90</f>
        <v>0</v>
      </c>
      <c r="N90" s="123">
        <f t="shared" ref="N90:N93" si="48">1-J90/I90</f>
        <v>2.3419203747376827E-6</v>
      </c>
      <c r="O90" s="123">
        <f t="shared" ref="O90:O93" si="49">1-L90/K90</f>
        <v>0</v>
      </c>
    </row>
    <row r="91" spans="1:15" ht="51.95" customHeight="1">
      <c r="A91" s="186" t="s">
        <v>627</v>
      </c>
      <c r="B91" s="186" t="s">
        <v>620</v>
      </c>
      <c r="C91" s="186" t="s">
        <v>38</v>
      </c>
      <c r="D91" s="186" t="s">
        <v>621</v>
      </c>
      <c r="E91" s="187" t="s">
        <v>60</v>
      </c>
      <c r="F91" s="188">
        <v>19.5</v>
      </c>
      <c r="G91" s="189">
        <v>699.04</v>
      </c>
      <c r="H91" s="189">
        <f t="shared" si="40"/>
        <v>699.03</v>
      </c>
      <c r="I91" s="189">
        <f>TRUNC(TRUNC(G91 * B4, 2) + G91, 2)</f>
        <v>845.41</v>
      </c>
      <c r="J91" s="189">
        <f t="shared" si="38"/>
        <v>845.40970000000004</v>
      </c>
      <c r="K91" s="189">
        <f t="shared" si="34"/>
        <v>16485.490000000002</v>
      </c>
      <c r="L91" s="189">
        <f t="shared" si="39"/>
        <v>16485.490000000002</v>
      </c>
      <c r="M91" s="123">
        <f t="shared" si="47"/>
        <v>1.4305333028152845E-5</v>
      </c>
      <c r="N91" s="123">
        <f t="shared" si="48"/>
        <v>3.5485740634833007E-7</v>
      </c>
      <c r="O91" s="123">
        <f t="shared" si="49"/>
        <v>0</v>
      </c>
    </row>
    <row r="92" spans="1:15" ht="39" customHeight="1">
      <c r="A92" s="186" t="s">
        <v>628</v>
      </c>
      <c r="B92" s="186" t="s">
        <v>462</v>
      </c>
      <c r="C92" s="186" t="s">
        <v>46</v>
      </c>
      <c r="D92" s="186" t="s">
        <v>463</v>
      </c>
      <c r="E92" s="187" t="s">
        <v>102</v>
      </c>
      <c r="F92" s="188">
        <v>8.52</v>
      </c>
      <c r="G92" s="189">
        <v>13.88</v>
      </c>
      <c r="H92" s="189">
        <f t="shared" si="40"/>
        <v>13.87</v>
      </c>
      <c r="I92" s="189">
        <f>TRUNC(TRUNC(G92 * B4, 2) + G92, 2)</f>
        <v>16.78</v>
      </c>
      <c r="J92" s="189">
        <f t="shared" si="38"/>
        <v>16.779299999999999</v>
      </c>
      <c r="K92" s="189">
        <f t="shared" si="34"/>
        <v>142.96</v>
      </c>
      <c r="L92" s="189">
        <f t="shared" si="39"/>
        <v>142.96</v>
      </c>
      <c r="M92" s="123">
        <f t="shared" si="47"/>
        <v>7.204610951009327E-4</v>
      </c>
      <c r="N92" s="123">
        <f t="shared" si="48"/>
        <v>4.1716328963214977E-5</v>
      </c>
      <c r="O92" s="123">
        <f t="shared" si="49"/>
        <v>0</v>
      </c>
    </row>
    <row r="93" spans="1:15" ht="39" customHeight="1">
      <c r="A93" s="186" t="s">
        <v>629</v>
      </c>
      <c r="B93" s="186" t="s">
        <v>141</v>
      </c>
      <c r="C93" s="186" t="s">
        <v>46</v>
      </c>
      <c r="D93" s="186" t="s">
        <v>142</v>
      </c>
      <c r="E93" s="187" t="s">
        <v>102</v>
      </c>
      <c r="F93" s="188">
        <v>531.27</v>
      </c>
      <c r="G93" s="189">
        <v>12.73</v>
      </c>
      <c r="H93" s="189">
        <f t="shared" si="40"/>
        <v>12.73</v>
      </c>
      <c r="I93" s="189">
        <f>TRUNC(TRUNC(G93 * B4, 2) + G93, 2)</f>
        <v>15.39</v>
      </c>
      <c r="J93" s="189">
        <f t="shared" si="38"/>
        <v>15.389900000000001</v>
      </c>
      <c r="K93" s="189">
        <f t="shared" si="34"/>
        <v>8176.24</v>
      </c>
      <c r="L93" s="189">
        <f t="shared" si="39"/>
        <v>8176.24</v>
      </c>
      <c r="M93" s="123">
        <f t="shared" si="47"/>
        <v>0</v>
      </c>
      <c r="N93" s="123">
        <f t="shared" si="48"/>
        <v>6.497725795973075E-6</v>
      </c>
      <c r="O93" s="123">
        <f t="shared" si="49"/>
        <v>0</v>
      </c>
    </row>
    <row r="94" spans="1:15" ht="24" customHeight="1">
      <c r="A94" s="182" t="s">
        <v>61</v>
      </c>
      <c r="B94" s="182" t="s">
        <v>33</v>
      </c>
      <c r="C94" s="182"/>
      <c r="D94" s="182" t="s">
        <v>630</v>
      </c>
      <c r="E94" s="183"/>
      <c r="F94" s="184">
        <v>1</v>
      </c>
      <c r="G94" s="184" t="s">
        <v>34</v>
      </c>
      <c r="H94" s="184"/>
      <c r="I94" s="185">
        <f>K95 + K96</f>
        <v>3620.45</v>
      </c>
      <c r="J94" s="185">
        <f t="shared" si="38"/>
        <v>3620.45</v>
      </c>
      <c r="K94" s="185">
        <f t="shared" si="34"/>
        <v>3620.45</v>
      </c>
      <c r="L94" s="185">
        <f t="shared" si="39"/>
        <v>3620.45</v>
      </c>
      <c r="M94" s="181"/>
      <c r="N94" s="120"/>
      <c r="O94" s="181"/>
    </row>
    <row r="95" spans="1:15" ht="24" customHeight="1">
      <c r="A95" s="186" t="s">
        <v>62</v>
      </c>
      <c r="B95" s="186" t="s">
        <v>631</v>
      </c>
      <c r="C95" s="186" t="s">
        <v>38</v>
      </c>
      <c r="D95" s="186" t="s">
        <v>632</v>
      </c>
      <c r="E95" s="187" t="s">
        <v>39</v>
      </c>
      <c r="F95" s="188">
        <v>19</v>
      </c>
      <c r="G95" s="189">
        <v>30.46</v>
      </c>
      <c r="H95" s="189">
        <f t="shared" si="40"/>
        <v>30.45</v>
      </c>
      <c r="I95" s="189">
        <f>TRUNC(TRUNC(G95 * B4, 2) + G95, 2)</f>
        <v>36.83</v>
      </c>
      <c r="J95" s="189">
        <f t="shared" si="38"/>
        <v>36.83</v>
      </c>
      <c r="K95" s="189">
        <f t="shared" si="34"/>
        <v>699.77</v>
      </c>
      <c r="L95" s="189">
        <f t="shared" si="39"/>
        <v>699.77</v>
      </c>
      <c r="M95" s="123">
        <f t="shared" ref="M95:M96" si="50">1-H95/G95</f>
        <v>3.2829940906109467E-4</v>
      </c>
      <c r="N95" s="123">
        <f t="shared" ref="N95:N96" si="51">1-J95/I95</f>
        <v>0</v>
      </c>
      <c r="O95" s="123">
        <f t="shared" ref="O95:O96" si="52">1-L95/K95</f>
        <v>0</v>
      </c>
    </row>
    <row r="96" spans="1:15" ht="26.1" customHeight="1">
      <c r="A96" s="186" t="s">
        <v>64</v>
      </c>
      <c r="B96" s="186" t="s">
        <v>633</v>
      </c>
      <c r="C96" s="186" t="s">
        <v>38</v>
      </c>
      <c r="D96" s="186" t="s">
        <v>634</v>
      </c>
      <c r="E96" s="187" t="s">
        <v>39</v>
      </c>
      <c r="F96" s="188">
        <v>114</v>
      </c>
      <c r="G96" s="189">
        <v>21.19</v>
      </c>
      <c r="H96" s="189">
        <f t="shared" si="40"/>
        <v>21.18</v>
      </c>
      <c r="I96" s="189">
        <f>TRUNC(TRUNC(G96 * B4, 2) + G96, 2)</f>
        <v>25.62</v>
      </c>
      <c r="J96" s="189">
        <f t="shared" si="38"/>
        <v>25.62</v>
      </c>
      <c r="K96" s="189">
        <f t="shared" si="34"/>
        <v>2920.68</v>
      </c>
      <c r="L96" s="189">
        <f t="shared" si="39"/>
        <v>2920.68</v>
      </c>
      <c r="M96" s="123">
        <f t="shared" si="50"/>
        <v>4.7192071731960716E-4</v>
      </c>
      <c r="N96" s="123">
        <f t="shared" si="51"/>
        <v>0</v>
      </c>
      <c r="O96" s="123">
        <f t="shared" si="52"/>
        <v>0</v>
      </c>
    </row>
    <row r="97" spans="1:15" ht="26.1" customHeight="1">
      <c r="A97" s="182" t="s">
        <v>635</v>
      </c>
      <c r="B97" s="182" t="s">
        <v>33</v>
      </c>
      <c r="C97" s="182"/>
      <c r="D97" s="182" t="s">
        <v>636</v>
      </c>
      <c r="E97" s="183"/>
      <c r="F97" s="184">
        <v>1</v>
      </c>
      <c r="G97" s="184" t="s">
        <v>34</v>
      </c>
      <c r="H97" s="184"/>
      <c r="I97" s="185">
        <f>K98 + K105 + K111</f>
        <v>1495480.16</v>
      </c>
      <c r="J97" s="185">
        <f t="shared" si="38"/>
        <v>1495480.16</v>
      </c>
      <c r="K97" s="185">
        <f t="shared" si="34"/>
        <v>1495480.16</v>
      </c>
      <c r="L97" s="185">
        <f t="shared" si="39"/>
        <v>1495480.16</v>
      </c>
      <c r="M97" s="181"/>
      <c r="N97" s="120"/>
      <c r="O97" s="181"/>
    </row>
    <row r="98" spans="1:15" ht="24" customHeight="1">
      <c r="A98" s="182" t="s">
        <v>637</v>
      </c>
      <c r="B98" s="182" t="s">
        <v>33</v>
      </c>
      <c r="C98" s="182"/>
      <c r="D98" s="182" t="s">
        <v>638</v>
      </c>
      <c r="E98" s="183"/>
      <c r="F98" s="184">
        <v>1</v>
      </c>
      <c r="G98" s="184" t="s">
        <v>34</v>
      </c>
      <c r="H98" s="184"/>
      <c r="I98" s="185">
        <f>K99 + K100 + K101 + K102 + K103 + K104</f>
        <v>287473.63</v>
      </c>
      <c r="J98" s="185">
        <f t="shared" si="38"/>
        <v>287473.63</v>
      </c>
      <c r="K98" s="185">
        <f t="shared" si="34"/>
        <v>287473.63</v>
      </c>
      <c r="L98" s="185">
        <f t="shared" si="39"/>
        <v>287473.63</v>
      </c>
      <c r="M98" s="181"/>
      <c r="N98" s="120"/>
      <c r="O98" s="181"/>
    </row>
    <row r="99" spans="1:15" ht="51.95" customHeight="1">
      <c r="A99" s="186" t="s">
        <v>639</v>
      </c>
      <c r="B99" s="186" t="s">
        <v>640</v>
      </c>
      <c r="C99" s="186" t="s">
        <v>38</v>
      </c>
      <c r="D99" s="186" t="s">
        <v>641</v>
      </c>
      <c r="E99" s="187" t="s">
        <v>102</v>
      </c>
      <c r="F99" s="188">
        <v>11930.95</v>
      </c>
      <c r="G99" s="189">
        <v>9.83</v>
      </c>
      <c r="H99" s="189">
        <f t="shared" si="40"/>
        <v>9.82</v>
      </c>
      <c r="I99" s="189">
        <f>TRUNC(TRUNC(G99 * B4, 2) + G99, 2)</f>
        <v>11.88</v>
      </c>
      <c r="J99" s="189">
        <f t="shared" si="38"/>
        <v>11.879899999999999</v>
      </c>
      <c r="K99" s="189">
        <f t="shared" si="34"/>
        <v>141739.68</v>
      </c>
      <c r="L99" s="189">
        <f t="shared" si="39"/>
        <v>141739.68</v>
      </c>
      <c r="M99" s="123">
        <f t="shared" ref="M99:M104" si="53">1-H99/G99</f>
        <v>1.0172939979653517E-3</v>
      </c>
      <c r="N99" s="123">
        <f t="shared" ref="N99:N104" si="54">1-J99/I99</f>
        <v>8.4175084176241199E-6</v>
      </c>
      <c r="O99" s="123">
        <f t="shared" ref="O99:O104" si="55">1-L99/K99</f>
        <v>0</v>
      </c>
    </row>
    <row r="100" spans="1:15" ht="51.95" customHeight="1">
      <c r="A100" s="186" t="s">
        <v>642</v>
      </c>
      <c r="B100" s="186" t="s">
        <v>643</v>
      </c>
      <c r="C100" s="186" t="s">
        <v>38</v>
      </c>
      <c r="D100" s="186" t="s">
        <v>644</v>
      </c>
      <c r="E100" s="187" t="s">
        <v>102</v>
      </c>
      <c r="F100" s="188">
        <v>3533.59</v>
      </c>
      <c r="G100" s="189">
        <v>9.36</v>
      </c>
      <c r="H100" s="189">
        <f t="shared" si="40"/>
        <v>9.35</v>
      </c>
      <c r="I100" s="189">
        <f>TRUNC(TRUNC(G100 * B4, 2) + G100, 2)</f>
        <v>11.31</v>
      </c>
      <c r="J100" s="189">
        <f t="shared" si="38"/>
        <v>11.309900000000001</v>
      </c>
      <c r="K100" s="189">
        <f t="shared" si="34"/>
        <v>39964.9</v>
      </c>
      <c r="L100" s="189">
        <f t="shared" si="39"/>
        <v>39964.9</v>
      </c>
      <c r="M100" s="123">
        <f t="shared" si="53"/>
        <v>1.0683760683760646E-3</v>
      </c>
      <c r="N100" s="123">
        <f t="shared" si="54"/>
        <v>8.841732979658623E-6</v>
      </c>
      <c r="O100" s="123">
        <f t="shared" si="55"/>
        <v>0</v>
      </c>
    </row>
    <row r="101" spans="1:15" ht="51.95" customHeight="1">
      <c r="A101" s="186" t="s">
        <v>645</v>
      </c>
      <c r="B101" s="186" t="s">
        <v>646</v>
      </c>
      <c r="C101" s="186" t="s">
        <v>38</v>
      </c>
      <c r="D101" s="186" t="s">
        <v>647</v>
      </c>
      <c r="E101" s="187" t="s">
        <v>102</v>
      </c>
      <c r="F101" s="188">
        <v>3884.88</v>
      </c>
      <c r="G101" s="189">
        <v>11.23</v>
      </c>
      <c r="H101" s="189">
        <f t="shared" si="40"/>
        <v>11.23</v>
      </c>
      <c r="I101" s="189">
        <f>TRUNC(TRUNC(G101 * B4, 2) + G101, 2)</f>
        <v>13.58</v>
      </c>
      <c r="J101" s="189">
        <f t="shared" si="38"/>
        <v>13.5799</v>
      </c>
      <c r="K101" s="189">
        <f t="shared" si="34"/>
        <v>52756.67</v>
      </c>
      <c r="L101" s="189">
        <f t="shared" si="39"/>
        <v>52756.67</v>
      </c>
      <c r="M101" s="123">
        <f t="shared" si="53"/>
        <v>0</v>
      </c>
      <c r="N101" s="123">
        <f t="shared" si="54"/>
        <v>7.3637702503459579E-6</v>
      </c>
      <c r="O101" s="123">
        <f t="shared" si="55"/>
        <v>0</v>
      </c>
    </row>
    <row r="102" spans="1:15" ht="26.1" customHeight="1">
      <c r="A102" s="186" t="s">
        <v>648</v>
      </c>
      <c r="B102" s="186" t="s">
        <v>649</v>
      </c>
      <c r="C102" s="186" t="s">
        <v>46</v>
      </c>
      <c r="D102" s="186" t="s">
        <v>650</v>
      </c>
      <c r="E102" s="187" t="s">
        <v>47</v>
      </c>
      <c r="F102" s="188">
        <v>881.19</v>
      </c>
      <c r="G102" s="189">
        <v>11.33</v>
      </c>
      <c r="H102" s="189">
        <f t="shared" si="40"/>
        <v>11.33</v>
      </c>
      <c r="I102" s="189">
        <f>TRUNC(TRUNC(G102 * B4, 2) + G102, 2)</f>
        <v>13.7</v>
      </c>
      <c r="J102" s="189">
        <f t="shared" si="38"/>
        <v>13.6999</v>
      </c>
      <c r="K102" s="189">
        <f t="shared" si="34"/>
        <v>12072.3</v>
      </c>
      <c r="L102" s="189">
        <f t="shared" si="39"/>
        <v>12072.3</v>
      </c>
      <c r="M102" s="123">
        <f t="shared" si="53"/>
        <v>0</v>
      </c>
      <c r="N102" s="123">
        <f t="shared" si="54"/>
        <v>7.2992700729246351E-6</v>
      </c>
      <c r="O102" s="123">
        <f t="shared" si="55"/>
        <v>0</v>
      </c>
    </row>
    <row r="103" spans="1:15" ht="39" customHeight="1">
      <c r="A103" s="186" t="s">
        <v>651</v>
      </c>
      <c r="B103" s="186" t="s">
        <v>149</v>
      </c>
      <c r="C103" s="186" t="s">
        <v>46</v>
      </c>
      <c r="D103" s="186" t="s">
        <v>652</v>
      </c>
      <c r="E103" s="187" t="s">
        <v>47</v>
      </c>
      <c r="F103" s="188">
        <v>1762.38</v>
      </c>
      <c r="G103" s="189">
        <v>12.88</v>
      </c>
      <c r="H103" s="189">
        <f t="shared" si="40"/>
        <v>12.87</v>
      </c>
      <c r="I103" s="189">
        <f>TRUNC(TRUNC(G103 * B4, 2) + G103, 2)</f>
        <v>15.57</v>
      </c>
      <c r="J103" s="189">
        <f t="shared" si="38"/>
        <v>15.569900000000001</v>
      </c>
      <c r="K103" s="189">
        <f t="shared" si="34"/>
        <v>27440.25</v>
      </c>
      <c r="L103" s="189">
        <f t="shared" si="39"/>
        <v>27440.25</v>
      </c>
      <c r="M103" s="123">
        <f t="shared" si="53"/>
        <v>7.7639751552804892E-4</v>
      </c>
      <c r="N103" s="123">
        <f t="shared" si="54"/>
        <v>6.4226075786599779E-6</v>
      </c>
      <c r="O103" s="123">
        <f t="shared" si="55"/>
        <v>0</v>
      </c>
    </row>
    <row r="104" spans="1:15" ht="51.95" customHeight="1">
      <c r="A104" s="186" t="s">
        <v>653</v>
      </c>
      <c r="B104" s="186" t="s">
        <v>151</v>
      </c>
      <c r="C104" s="186" t="s">
        <v>46</v>
      </c>
      <c r="D104" s="186" t="s">
        <v>654</v>
      </c>
      <c r="E104" s="187" t="s">
        <v>47</v>
      </c>
      <c r="F104" s="188">
        <v>881.19</v>
      </c>
      <c r="G104" s="189">
        <v>12.67</v>
      </c>
      <c r="H104" s="189">
        <f t="shared" si="40"/>
        <v>12.67</v>
      </c>
      <c r="I104" s="189">
        <f>TRUNC(TRUNC(G104 * B4, 2) + G104, 2)</f>
        <v>15.32</v>
      </c>
      <c r="J104" s="189">
        <f t="shared" si="38"/>
        <v>15.319900000000001</v>
      </c>
      <c r="K104" s="189">
        <f t="shared" si="34"/>
        <v>13499.83</v>
      </c>
      <c r="L104" s="189">
        <f t="shared" si="39"/>
        <v>13499.83</v>
      </c>
      <c r="M104" s="123">
        <f t="shared" si="53"/>
        <v>0</v>
      </c>
      <c r="N104" s="123">
        <f t="shared" si="54"/>
        <v>6.5274151436200967E-6</v>
      </c>
      <c r="O104" s="123">
        <f t="shared" si="55"/>
        <v>0</v>
      </c>
    </row>
    <row r="105" spans="1:15" ht="24" customHeight="1">
      <c r="A105" s="182" t="s">
        <v>655</v>
      </c>
      <c r="B105" s="182" t="s">
        <v>33</v>
      </c>
      <c r="C105" s="182"/>
      <c r="D105" s="182" t="s">
        <v>656</v>
      </c>
      <c r="E105" s="183"/>
      <c r="F105" s="184">
        <v>1</v>
      </c>
      <c r="G105" s="184" t="s">
        <v>34</v>
      </c>
      <c r="H105" s="184"/>
      <c r="I105" s="185">
        <f>K106 + K107 + K108 + K109 + K110</f>
        <v>1007815.52</v>
      </c>
      <c r="J105" s="185">
        <f t="shared" si="38"/>
        <v>1007815.52</v>
      </c>
      <c r="K105" s="185">
        <f t="shared" si="34"/>
        <v>1007815.52</v>
      </c>
      <c r="L105" s="185">
        <f t="shared" si="39"/>
        <v>1007815.52</v>
      </c>
      <c r="M105" s="181"/>
      <c r="N105" s="120"/>
      <c r="O105" s="181"/>
    </row>
    <row r="106" spans="1:15" ht="51.95" customHeight="1">
      <c r="A106" s="186" t="s">
        <v>657</v>
      </c>
      <c r="B106" s="186" t="s">
        <v>640</v>
      </c>
      <c r="C106" s="186" t="s">
        <v>38</v>
      </c>
      <c r="D106" s="186" t="s">
        <v>641</v>
      </c>
      <c r="E106" s="187" t="s">
        <v>102</v>
      </c>
      <c r="F106" s="188">
        <v>64960.03</v>
      </c>
      <c r="G106" s="189">
        <v>9.83</v>
      </c>
      <c r="H106" s="189">
        <f t="shared" si="40"/>
        <v>9.82</v>
      </c>
      <c r="I106" s="189">
        <f>TRUNC(TRUNC(G106 * B4, 2) + G106, 2)</f>
        <v>11.88</v>
      </c>
      <c r="J106" s="189">
        <f t="shared" si="38"/>
        <v>11.879899999999999</v>
      </c>
      <c r="K106" s="189">
        <f t="shared" si="34"/>
        <v>771725.15</v>
      </c>
      <c r="L106" s="189">
        <f t="shared" si="39"/>
        <v>771725.15</v>
      </c>
      <c r="M106" s="123">
        <f t="shared" ref="M106:M110" si="56">1-H106/G106</f>
        <v>1.0172939979653517E-3</v>
      </c>
      <c r="N106" s="123">
        <f t="shared" ref="N106:N110" si="57">1-J106/I106</f>
        <v>8.4175084176241199E-6</v>
      </c>
      <c r="O106" s="123">
        <f t="shared" ref="O106:O110" si="58">1-L106/K106</f>
        <v>0</v>
      </c>
    </row>
    <row r="107" spans="1:15" ht="51.95" customHeight="1">
      <c r="A107" s="186" t="s">
        <v>658</v>
      </c>
      <c r="B107" s="186" t="s">
        <v>643</v>
      </c>
      <c r="C107" s="186" t="s">
        <v>38</v>
      </c>
      <c r="D107" s="186" t="s">
        <v>644</v>
      </c>
      <c r="E107" s="187" t="s">
        <v>102</v>
      </c>
      <c r="F107" s="188">
        <v>8366.68</v>
      </c>
      <c r="G107" s="189">
        <v>9.36</v>
      </c>
      <c r="H107" s="189">
        <f t="shared" si="40"/>
        <v>9.35</v>
      </c>
      <c r="I107" s="189">
        <f>TRUNC(TRUNC(G107 * B4, 2) + G107, 2)</f>
        <v>11.31</v>
      </c>
      <c r="J107" s="189">
        <f t="shared" si="38"/>
        <v>11.309900000000001</v>
      </c>
      <c r="K107" s="189">
        <f t="shared" si="34"/>
        <v>94627.15</v>
      </c>
      <c r="L107" s="189">
        <f t="shared" si="39"/>
        <v>94627.15</v>
      </c>
      <c r="M107" s="123">
        <f t="shared" si="56"/>
        <v>1.0683760683760646E-3</v>
      </c>
      <c r="N107" s="123">
        <f t="shared" si="57"/>
        <v>8.841732979658623E-6</v>
      </c>
      <c r="O107" s="123">
        <f t="shared" si="58"/>
        <v>0</v>
      </c>
    </row>
    <row r="108" spans="1:15" ht="26.1" customHeight="1">
      <c r="A108" s="186" t="s">
        <v>659</v>
      </c>
      <c r="B108" s="186" t="s">
        <v>649</v>
      </c>
      <c r="C108" s="186" t="s">
        <v>46</v>
      </c>
      <c r="D108" s="186" t="s">
        <v>650</v>
      </c>
      <c r="E108" s="187" t="s">
        <v>47</v>
      </c>
      <c r="F108" s="188">
        <v>2351.4499999999998</v>
      </c>
      <c r="G108" s="189">
        <v>11.33</v>
      </c>
      <c r="H108" s="189">
        <f t="shared" si="40"/>
        <v>11.33</v>
      </c>
      <c r="I108" s="189">
        <f>TRUNC(TRUNC(G108 * B4, 2) + G108, 2)</f>
        <v>13.7</v>
      </c>
      <c r="J108" s="189">
        <f t="shared" si="38"/>
        <v>13.6999</v>
      </c>
      <c r="K108" s="189">
        <f t="shared" si="34"/>
        <v>32214.86</v>
      </c>
      <c r="L108" s="189">
        <f t="shared" si="39"/>
        <v>32214.86</v>
      </c>
      <c r="M108" s="123">
        <f t="shared" si="56"/>
        <v>0</v>
      </c>
      <c r="N108" s="123">
        <f t="shared" si="57"/>
        <v>7.2992700729246351E-6</v>
      </c>
      <c r="O108" s="123">
        <f t="shared" si="58"/>
        <v>0</v>
      </c>
    </row>
    <row r="109" spans="1:15" ht="39" customHeight="1">
      <c r="A109" s="186" t="s">
        <v>660</v>
      </c>
      <c r="B109" s="186" t="s">
        <v>149</v>
      </c>
      <c r="C109" s="186" t="s">
        <v>46</v>
      </c>
      <c r="D109" s="186" t="s">
        <v>652</v>
      </c>
      <c r="E109" s="187" t="s">
        <v>47</v>
      </c>
      <c r="F109" s="188">
        <v>4702.8999999999996</v>
      </c>
      <c r="G109" s="189">
        <v>12.88</v>
      </c>
      <c r="H109" s="189">
        <f t="shared" si="40"/>
        <v>12.87</v>
      </c>
      <c r="I109" s="189">
        <f>TRUNC(TRUNC(G109 * B4, 2) + G109, 2)</f>
        <v>15.57</v>
      </c>
      <c r="J109" s="189">
        <f t="shared" si="38"/>
        <v>15.569900000000001</v>
      </c>
      <c r="K109" s="189">
        <f t="shared" si="34"/>
        <v>73224.149999999994</v>
      </c>
      <c r="L109" s="189">
        <f t="shared" si="39"/>
        <v>73224.149999999994</v>
      </c>
      <c r="M109" s="123">
        <f t="shared" si="56"/>
        <v>7.7639751552804892E-4</v>
      </c>
      <c r="N109" s="123">
        <f t="shared" si="57"/>
        <v>6.4226075786599779E-6</v>
      </c>
      <c r="O109" s="123">
        <f t="shared" si="58"/>
        <v>0</v>
      </c>
    </row>
    <row r="110" spans="1:15" ht="51.95" customHeight="1">
      <c r="A110" s="186" t="s">
        <v>661</v>
      </c>
      <c r="B110" s="186" t="s">
        <v>151</v>
      </c>
      <c r="C110" s="186" t="s">
        <v>46</v>
      </c>
      <c r="D110" s="186" t="s">
        <v>654</v>
      </c>
      <c r="E110" s="187" t="s">
        <v>47</v>
      </c>
      <c r="F110" s="188">
        <v>2351.4499999999998</v>
      </c>
      <c r="G110" s="189">
        <v>12.67</v>
      </c>
      <c r="H110" s="189">
        <f t="shared" si="40"/>
        <v>12.67</v>
      </c>
      <c r="I110" s="189">
        <f>TRUNC(TRUNC(G110 * B4, 2) + G110, 2)</f>
        <v>15.32</v>
      </c>
      <c r="J110" s="189">
        <f t="shared" si="38"/>
        <v>15.319900000000001</v>
      </c>
      <c r="K110" s="189">
        <f t="shared" si="34"/>
        <v>36024.21</v>
      </c>
      <c r="L110" s="189">
        <f t="shared" si="39"/>
        <v>36024.21</v>
      </c>
      <c r="M110" s="123">
        <f t="shared" si="56"/>
        <v>0</v>
      </c>
      <c r="N110" s="123">
        <f t="shared" si="57"/>
        <v>6.5274151436200967E-6</v>
      </c>
      <c r="O110" s="123">
        <f t="shared" si="58"/>
        <v>0</v>
      </c>
    </row>
    <row r="111" spans="1:15" ht="24" customHeight="1">
      <c r="A111" s="182" t="s">
        <v>662</v>
      </c>
      <c r="B111" s="182" t="s">
        <v>33</v>
      </c>
      <c r="C111" s="182"/>
      <c r="D111" s="182" t="s">
        <v>663</v>
      </c>
      <c r="E111" s="183"/>
      <c r="F111" s="184">
        <v>1</v>
      </c>
      <c r="G111" s="184" t="s">
        <v>34</v>
      </c>
      <c r="H111" s="184"/>
      <c r="I111" s="185">
        <f>K112 + K113 + K114 + K115 + K116 + K117</f>
        <v>200191.01</v>
      </c>
      <c r="J111" s="185">
        <f t="shared" si="38"/>
        <v>200191.01</v>
      </c>
      <c r="K111" s="185">
        <f t="shared" si="34"/>
        <v>200191.01</v>
      </c>
      <c r="L111" s="185">
        <f t="shared" si="39"/>
        <v>200191.01</v>
      </c>
      <c r="M111" s="181"/>
      <c r="N111" s="120"/>
      <c r="O111" s="181"/>
    </row>
    <row r="112" spans="1:15" ht="51.95" customHeight="1">
      <c r="A112" s="186" t="s">
        <v>664</v>
      </c>
      <c r="B112" s="186" t="s">
        <v>640</v>
      </c>
      <c r="C112" s="186" t="s">
        <v>38</v>
      </c>
      <c r="D112" s="186" t="s">
        <v>641</v>
      </c>
      <c r="E112" s="187" t="s">
        <v>102</v>
      </c>
      <c r="F112" s="188">
        <v>8804.85</v>
      </c>
      <c r="G112" s="189">
        <v>9.83</v>
      </c>
      <c r="H112" s="189">
        <f t="shared" si="40"/>
        <v>9.82</v>
      </c>
      <c r="I112" s="189">
        <f>TRUNC(TRUNC(G112 * B4, 2) + G112, 2)</f>
        <v>11.88</v>
      </c>
      <c r="J112" s="189">
        <f t="shared" si="38"/>
        <v>11.879899999999999</v>
      </c>
      <c r="K112" s="189">
        <f t="shared" si="34"/>
        <v>104601.61</v>
      </c>
      <c r="L112" s="189">
        <f t="shared" si="39"/>
        <v>104601.61</v>
      </c>
      <c r="M112" s="123">
        <f t="shared" ref="M112:M117" si="59">1-H112/G112</f>
        <v>1.0172939979653517E-3</v>
      </c>
      <c r="N112" s="123">
        <f t="shared" ref="N112:N117" si="60">1-J112/I112</f>
        <v>8.4175084176241199E-6</v>
      </c>
      <c r="O112" s="123">
        <f t="shared" ref="O112:O117" si="61">1-L112/K112</f>
        <v>0</v>
      </c>
    </row>
    <row r="113" spans="1:15" ht="51.95" customHeight="1">
      <c r="A113" s="186" t="s">
        <v>665</v>
      </c>
      <c r="B113" s="186" t="s">
        <v>643</v>
      </c>
      <c r="C113" s="186" t="s">
        <v>38</v>
      </c>
      <c r="D113" s="186" t="s">
        <v>644</v>
      </c>
      <c r="E113" s="187" t="s">
        <v>102</v>
      </c>
      <c r="F113" s="188">
        <v>2791.3</v>
      </c>
      <c r="G113" s="189">
        <v>9.36</v>
      </c>
      <c r="H113" s="189">
        <f t="shared" si="40"/>
        <v>9.35</v>
      </c>
      <c r="I113" s="189">
        <f>TRUNC(TRUNC(G113 * B4, 2) + G113, 2)</f>
        <v>11.31</v>
      </c>
      <c r="J113" s="189">
        <f t="shared" si="38"/>
        <v>11.309900000000001</v>
      </c>
      <c r="K113" s="189">
        <f t="shared" si="34"/>
        <v>31569.599999999999</v>
      </c>
      <c r="L113" s="189">
        <f t="shared" si="39"/>
        <v>31569.599999999999</v>
      </c>
      <c r="M113" s="123">
        <f t="shared" si="59"/>
        <v>1.0683760683760646E-3</v>
      </c>
      <c r="N113" s="123">
        <f t="shared" si="60"/>
        <v>8.841732979658623E-6</v>
      </c>
      <c r="O113" s="123">
        <f t="shared" si="61"/>
        <v>0</v>
      </c>
    </row>
    <row r="114" spans="1:15" ht="51.95" customHeight="1">
      <c r="A114" s="186" t="s">
        <v>666</v>
      </c>
      <c r="B114" s="186" t="s">
        <v>646</v>
      </c>
      <c r="C114" s="186" t="s">
        <v>38</v>
      </c>
      <c r="D114" s="186" t="s">
        <v>647</v>
      </c>
      <c r="E114" s="187" t="s">
        <v>102</v>
      </c>
      <c r="F114" s="188">
        <v>1350.23</v>
      </c>
      <c r="G114" s="189">
        <v>11.23</v>
      </c>
      <c r="H114" s="189">
        <f t="shared" si="40"/>
        <v>11.23</v>
      </c>
      <c r="I114" s="189">
        <f>TRUNC(TRUNC(G114 * B4, 2) + G114, 2)</f>
        <v>13.58</v>
      </c>
      <c r="J114" s="189">
        <f t="shared" si="38"/>
        <v>13.5799</v>
      </c>
      <c r="K114" s="189">
        <f t="shared" si="34"/>
        <v>18336.12</v>
      </c>
      <c r="L114" s="189">
        <f t="shared" si="39"/>
        <v>18336.12</v>
      </c>
      <c r="M114" s="123">
        <f t="shared" si="59"/>
        <v>0</v>
      </c>
      <c r="N114" s="123">
        <f t="shared" si="60"/>
        <v>7.3637702503459579E-6</v>
      </c>
      <c r="O114" s="123">
        <f t="shared" si="61"/>
        <v>0</v>
      </c>
    </row>
    <row r="115" spans="1:15" ht="26.1" customHeight="1">
      <c r="A115" s="186" t="s">
        <v>667</v>
      </c>
      <c r="B115" s="186" t="s">
        <v>649</v>
      </c>
      <c r="C115" s="186" t="s">
        <v>46</v>
      </c>
      <c r="D115" s="186" t="s">
        <v>650</v>
      </c>
      <c r="E115" s="187" t="s">
        <v>47</v>
      </c>
      <c r="F115" s="188">
        <v>759.37</v>
      </c>
      <c r="G115" s="189">
        <v>11.33</v>
      </c>
      <c r="H115" s="189">
        <f t="shared" si="40"/>
        <v>11.33</v>
      </c>
      <c r="I115" s="189">
        <f>TRUNC(TRUNC(G115 * B4, 2) + G115, 2)</f>
        <v>13.7</v>
      </c>
      <c r="J115" s="189">
        <f t="shared" si="38"/>
        <v>13.6999</v>
      </c>
      <c r="K115" s="189">
        <f t="shared" si="34"/>
        <v>10403.36</v>
      </c>
      <c r="L115" s="189">
        <f t="shared" si="39"/>
        <v>10403.36</v>
      </c>
      <c r="M115" s="123">
        <f t="shared" si="59"/>
        <v>0</v>
      </c>
      <c r="N115" s="123">
        <f t="shared" si="60"/>
        <v>7.2992700729246351E-6</v>
      </c>
      <c r="O115" s="123">
        <f t="shared" si="61"/>
        <v>0</v>
      </c>
    </row>
    <row r="116" spans="1:15" ht="39" customHeight="1">
      <c r="A116" s="186" t="s">
        <v>668</v>
      </c>
      <c r="B116" s="186" t="s">
        <v>149</v>
      </c>
      <c r="C116" s="186" t="s">
        <v>46</v>
      </c>
      <c r="D116" s="186" t="s">
        <v>652</v>
      </c>
      <c r="E116" s="187" t="s">
        <v>47</v>
      </c>
      <c r="F116" s="188">
        <v>1518.74</v>
      </c>
      <c r="G116" s="189">
        <v>12.88</v>
      </c>
      <c r="H116" s="189">
        <f t="shared" si="40"/>
        <v>12.87</v>
      </c>
      <c r="I116" s="189">
        <f>TRUNC(TRUNC(G116 * B4, 2) + G116, 2)</f>
        <v>15.57</v>
      </c>
      <c r="J116" s="189">
        <f t="shared" si="38"/>
        <v>15.569900000000001</v>
      </c>
      <c r="K116" s="189">
        <f t="shared" si="34"/>
        <v>23646.78</v>
      </c>
      <c r="L116" s="189">
        <f t="shared" si="39"/>
        <v>23646.78</v>
      </c>
      <c r="M116" s="123">
        <f t="shared" si="59"/>
        <v>7.7639751552804892E-4</v>
      </c>
      <c r="N116" s="123">
        <f t="shared" si="60"/>
        <v>6.4226075786599779E-6</v>
      </c>
      <c r="O116" s="123">
        <f t="shared" si="61"/>
        <v>0</v>
      </c>
    </row>
    <row r="117" spans="1:15" ht="51.95" customHeight="1">
      <c r="A117" s="186" t="s">
        <v>669</v>
      </c>
      <c r="B117" s="186" t="s">
        <v>151</v>
      </c>
      <c r="C117" s="186" t="s">
        <v>46</v>
      </c>
      <c r="D117" s="186" t="s">
        <v>654</v>
      </c>
      <c r="E117" s="187" t="s">
        <v>47</v>
      </c>
      <c r="F117" s="188">
        <v>759.37</v>
      </c>
      <c r="G117" s="189">
        <v>12.67</v>
      </c>
      <c r="H117" s="189">
        <f t="shared" si="40"/>
        <v>12.67</v>
      </c>
      <c r="I117" s="189">
        <f>TRUNC(TRUNC(G117 * B4, 2) + G117, 2)</f>
        <v>15.32</v>
      </c>
      <c r="J117" s="189">
        <f t="shared" si="38"/>
        <v>15.319900000000001</v>
      </c>
      <c r="K117" s="189">
        <f t="shared" si="34"/>
        <v>11633.54</v>
      </c>
      <c r="L117" s="189">
        <f t="shared" si="39"/>
        <v>11633.54</v>
      </c>
      <c r="M117" s="123">
        <f t="shared" si="59"/>
        <v>0</v>
      </c>
      <c r="N117" s="123">
        <f t="shared" si="60"/>
        <v>6.5274151436200967E-6</v>
      </c>
      <c r="O117" s="123">
        <f t="shared" si="61"/>
        <v>0</v>
      </c>
    </row>
    <row r="118" spans="1:15" ht="24" customHeight="1">
      <c r="A118" s="182" t="s">
        <v>670</v>
      </c>
      <c r="B118" s="182" t="s">
        <v>33</v>
      </c>
      <c r="C118" s="182"/>
      <c r="D118" s="182" t="s">
        <v>671</v>
      </c>
      <c r="E118" s="183"/>
      <c r="F118" s="184">
        <v>1</v>
      </c>
      <c r="G118" s="184" t="s">
        <v>34</v>
      </c>
      <c r="H118" s="184"/>
      <c r="I118" s="185">
        <f>K119 + K127 + K136</f>
        <v>386175.03</v>
      </c>
      <c r="J118" s="185">
        <f t="shared" si="38"/>
        <v>386175.03</v>
      </c>
      <c r="K118" s="185">
        <f t="shared" si="34"/>
        <v>386175.03</v>
      </c>
      <c r="L118" s="185">
        <f t="shared" si="39"/>
        <v>386175.03</v>
      </c>
      <c r="M118" s="181"/>
      <c r="N118" s="120"/>
      <c r="O118" s="181"/>
    </row>
    <row r="119" spans="1:15" ht="24" customHeight="1">
      <c r="A119" s="182" t="s">
        <v>672</v>
      </c>
      <c r="B119" s="182" t="s">
        <v>33</v>
      </c>
      <c r="C119" s="182"/>
      <c r="D119" s="182" t="s">
        <v>638</v>
      </c>
      <c r="E119" s="183"/>
      <c r="F119" s="184">
        <v>1</v>
      </c>
      <c r="G119" s="184" t="s">
        <v>34</v>
      </c>
      <c r="H119" s="184"/>
      <c r="I119" s="185">
        <f>K120 + K123</f>
        <v>61439.82</v>
      </c>
      <c r="J119" s="185">
        <f t="shared" si="38"/>
        <v>61439.82</v>
      </c>
      <c r="K119" s="185">
        <f t="shared" si="34"/>
        <v>61439.82</v>
      </c>
      <c r="L119" s="185">
        <f t="shared" si="39"/>
        <v>61439.82</v>
      </c>
      <c r="M119" s="181"/>
      <c r="N119" s="120"/>
      <c r="O119" s="181"/>
    </row>
    <row r="120" spans="1:15" ht="24" customHeight="1">
      <c r="A120" s="182" t="s">
        <v>673</v>
      </c>
      <c r="B120" s="182" t="s">
        <v>33</v>
      </c>
      <c r="C120" s="182"/>
      <c r="D120" s="182" t="s">
        <v>674</v>
      </c>
      <c r="E120" s="183"/>
      <c r="F120" s="184">
        <v>1</v>
      </c>
      <c r="G120" s="184" t="s">
        <v>34</v>
      </c>
      <c r="H120" s="184"/>
      <c r="I120" s="185">
        <f>K121 + K122</f>
        <v>4782.43</v>
      </c>
      <c r="J120" s="185">
        <f t="shared" si="38"/>
        <v>4782.43</v>
      </c>
      <c r="K120" s="185">
        <f t="shared" si="34"/>
        <v>4782.43</v>
      </c>
      <c r="L120" s="185">
        <f t="shared" si="39"/>
        <v>4782.43</v>
      </c>
      <c r="M120" s="181"/>
      <c r="N120" s="120"/>
      <c r="O120" s="181"/>
    </row>
    <row r="121" spans="1:15" ht="51.95" customHeight="1">
      <c r="A121" s="186" t="s">
        <v>675</v>
      </c>
      <c r="B121" s="186" t="s">
        <v>676</v>
      </c>
      <c r="C121" s="186" t="s">
        <v>38</v>
      </c>
      <c r="D121" s="186" t="s">
        <v>677</v>
      </c>
      <c r="E121" s="187" t="s">
        <v>47</v>
      </c>
      <c r="F121" s="188">
        <v>16.829999999999998</v>
      </c>
      <c r="G121" s="189">
        <v>135.65</v>
      </c>
      <c r="H121" s="189">
        <f t="shared" si="40"/>
        <v>135.65</v>
      </c>
      <c r="I121" s="189">
        <f>TRUNC(TRUNC(G121 * B4, 2) + G121, 2)</f>
        <v>164.05</v>
      </c>
      <c r="J121" s="189">
        <f t="shared" si="38"/>
        <v>164.04990000000001</v>
      </c>
      <c r="K121" s="189">
        <f t="shared" si="34"/>
        <v>2760.96</v>
      </c>
      <c r="L121" s="189">
        <f t="shared" si="39"/>
        <v>2760.96</v>
      </c>
      <c r="M121" s="123">
        <f t="shared" ref="M121:M122" si="62">1-H121/G121</f>
        <v>0</v>
      </c>
      <c r="N121" s="123">
        <f t="shared" ref="N121:N122" si="63">1-J121/I121</f>
        <v>6.0957025294072764E-7</v>
      </c>
      <c r="O121" s="123">
        <f t="shared" ref="O121:O122" si="64">1-L121/K121</f>
        <v>0</v>
      </c>
    </row>
    <row r="122" spans="1:15" ht="51.95" customHeight="1">
      <c r="A122" s="186" t="s">
        <v>678</v>
      </c>
      <c r="B122" s="186" t="s">
        <v>679</v>
      </c>
      <c r="C122" s="186" t="s">
        <v>38</v>
      </c>
      <c r="D122" s="186" t="s">
        <v>680</v>
      </c>
      <c r="E122" s="187" t="s">
        <v>60</v>
      </c>
      <c r="F122" s="188">
        <v>2.34</v>
      </c>
      <c r="G122" s="189">
        <v>714.31</v>
      </c>
      <c r="H122" s="189">
        <f t="shared" si="40"/>
        <v>714.3</v>
      </c>
      <c r="I122" s="189">
        <f>TRUNC(TRUNC(G122 * B4, 2) + G122, 2)</f>
        <v>863.88</v>
      </c>
      <c r="J122" s="189">
        <f t="shared" si="38"/>
        <v>863.87599999999998</v>
      </c>
      <c r="K122" s="189">
        <f t="shared" si="34"/>
        <v>2021.47</v>
      </c>
      <c r="L122" s="189">
        <f t="shared" si="39"/>
        <v>2021.47</v>
      </c>
      <c r="M122" s="123">
        <f t="shared" si="62"/>
        <v>1.3999524016150566E-5</v>
      </c>
      <c r="N122" s="123">
        <f t="shared" si="63"/>
        <v>4.6302727231273266E-6</v>
      </c>
      <c r="O122" s="123">
        <f t="shared" si="64"/>
        <v>0</v>
      </c>
    </row>
    <row r="123" spans="1:15" ht="24" customHeight="1">
      <c r="A123" s="182" t="s">
        <v>681</v>
      </c>
      <c r="B123" s="182" t="s">
        <v>33</v>
      </c>
      <c r="C123" s="182"/>
      <c r="D123" s="182" t="s">
        <v>682</v>
      </c>
      <c r="E123" s="183"/>
      <c r="F123" s="184">
        <v>1</v>
      </c>
      <c r="G123" s="184" t="s">
        <v>34</v>
      </c>
      <c r="H123" s="184"/>
      <c r="I123" s="185">
        <f>K124 + K125 + K126</f>
        <v>56657.39</v>
      </c>
      <c r="J123" s="185">
        <f t="shared" si="38"/>
        <v>56657.39</v>
      </c>
      <c r="K123" s="185">
        <f t="shared" si="34"/>
        <v>56657.39</v>
      </c>
      <c r="L123" s="185">
        <f t="shared" si="39"/>
        <v>56657.39</v>
      </c>
      <c r="M123" s="181"/>
      <c r="N123" s="120"/>
      <c r="O123" s="181"/>
    </row>
    <row r="124" spans="1:15" ht="51.95" customHeight="1">
      <c r="A124" s="186" t="s">
        <v>683</v>
      </c>
      <c r="B124" s="186" t="s">
        <v>676</v>
      </c>
      <c r="C124" s="186" t="s">
        <v>38</v>
      </c>
      <c r="D124" s="186" t="s">
        <v>677</v>
      </c>
      <c r="E124" s="187" t="s">
        <v>47</v>
      </c>
      <c r="F124" s="188">
        <v>244.6</v>
      </c>
      <c r="G124" s="189">
        <v>135.65</v>
      </c>
      <c r="H124" s="189">
        <f t="shared" si="40"/>
        <v>135.65</v>
      </c>
      <c r="I124" s="189">
        <f>TRUNC(TRUNC(G124 * B4, 2) + G124, 2)</f>
        <v>164.05</v>
      </c>
      <c r="J124" s="189">
        <f t="shared" si="38"/>
        <v>164.05</v>
      </c>
      <c r="K124" s="189">
        <f t="shared" si="34"/>
        <v>40126.629999999997</v>
      </c>
      <c r="L124" s="189">
        <f t="shared" si="39"/>
        <v>40126.629999999997</v>
      </c>
      <c r="M124" s="123">
        <f t="shared" ref="M124:M126" si="65">1-H124/G124</f>
        <v>0</v>
      </c>
      <c r="N124" s="123">
        <f t="shared" ref="N124:N126" si="66">1-J124/I124</f>
        <v>0</v>
      </c>
      <c r="O124" s="123">
        <f t="shared" ref="O124:O126" si="67">1-L124/K124</f>
        <v>0</v>
      </c>
    </row>
    <row r="125" spans="1:15" ht="51.95" customHeight="1">
      <c r="A125" s="186" t="s">
        <v>684</v>
      </c>
      <c r="B125" s="186" t="s">
        <v>679</v>
      </c>
      <c r="C125" s="186" t="s">
        <v>38</v>
      </c>
      <c r="D125" s="186" t="s">
        <v>680</v>
      </c>
      <c r="E125" s="187" t="s">
        <v>60</v>
      </c>
      <c r="F125" s="188">
        <v>18.829999999999998</v>
      </c>
      <c r="G125" s="189">
        <v>714.31</v>
      </c>
      <c r="H125" s="189">
        <f t="shared" si="40"/>
        <v>714.3</v>
      </c>
      <c r="I125" s="189">
        <f>TRUNC(TRUNC(G125 * B4, 2) + G125, 2)</f>
        <v>863.88</v>
      </c>
      <c r="J125" s="189">
        <f t="shared" si="38"/>
        <v>863.87990000000002</v>
      </c>
      <c r="K125" s="189">
        <f t="shared" si="34"/>
        <v>16266.86</v>
      </c>
      <c r="L125" s="189">
        <f t="shared" si="39"/>
        <v>16266.86</v>
      </c>
      <c r="M125" s="123">
        <f t="shared" si="65"/>
        <v>1.3999524016150566E-5</v>
      </c>
      <c r="N125" s="123">
        <f t="shared" si="66"/>
        <v>1.1575681801989646E-7</v>
      </c>
      <c r="O125" s="123">
        <f t="shared" si="67"/>
        <v>0</v>
      </c>
    </row>
    <row r="126" spans="1:15" ht="39" customHeight="1">
      <c r="A126" s="186" t="s">
        <v>685</v>
      </c>
      <c r="B126" s="186" t="s">
        <v>143</v>
      </c>
      <c r="C126" s="186" t="s">
        <v>46</v>
      </c>
      <c r="D126" s="186" t="s">
        <v>144</v>
      </c>
      <c r="E126" s="187" t="s">
        <v>102</v>
      </c>
      <c r="F126" s="188">
        <v>21.18</v>
      </c>
      <c r="G126" s="189">
        <v>10.31</v>
      </c>
      <c r="H126" s="189">
        <f t="shared" si="40"/>
        <v>10.3</v>
      </c>
      <c r="I126" s="189">
        <f>TRUNC(TRUNC(G126 * B4, 2) + G126, 2)</f>
        <v>12.46</v>
      </c>
      <c r="J126" s="189">
        <f t="shared" si="38"/>
        <v>12.4598</v>
      </c>
      <c r="K126" s="189">
        <f t="shared" si="34"/>
        <v>263.89999999999998</v>
      </c>
      <c r="L126" s="189">
        <f t="shared" si="39"/>
        <v>263.89999999999998</v>
      </c>
      <c r="M126" s="123">
        <f t="shared" si="65"/>
        <v>9.6993210475260216E-4</v>
      </c>
      <c r="N126" s="123">
        <f t="shared" si="66"/>
        <v>1.6051364366109766E-5</v>
      </c>
      <c r="O126" s="123">
        <f t="shared" si="67"/>
        <v>0</v>
      </c>
    </row>
    <row r="127" spans="1:15" ht="24" customHeight="1">
      <c r="A127" s="182" t="s">
        <v>686</v>
      </c>
      <c r="B127" s="182" t="s">
        <v>33</v>
      </c>
      <c r="C127" s="182"/>
      <c r="D127" s="182" t="s">
        <v>656</v>
      </c>
      <c r="E127" s="183"/>
      <c r="F127" s="184">
        <v>1</v>
      </c>
      <c r="G127" s="184" t="s">
        <v>34</v>
      </c>
      <c r="H127" s="184"/>
      <c r="I127" s="185">
        <f>K128 + K132</f>
        <v>260110.2</v>
      </c>
      <c r="J127" s="185">
        <f t="shared" si="38"/>
        <v>260110.2</v>
      </c>
      <c r="K127" s="185">
        <f t="shared" si="34"/>
        <v>260110.2</v>
      </c>
      <c r="L127" s="185">
        <f t="shared" si="39"/>
        <v>260110.2</v>
      </c>
      <c r="M127" s="181"/>
      <c r="N127" s="120"/>
      <c r="O127" s="181"/>
    </row>
    <row r="128" spans="1:15" ht="24" customHeight="1">
      <c r="A128" s="182" t="s">
        <v>687</v>
      </c>
      <c r="B128" s="182" t="s">
        <v>33</v>
      </c>
      <c r="C128" s="182"/>
      <c r="D128" s="182" t="s">
        <v>688</v>
      </c>
      <c r="E128" s="183"/>
      <c r="F128" s="184">
        <v>1</v>
      </c>
      <c r="G128" s="184" t="s">
        <v>34</v>
      </c>
      <c r="H128" s="184"/>
      <c r="I128" s="185">
        <f>K129 + K130 + K131</f>
        <v>129440.02</v>
      </c>
      <c r="J128" s="185">
        <f t="shared" si="38"/>
        <v>129440.02</v>
      </c>
      <c r="K128" s="185">
        <f t="shared" si="34"/>
        <v>129440.02</v>
      </c>
      <c r="L128" s="185">
        <f t="shared" si="39"/>
        <v>129440.02</v>
      </c>
      <c r="M128" s="181"/>
      <c r="N128" s="120"/>
      <c r="O128" s="181"/>
    </row>
    <row r="129" spans="1:15" ht="51.95" customHeight="1">
      <c r="A129" s="186" t="s">
        <v>689</v>
      </c>
      <c r="B129" s="186" t="s">
        <v>676</v>
      </c>
      <c r="C129" s="186" t="s">
        <v>38</v>
      </c>
      <c r="D129" s="186" t="s">
        <v>677</v>
      </c>
      <c r="E129" s="187" t="s">
        <v>47</v>
      </c>
      <c r="F129" s="188">
        <v>557.41999999999996</v>
      </c>
      <c r="G129" s="189">
        <v>135.65</v>
      </c>
      <c r="H129" s="189">
        <f t="shared" si="40"/>
        <v>135.65</v>
      </c>
      <c r="I129" s="189">
        <f>TRUNC(TRUNC(G129 * B4, 2) + G129, 2)</f>
        <v>164.05</v>
      </c>
      <c r="J129" s="189">
        <f t="shared" si="38"/>
        <v>164.04990000000001</v>
      </c>
      <c r="K129" s="189">
        <f t="shared" si="34"/>
        <v>91444.75</v>
      </c>
      <c r="L129" s="189">
        <f t="shared" si="39"/>
        <v>91444.75</v>
      </c>
      <c r="M129" s="123">
        <f t="shared" ref="M129:M131" si="68">1-H129/G129</f>
        <v>0</v>
      </c>
      <c r="N129" s="123">
        <f t="shared" ref="N129:N131" si="69">1-J129/I129</f>
        <v>6.0957025294072764E-7</v>
      </c>
      <c r="O129" s="123">
        <f t="shared" ref="O129:O131" si="70">1-L129/K129</f>
        <v>0</v>
      </c>
    </row>
    <row r="130" spans="1:15" ht="51.95" customHeight="1">
      <c r="A130" s="186" t="s">
        <v>690</v>
      </c>
      <c r="B130" s="186" t="s">
        <v>679</v>
      </c>
      <c r="C130" s="186" t="s">
        <v>38</v>
      </c>
      <c r="D130" s="186" t="s">
        <v>680</v>
      </c>
      <c r="E130" s="187" t="s">
        <v>60</v>
      </c>
      <c r="F130" s="188">
        <v>42.92</v>
      </c>
      <c r="G130" s="189">
        <v>714.31</v>
      </c>
      <c r="H130" s="189">
        <f t="shared" si="40"/>
        <v>714.3</v>
      </c>
      <c r="I130" s="189">
        <f>TRUNC(TRUNC(G130 * B4, 2) + G130, 2)</f>
        <v>863.88</v>
      </c>
      <c r="J130" s="189">
        <f t="shared" si="38"/>
        <v>863.87969999999996</v>
      </c>
      <c r="K130" s="189">
        <f t="shared" si="34"/>
        <v>37077.72</v>
      </c>
      <c r="L130" s="189">
        <f t="shared" si="39"/>
        <v>37077.72</v>
      </c>
      <c r="M130" s="123">
        <f t="shared" si="68"/>
        <v>1.3999524016150566E-5</v>
      </c>
      <c r="N130" s="123">
        <f t="shared" si="69"/>
        <v>3.4727045428173398E-7</v>
      </c>
      <c r="O130" s="123">
        <f t="shared" si="70"/>
        <v>0</v>
      </c>
    </row>
    <row r="131" spans="1:15" ht="39" customHeight="1">
      <c r="A131" s="186" t="s">
        <v>691</v>
      </c>
      <c r="B131" s="186" t="s">
        <v>143</v>
      </c>
      <c r="C131" s="186" t="s">
        <v>46</v>
      </c>
      <c r="D131" s="186" t="s">
        <v>144</v>
      </c>
      <c r="E131" s="187" t="s">
        <v>102</v>
      </c>
      <c r="F131" s="188">
        <v>73.64</v>
      </c>
      <c r="G131" s="189">
        <v>10.31</v>
      </c>
      <c r="H131" s="189">
        <f t="shared" si="40"/>
        <v>10.3</v>
      </c>
      <c r="I131" s="189">
        <f>TRUNC(TRUNC(G131 * B4, 2) + G131, 2)</f>
        <v>12.46</v>
      </c>
      <c r="J131" s="189">
        <f t="shared" si="38"/>
        <v>12.459899999999999</v>
      </c>
      <c r="K131" s="189">
        <f t="shared" si="34"/>
        <v>917.55</v>
      </c>
      <c r="L131" s="189">
        <f t="shared" si="39"/>
        <v>917.55</v>
      </c>
      <c r="M131" s="123">
        <f t="shared" si="68"/>
        <v>9.6993210475260216E-4</v>
      </c>
      <c r="N131" s="123">
        <f t="shared" si="69"/>
        <v>8.025682183054883E-6</v>
      </c>
      <c r="O131" s="123">
        <f t="shared" si="70"/>
        <v>0</v>
      </c>
    </row>
    <row r="132" spans="1:15" ht="24" customHeight="1">
      <c r="A132" s="182" t="s">
        <v>692</v>
      </c>
      <c r="B132" s="182" t="s">
        <v>33</v>
      </c>
      <c r="C132" s="182"/>
      <c r="D132" s="182" t="s">
        <v>693</v>
      </c>
      <c r="E132" s="183"/>
      <c r="F132" s="184">
        <v>1</v>
      </c>
      <c r="G132" s="184" t="s">
        <v>34</v>
      </c>
      <c r="H132" s="184"/>
      <c r="I132" s="185">
        <f>K133 + K134 + K135</f>
        <v>130670.18</v>
      </c>
      <c r="J132" s="185">
        <f t="shared" si="38"/>
        <v>130670.18</v>
      </c>
      <c r="K132" s="185">
        <f t="shared" si="34"/>
        <v>130670.18</v>
      </c>
      <c r="L132" s="185">
        <f t="shared" si="39"/>
        <v>130670.18</v>
      </c>
      <c r="M132" s="181"/>
      <c r="N132" s="120"/>
      <c r="O132" s="181"/>
    </row>
    <row r="133" spans="1:15" ht="51.95" customHeight="1">
      <c r="A133" s="186" t="s">
        <v>694</v>
      </c>
      <c r="B133" s="186" t="s">
        <v>676</v>
      </c>
      <c r="C133" s="186" t="s">
        <v>38</v>
      </c>
      <c r="D133" s="186" t="s">
        <v>677</v>
      </c>
      <c r="E133" s="187" t="s">
        <v>47</v>
      </c>
      <c r="F133" s="188">
        <v>562.30999999999995</v>
      </c>
      <c r="G133" s="189">
        <v>135.65</v>
      </c>
      <c r="H133" s="189">
        <f t="shared" si="40"/>
        <v>135.65</v>
      </c>
      <c r="I133" s="189">
        <f>TRUNC(TRUNC(G133 * B4, 2) + G133, 2)</f>
        <v>164.05</v>
      </c>
      <c r="J133" s="189">
        <f t="shared" si="38"/>
        <v>164.04990000000001</v>
      </c>
      <c r="K133" s="189">
        <f t="shared" si="34"/>
        <v>92246.95</v>
      </c>
      <c r="L133" s="189">
        <f t="shared" si="39"/>
        <v>92246.95</v>
      </c>
      <c r="M133" s="123">
        <f t="shared" ref="M133:M135" si="71">1-H133/G133</f>
        <v>0</v>
      </c>
      <c r="N133" s="123">
        <f t="shared" ref="N133:N135" si="72">1-J133/I133</f>
        <v>6.0957025294072764E-7</v>
      </c>
      <c r="O133" s="123">
        <f t="shared" ref="O133:O135" si="73">1-L133/K133</f>
        <v>0</v>
      </c>
    </row>
    <row r="134" spans="1:15" ht="51.95" customHeight="1">
      <c r="A134" s="186" t="s">
        <v>695</v>
      </c>
      <c r="B134" s="186" t="s">
        <v>679</v>
      </c>
      <c r="C134" s="186" t="s">
        <v>38</v>
      </c>
      <c r="D134" s="186" t="s">
        <v>680</v>
      </c>
      <c r="E134" s="187" t="s">
        <v>60</v>
      </c>
      <c r="F134" s="188">
        <v>43.3</v>
      </c>
      <c r="G134" s="189">
        <v>714.31</v>
      </c>
      <c r="H134" s="189">
        <f t="shared" si="40"/>
        <v>714.3</v>
      </c>
      <c r="I134" s="189">
        <f>TRUNC(TRUNC(G134 * B4, 2) + G134, 2)</f>
        <v>863.88</v>
      </c>
      <c r="J134" s="189">
        <f t="shared" si="38"/>
        <v>863.87990000000002</v>
      </c>
      <c r="K134" s="189">
        <f t="shared" si="34"/>
        <v>37406</v>
      </c>
      <c r="L134" s="189">
        <f t="shared" si="39"/>
        <v>37406</v>
      </c>
      <c r="M134" s="123">
        <f t="shared" si="71"/>
        <v>1.3999524016150566E-5</v>
      </c>
      <c r="N134" s="123">
        <f t="shared" si="72"/>
        <v>1.1575681801989646E-7</v>
      </c>
      <c r="O134" s="123">
        <f t="shared" si="73"/>
        <v>0</v>
      </c>
    </row>
    <row r="135" spans="1:15" ht="39" customHeight="1">
      <c r="A135" s="186" t="s">
        <v>696</v>
      </c>
      <c r="B135" s="186" t="s">
        <v>143</v>
      </c>
      <c r="C135" s="186" t="s">
        <v>46</v>
      </c>
      <c r="D135" s="186" t="s">
        <v>144</v>
      </c>
      <c r="E135" s="187" t="s">
        <v>102</v>
      </c>
      <c r="F135" s="188">
        <v>81.64</v>
      </c>
      <c r="G135" s="189">
        <v>10.31</v>
      </c>
      <c r="H135" s="189">
        <f t="shared" si="40"/>
        <v>10.3</v>
      </c>
      <c r="I135" s="189">
        <f>TRUNC(TRUNC(G135 * B4, 2) + G135, 2)</f>
        <v>12.46</v>
      </c>
      <c r="J135" s="189">
        <f t="shared" si="38"/>
        <v>12.459899999999999</v>
      </c>
      <c r="K135" s="189">
        <f t="shared" si="34"/>
        <v>1017.23</v>
      </c>
      <c r="L135" s="189">
        <f t="shared" si="39"/>
        <v>1017.23</v>
      </c>
      <c r="M135" s="123">
        <f t="shared" si="71"/>
        <v>9.6993210475260216E-4</v>
      </c>
      <c r="N135" s="123">
        <f t="shared" si="72"/>
        <v>8.025682183054883E-6</v>
      </c>
      <c r="O135" s="123">
        <f t="shared" si="73"/>
        <v>0</v>
      </c>
    </row>
    <row r="136" spans="1:15" ht="24" customHeight="1">
      <c r="A136" s="182" t="s">
        <v>697</v>
      </c>
      <c r="B136" s="182" t="s">
        <v>33</v>
      </c>
      <c r="C136" s="182"/>
      <c r="D136" s="182" t="s">
        <v>663</v>
      </c>
      <c r="E136" s="183"/>
      <c r="F136" s="184">
        <v>1</v>
      </c>
      <c r="G136" s="184" t="s">
        <v>34</v>
      </c>
      <c r="H136" s="184"/>
      <c r="I136" s="185">
        <f>K137 + K140 + K143 + K150</f>
        <v>64625.01</v>
      </c>
      <c r="J136" s="185">
        <f t="shared" si="38"/>
        <v>64625.01</v>
      </c>
      <c r="K136" s="185">
        <f t="shared" si="34"/>
        <v>64625.01</v>
      </c>
      <c r="L136" s="185">
        <f t="shared" si="39"/>
        <v>64625.01</v>
      </c>
      <c r="M136" s="181"/>
      <c r="N136" s="120"/>
      <c r="O136" s="181"/>
    </row>
    <row r="137" spans="1:15" ht="24" customHeight="1">
      <c r="A137" s="182" t="s">
        <v>698</v>
      </c>
      <c r="B137" s="182" t="s">
        <v>33</v>
      </c>
      <c r="C137" s="182"/>
      <c r="D137" s="182" t="s">
        <v>699</v>
      </c>
      <c r="E137" s="183"/>
      <c r="F137" s="184">
        <v>1</v>
      </c>
      <c r="G137" s="184" t="s">
        <v>34</v>
      </c>
      <c r="H137" s="184"/>
      <c r="I137" s="185">
        <f>K138 + K139</f>
        <v>6324.9299999999994</v>
      </c>
      <c r="J137" s="185">
        <f t="shared" si="38"/>
        <v>6324.93</v>
      </c>
      <c r="K137" s="185">
        <f t="shared" ref="K137:K200" si="74">TRUNC(F137 * I137,2)</f>
        <v>6324.93</v>
      </c>
      <c r="L137" s="185">
        <f t="shared" si="39"/>
        <v>6324.93</v>
      </c>
      <c r="M137" s="181"/>
      <c r="N137" s="120"/>
      <c r="O137" s="181"/>
    </row>
    <row r="138" spans="1:15" ht="51.95" customHeight="1">
      <c r="A138" s="186" t="s">
        <v>700</v>
      </c>
      <c r="B138" s="186" t="s">
        <v>676</v>
      </c>
      <c r="C138" s="186" t="s">
        <v>38</v>
      </c>
      <c r="D138" s="186" t="s">
        <v>677</v>
      </c>
      <c r="E138" s="187" t="s">
        <v>47</v>
      </c>
      <c r="F138" s="188">
        <v>26.18</v>
      </c>
      <c r="G138" s="189">
        <v>135.65</v>
      </c>
      <c r="H138" s="189">
        <f t="shared" si="40"/>
        <v>135.65</v>
      </c>
      <c r="I138" s="189">
        <f>TRUNC(TRUNC(G138 * B4, 2) + G138, 2)</f>
        <v>164.05</v>
      </c>
      <c r="J138" s="189">
        <f t="shared" ref="J138:J201" si="75">TRUNC(L138/F138,4)</f>
        <v>164.0496</v>
      </c>
      <c r="K138" s="189">
        <f t="shared" si="74"/>
        <v>4294.82</v>
      </c>
      <c r="L138" s="189">
        <f t="shared" ref="L138:L201" si="76">ROUND((1-$B$6) * K138,2)</f>
        <v>4294.82</v>
      </c>
      <c r="M138" s="123">
        <f t="shared" ref="M138:M139" si="77">1-H138/G138</f>
        <v>0</v>
      </c>
      <c r="N138" s="123">
        <f t="shared" ref="N138:N139" si="78">1-J138/I138</f>
        <v>2.4382810119849552E-6</v>
      </c>
      <c r="O138" s="123">
        <f t="shared" ref="O138:O139" si="79">1-L138/K138</f>
        <v>0</v>
      </c>
    </row>
    <row r="139" spans="1:15" ht="51.95" customHeight="1">
      <c r="A139" s="186" t="s">
        <v>701</v>
      </c>
      <c r="B139" s="186" t="s">
        <v>679</v>
      </c>
      <c r="C139" s="186" t="s">
        <v>38</v>
      </c>
      <c r="D139" s="186" t="s">
        <v>680</v>
      </c>
      <c r="E139" s="187" t="s">
        <v>60</v>
      </c>
      <c r="F139" s="188">
        <v>2.35</v>
      </c>
      <c r="G139" s="189">
        <v>714.31</v>
      </c>
      <c r="H139" s="189">
        <f t="shared" si="40"/>
        <v>714.3</v>
      </c>
      <c r="I139" s="189">
        <f>TRUNC(TRUNC(G139 * B4, 2) + G139, 2)</f>
        <v>863.88</v>
      </c>
      <c r="J139" s="189">
        <f t="shared" si="75"/>
        <v>863.87649999999996</v>
      </c>
      <c r="K139" s="189">
        <f t="shared" si="74"/>
        <v>2030.11</v>
      </c>
      <c r="L139" s="189">
        <f t="shared" si="76"/>
        <v>2030.11</v>
      </c>
      <c r="M139" s="123">
        <f t="shared" si="77"/>
        <v>1.3999524016150566E-5</v>
      </c>
      <c r="N139" s="123">
        <f t="shared" si="78"/>
        <v>4.0514886326947774E-6</v>
      </c>
      <c r="O139" s="123">
        <f t="shared" si="79"/>
        <v>0</v>
      </c>
    </row>
    <row r="140" spans="1:15" ht="24" customHeight="1">
      <c r="A140" s="182" t="s">
        <v>702</v>
      </c>
      <c r="B140" s="182" t="s">
        <v>33</v>
      </c>
      <c r="C140" s="182"/>
      <c r="D140" s="182" t="s">
        <v>703</v>
      </c>
      <c r="E140" s="183"/>
      <c r="F140" s="184">
        <v>1</v>
      </c>
      <c r="G140" s="184" t="s">
        <v>34</v>
      </c>
      <c r="H140" s="184"/>
      <c r="I140" s="185">
        <f>K141 + K142</f>
        <v>5095.0599999999995</v>
      </c>
      <c r="J140" s="185">
        <f t="shared" si="75"/>
        <v>5095.0600000000004</v>
      </c>
      <c r="K140" s="185">
        <f t="shared" si="74"/>
        <v>5095.0600000000004</v>
      </c>
      <c r="L140" s="185">
        <f t="shared" si="76"/>
        <v>5095.0600000000004</v>
      </c>
      <c r="M140" s="181"/>
      <c r="N140" s="120"/>
      <c r="O140" s="181"/>
    </row>
    <row r="141" spans="1:15" ht="51.95" customHeight="1">
      <c r="A141" s="186" t="s">
        <v>704</v>
      </c>
      <c r="B141" s="186" t="s">
        <v>676</v>
      </c>
      <c r="C141" s="186" t="s">
        <v>38</v>
      </c>
      <c r="D141" s="186" t="s">
        <v>677</v>
      </c>
      <c r="E141" s="187" t="s">
        <v>47</v>
      </c>
      <c r="F141" s="188">
        <v>21.79</v>
      </c>
      <c r="G141" s="189">
        <v>135.65</v>
      </c>
      <c r="H141" s="189">
        <f t="shared" si="40"/>
        <v>135.65</v>
      </c>
      <c r="I141" s="189">
        <f>TRUNC(TRUNC(G141 * B4, 2) + G141, 2)</f>
        <v>164.05</v>
      </c>
      <c r="J141" s="189">
        <f t="shared" si="75"/>
        <v>164.04949999999999</v>
      </c>
      <c r="K141" s="189">
        <f t="shared" si="74"/>
        <v>3574.64</v>
      </c>
      <c r="L141" s="189">
        <f t="shared" si="76"/>
        <v>3574.64</v>
      </c>
      <c r="M141" s="123">
        <f t="shared" ref="M141:M142" si="80">1-H141/G141</f>
        <v>0</v>
      </c>
      <c r="N141" s="123">
        <f t="shared" ref="N141:N142" si="81">1-J141/I141</f>
        <v>3.0478512649256828E-6</v>
      </c>
      <c r="O141" s="123">
        <f t="shared" ref="O141:O142" si="82">1-L141/K141</f>
        <v>0</v>
      </c>
    </row>
    <row r="142" spans="1:15" ht="51.95" customHeight="1">
      <c r="A142" s="186" t="s">
        <v>705</v>
      </c>
      <c r="B142" s="186" t="s">
        <v>679</v>
      </c>
      <c r="C142" s="186" t="s">
        <v>38</v>
      </c>
      <c r="D142" s="186" t="s">
        <v>680</v>
      </c>
      <c r="E142" s="187" t="s">
        <v>60</v>
      </c>
      <c r="F142" s="188">
        <v>1.76</v>
      </c>
      <c r="G142" s="189">
        <v>714.31</v>
      </c>
      <c r="H142" s="189">
        <f t="shared" ref="H142:H204" si="83">ROUND(J142/(1+$B$4),2)</f>
        <v>714.3</v>
      </c>
      <c r="I142" s="189">
        <f>TRUNC(TRUNC(G142 * B4, 2) + G142, 2)</f>
        <v>863.88</v>
      </c>
      <c r="J142" s="189">
        <f t="shared" si="75"/>
        <v>863.875</v>
      </c>
      <c r="K142" s="189">
        <f t="shared" si="74"/>
        <v>1520.42</v>
      </c>
      <c r="L142" s="189">
        <f t="shared" si="76"/>
        <v>1520.42</v>
      </c>
      <c r="M142" s="123">
        <f t="shared" si="80"/>
        <v>1.3999524016150566E-5</v>
      </c>
      <c r="N142" s="123">
        <f t="shared" si="81"/>
        <v>5.7878409037703804E-6</v>
      </c>
      <c r="O142" s="123">
        <f t="shared" si="82"/>
        <v>0</v>
      </c>
    </row>
    <row r="143" spans="1:15" ht="24" customHeight="1">
      <c r="A143" s="182" t="s">
        <v>706</v>
      </c>
      <c r="B143" s="182" t="s">
        <v>33</v>
      </c>
      <c r="C143" s="182"/>
      <c r="D143" s="182" t="s">
        <v>707</v>
      </c>
      <c r="E143" s="183"/>
      <c r="F143" s="184">
        <v>1</v>
      </c>
      <c r="G143" s="184" t="s">
        <v>34</v>
      </c>
      <c r="H143" s="184"/>
      <c r="I143" s="185">
        <f>K144 + K147</f>
        <v>20077.52</v>
      </c>
      <c r="J143" s="185">
        <f t="shared" si="75"/>
        <v>20077.52</v>
      </c>
      <c r="K143" s="185">
        <f t="shared" si="74"/>
        <v>20077.52</v>
      </c>
      <c r="L143" s="185">
        <f t="shared" si="76"/>
        <v>20077.52</v>
      </c>
      <c r="M143" s="181"/>
      <c r="N143" s="120"/>
      <c r="O143" s="181"/>
    </row>
    <row r="144" spans="1:15" ht="24" customHeight="1">
      <c r="A144" s="182" t="s">
        <v>708</v>
      </c>
      <c r="B144" s="182" t="s">
        <v>33</v>
      </c>
      <c r="C144" s="182"/>
      <c r="D144" s="182" t="s">
        <v>458</v>
      </c>
      <c r="E144" s="183"/>
      <c r="F144" s="184">
        <v>1</v>
      </c>
      <c r="G144" s="184" t="s">
        <v>34</v>
      </c>
      <c r="H144" s="184"/>
      <c r="I144" s="185">
        <f>K145 + K146</f>
        <v>12823.55</v>
      </c>
      <c r="J144" s="185">
        <f t="shared" si="75"/>
        <v>12823.55</v>
      </c>
      <c r="K144" s="185">
        <f t="shared" si="74"/>
        <v>12823.55</v>
      </c>
      <c r="L144" s="185">
        <f t="shared" si="76"/>
        <v>12823.55</v>
      </c>
      <c r="M144" s="181"/>
      <c r="N144" s="120"/>
      <c r="O144" s="181"/>
    </row>
    <row r="145" spans="1:15" ht="51.95" customHeight="1">
      <c r="A145" s="186" t="s">
        <v>709</v>
      </c>
      <c r="B145" s="186" t="s">
        <v>676</v>
      </c>
      <c r="C145" s="186" t="s">
        <v>38</v>
      </c>
      <c r="D145" s="186" t="s">
        <v>677</v>
      </c>
      <c r="E145" s="187" t="s">
        <v>47</v>
      </c>
      <c r="F145" s="188">
        <v>53.05</v>
      </c>
      <c r="G145" s="189">
        <v>135.65</v>
      </c>
      <c r="H145" s="189">
        <f t="shared" si="83"/>
        <v>135.65</v>
      </c>
      <c r="I145" s="189">
        <f>TRUNC(TRUNC(G145 * B4, 2) + G145, 2)</f>
        <v>164.05</v>
      </c>
      <c r="J145" s="189">
        <f t="shared" si="75"/>
        <v>164.04990000000001</v>
      </c>
      <c r="K145" s="189">
        <f t="shared" si="74"/>
        <v>8702.85</v>
      </c>
      <c r="L145" s="189">
        <f t="shared" si="76"/>
        <v>8702.85</v>
      </c>
      <c r="M145" s="123">
        <f t="shared" ref="M145:M146" si="84">1-H145/G145</f>
        <v>0</v>
      </c>
      <c r="N145" s="123">
        <f t="shared" ref="N145:N146" si="85">1-J145/I145</f>
        <v>6.0957025294072764E-7</v>
      </c>
      <c r="O145" s="123">
        <f t="shared" ref="O145:O146" si="86">1-L145/K145</f>
        <v>0</v>
      </c>
    </row>
    <row r="146" spans="1:15" ht="51.95" customHeight="1">
      <c r="A146" s="186" t="s">
        <v>710</v>
      </c>
      <c r="B146" s="186" t="s">
        <v>679</v>
      </c>
      <c r="C146" s="186" t="s">
        <v>38</v>
      </c>
      <c r="D146" s="186" t="s">
        <v>680</v>
      </c>
      <c r="E146" s="187" t="s">
        <v>60</v>
      </c>
      <c r="F146" s="188">
        <v>4.7699999999999996</v>
      </c>
      <c r="G146" s="189">
        <v>714.31</v>
      </c>
      <c r="H146" s="189">
        <f t="shared" si="83"/>
        <v>714.3</v>
      </c>
      <c r="I146" s="189">
        <f>TRUNC(TRUNC(G146 * B4, 2) + G146, 2)</f>
        <v>863.88</v>
      </c>
      <c r="J146" s="189">
        <f t="shared" si="75"/>
        <v>863.87840000000006</v>
      </c>
      <c r="K146" s="189">
        <f t="shared" si="74"/>
        <v>4120.7</v>
      </c>
      <c r="L146" s="189">
        <f t="shared" si="76"/>
        <v>4120.7</v>
      </c>
      <c r="M146" s="123">
        <f t="shared" si="84"/>
        <v>1.3999524016150566E-5</v>
      </c>
      <c r="N146" s="123">
        <f t="shared" si="85"/>
        <v>1.8521090892065217E-6</v>
      </c>
      <c r="O146" s="123">
        <f t="shared" si="86"/>
        <v>0</v>
      </c>
    </row>
    <row r="147" spans="1:15" ht="24" customHeight="1">
      <c r="A147" s="182" t="s">
        <v>711</v>
      </c>
      <c r="B147" s="182" t="s">
        <v>33</v>
      </c>
      <c r="C147" s="182"/>
      <c r="D147" s="182" t="s">
        <v>138</v>
      </c>
      <c r="E147" s="183"/>
      <c r="F147" s="184">
        <v>1</v>
      </c>
      <c r="G147" s="184" t="s">
        <v>34</v>
      </c>
      <c r="H147" s="184"/>
      <c r="I147" s="185">
        <f>K148 + K149</f>
        <v>7253.9699999999993</v>
      </c>
      <c r="J147" s="185">
        <f t="shared" si="75"/>
        <v>7253.97</v>
      </c>
      <c r="K147" s="185">
        <f t="shared" si="74"/>
        <v>7253.97</v>
      </c>
      <c r="L147" s="185">
        <f t="shared" si="76"/>
        <v>7253.97</v>
      </c>
      <c r="M147" s="181"/>
      <c r="N147" s="120"/>
      <c r="O147" s="181"/>
    </row>
    <row r="148" spans="1:15" ht="51.95" customHeight="1">
      <c r="A148" s="186" t="s">
        <v>712</v>
      </c>
      <c r="B148" s="186" t="s">
        <v>676</v>
      </c>
      <c r="C148" s="186" t="s">
        <v>38</v>
      </c>
      <c r="D148" s="186" t="s">
        <v>677</v>
      </c>
      <c r="E148" s="187" t="s">
        <v>47</v>
      </c>
      <c r="F148" s="188">
        <v>30</v>
      </c>
      <c r="G148" s="189">
        <v>135.65</v>
      </c>
      <c r="H148" s="189">
        <f t="shared" si="83"/>
        <v>135.65</v>
      </c>
      <c r="I148" s="189">
        <f>TRUNC(TRUNC(G148 * B4, 2) + G148, 2)</f>
        <v>164.05</v>
      </c>
      <c r="J148" s="189">
        <f t="shared" si="75"/>
        <v>164.05</v>
      </c>
      <c r="K148" s="189">
        <f t="shared" si="74"/>
        <v>4921.5</v>
      </c>
      <c r="L148" s="189">
        <f t="shared" si="76"/>
        <v>4921.5</v>
      </c>
      <c r="M148" s="123">
        <f t="shared" ref="M148:M149" si="87">1-H148/G148</f>
        <v>0</v>
      </c>
      <c r="N148" s="123">
        <f t="shared" ref="N148:N149" si="88">1-J148/I148</f>
        <v>0</v>
      </c>
      <c r="O148" s="123">
        <f t="shared" ref="O148:O149" si="89">1-L148/K148</f>
        <v>0</v>
      </c>
    </row>
    <row r="149" spans="1:15" ht="51.95" customHeight="1">
      <c r="A149" s="186" t="s">
        <v>713</v>
      </c>
      <c r="B149" s="186" t="s">
        <v>679</v>
      </c>
      <c r="C149" s="186" t="s">
        <v>38</v>
      </c>
      <c r="D149" s="186" t="s">
        <v>680</v>
      </c>
      <c r="E149" s="187" t="s">
        <v>60</v>
      </c>
      <c r="F149" s="188">
        <v>2.7</v>
      </c>
      <c r="G149" s="189">
        <v>714.31</v>
      </c>
      <c r="H149" s="189">
        <f t="shared" si="83"/>
        <v>714.3</v>
      </c>
      <c r="I149" s="189">
        <f>TRUNC(TRUNC(G149 * B4, 2) + G149, 2)</f>
        <v>863.88</v>
      </c>
      <c r="J149" s="189">
        <f t="shared" si="75"/>
        <v>863.8777</v>
      </c>
      <c r="K149" s="189">
        <f t="shared" si="74"/>
        <v>2332.4699999999998</v>
      </c>
      <c r="L149" s="189">
        <f t="shared" si="76"/>
        <v>2332.4699999999998</v>
      </c>
      <c r="M149" s="123">
        <f t="shared" si="87"/>
        <v>1.3999524016150566E-5</v>
      </c>
      <c r="N149" s="123">
        <f t="shared" si="88"/>
        <v>2.6624068157898861E-6</v>
      </c>
      <c r="O149" s="123">
        <f t="shared" si="89"/>
        <v>0</v>
      </c>
    </row>
    <row r="150" spans="1:15" ht="24" customHeight="1">
      <c r="A150" s="182" t="s">
        <v>714</v>
      </c>
      <c r="B150" s="182" t="s">
        <v>33</v>
      </c>
      <c r="C150" s="182"/>
      <c r="D150" s="182" t="s">
        <v>715</v>
      </c>
      <c r="E150" s="183"/>
      <c r="F150" s="184">
        <v>1</v>
      </c>
      <c r="G150" s="184" t="s">
        <v>34</v>
      </c>
      <c r="H150" s="184"/>
      <c r="I150" s="185">
        <f>K151 + K154</f>
        <v>33127.5</v>
      </c>
      <c r="J150" s="185">
        <f t="shared" si="75"/>
        <v>33127.5</v>
      </c>
      <c r="K150" s="185">
        <f t="shared" si="74"/>
        <v>33127.5</v>
      </c>
      <c r="L150" s="185">
        <f t="shared" si="76"/>
        <v>33127.5</v>
      </c>
      <c r="M150" s="181"/>
      <c r="N150" s="120"/>
      <c r="O150" s="181"/>
    </row>
    <row r="151" spans="1:15" ht="24" customHeight="1">
      <c r="A151" s="182" t="s">
        <v>716</v>
      </c>
      <c r="B151" s="182" t="s">
        <v>33</v>
      </c>
      <c r="C151" s="182"/>
      <c r="D151" s="182" t="s">
        <v>458</v>
      </c>
      <c r="E151" s="183"/>
      <c r="F151" s="184">
        <v>1</v>
      </c>
      <c r="G151" s="184" t="s">
        <v>34</v>
      </c>
      <c r="H151" s="184"/>
      <c r="I151" s="185">
        <f>K152 + K153</f>
        <v>16563.75</v>
      </c>
      <c r="J151" s="185">
        <f t="shared" si="75"/>
        <v>16563.75</v>
      </c>
      <c r="K151" s="185">
        <f t="shared" si="74"/>
        <v>16563.75</v>
      </c>
      <c r="L151" s="185">
        <f t="shared" si="76"/>
        <v>16563.75</v>
      </c>
      <c r="M151" s="181"/>
      <c r="N151" s="120"/>
      <c r="O151" s="181"/>
    </row>
    <row r="152" spans="1:15" ht="65.099999999999994" customHeight="1">
      <c r="A152" s="186" t="s">
        <v>717</v>
      </c>
      <c r="B152" s="186" t="s">
        <v>718</v>
      </c>
      <c r="C152" s="186" t="s">
        <v>38</v>
      </c>
      <c r="D152" s="186" t="s">
        <v>719</v>
      </c>
      <c r="E152" s="187" t="s">
        <v>47</v>
      </c>
      <c r="F152" s="188">
        <v>65.16</v>
      </c>
      <c r="G152" s="189">
        <v>152.31</v>
      </c>
      <c r="H152" s="189">
        <f t="shared" si="83"/>
        <v>152.31</v>
      </c>
      <c r="I152" s="189">
        <f>TRUNC(TRUNC(G152 * B4, 2) + G152, 2)</f>
        <v>184.2</v>
      </c>
      <c r="J152" s="189">
        <f t="shared" si="75"/>
        <v>184.19990000000001</v>
      </c>
      <c r="K152" s="189">
        <f t="shared" si="74"/>
        <v>12002.47</v>
      </c>
      <c r="L152" s="189">
        <f t="shared" si="76"/>
        <v>12002.47</v>
      </c>
      <c r="M152" s="123">
        <f t="shared" ref="M152:M153" si="90">1-H152/G152</f>
        <v>0</v>
      </c>
      <c r="N152" s="123">
        <f t="shared" ref="N152:N153" si="91">1-J152/I152</f>
        <v>5.4288816486725011E-7</v>
      </c>
      <c r="O152" s="123">
        <f t="shared" ref="O152:O153" si="92">1-L152/K152</f>
        <v>0</v>
      </c>
    </row>
    <row r="153" spans="1:15" ht="51.95" customHeight="1">
      <c r="A153" s="186" t="s">
        <v>720</v>
      </c>
      <c r="B153" s="186" t="s">
        <v>679</v>
      </c>
      <c r="C153" s="186" t="s">
        <v>38</v>
      </c>
      <c r="D153" s="186" t="s">
        <v>680</v>
      </c>
      <c r="E153" s="187" t="s">
        <v>60</v>
      </c>
      <c r="F153" s="188">
        <v>5.28</v>
      </c>
      <c r="G153" s="189">
        <v>714.31</v>
      </c>
      <c r="H153" s="189">
        <f t="shared" si="83"/>
        <v>714.3</v>
      </c>
      <c r="I153" s="189">
        <f>TRUNC(TRUNC(G153 * B4, 2) + G153, 2)</f>
        <v>863.88</v>
      </c>
      <c r="J153" s="189">
        <f t="shared" si="75"/>
        <v>863.87869999999998</v>
      </c>
      <c r="K153" s="189">
        <f t="shared" si="74"/>
        <v>4561.28</v>
      </c>
      <c r="L153" s="189">
        <f t="shared" si="76"/>
        <v>4561.28</v>
      </c>
      <c r="M153" s="123">
        <f t="shared" si="90"/>
        <v>1.3999524016150566E-5</v>
      </c>
      <c r="N153" s="123">
        <f t="shared" si="91"/>
        <v>1.5048386350358101E-6</v>
      </c>
      <c r="O153" s="123">
        <f t="shared" si="92"/>
        <v>0</v>
      </c>
    </row>
    <row r="154" spans="1:15" ht="24" customHeight="1">
      <c r="A154" s="182" t="s">
        <v>721</v>
      </c>
      <c r="B154" s="182" t="s">
        <v>33</v>
      </c>
      <c r="C154" s="182"/>
      <c r="D154" s="182" t="s">
        <v>138</v>
      </c>
      <c r="E154" s="183"/>
      <c r="F154" s="184">
        <v>1</v>
      </c>
      <c r="G154" s="184" t="s">
        <v>34</v>
      </c>
      <c r="H154" s="184"/>
      <c r="I154" s="185">
        <f>K155 + K156</f>
        <v>16563.75</v>
      </c>
      <c r="J154" s="185">
        <f t="shared" si="75"/>
        <v>16563.75</v>
      </c>
      <c r="K154" s="185">
        <f t="shared" si="74"/>
        <v>16563.75</v>
      </c>
      <c r="L154" s="185">
        <f t="shared" si="76"/>
        <v>16563.75</v>
      </c>
      <c r="M154" s="181"/>
      <c r="N154" s="120"/>
      <c r="O154" s="181"/>
    </row>
    <row r="155" spans="1:15" ht="65.099999999999994" customHeight="1">
      <c r="A155" s="186" t="s">
        <v>722</v>
      </c>
      <c r="B155" s="186" t="s">
        <v>718</v>
      </c>
      <c r="C155" s="186" t="s">
        <v>38</v>
      </c>
      <c r="D155" s="186" t="s">
        <v>719</v>
      </c>
      <c r="E155" s="187" t="s">
        <v>47</v>
      </c>
      <c r="F155" s="188">
        <v>65.16</v>
      </c>
      <c r="G155" s="189">
        <v>152.31</v>
      </c>
      <c r="H155" s="189">
        <f t="shared" si="83"/>
        <v>152.31</v>
      </c>
      <c r="I155" s="189">
        <f>TRUNC(TRUNC(G155 * B4, 2) + G155, 2)</f>
        <v>184.2</v>
      </c>
      <c r="J155" s="189">
        <f t="shared" si="75"/>
        <v>184.19990000000001</v>
      </c>
      <c r="K155" s="189">
        <f t="shared" si="74"/>
        <v>12002.47</v>
      </c>
      <c r="L155" s="189">
        <f t="shared" si="76"/>
        <v>12002.47</v>
      </c>
      <c r="M155" s="123">
        <f t="shared" ref="M155:M156" si="93">1-H155/G155</f>
        <v>0</v>
      </c>
      <c r="N155" s="123">
        <f t="shared" ref="N155:N156" si="94">1-J155/I155</f>
        <v>5.4288816486725011E-7</v>
      </c>
      <c r="O155" s="123">
        <f t="shared" ref="O155:O156" si="95">1-L155/K155</f>
        <v>0</v>
      </c>
    </row>
    <row r="156" spans="1:15" ht="51.95" customHeight="1">
      <c r="A156" s="186" t="s">
        <v>723</v>
      </c>
      <c r="B156" s="186" t="s">
        <v>679</v>
      </c>
      <c r="C156" s="186" t="s">
        <v>38</v>
      </c>
      <c r="D156" s="186" t="s">
        <v>680</v>
      </c>
      <c r="E156" s="187" t="s">
        <v>60</v>
      </c>
      <c r="F156" s="188">
        <v>5.28</v>
      </c>
      <c r="G156" s="189">
        <v>714.31</v>
      </c>
      <c r="H156" s="189">
        <f t="shared" si="83"/>
        <v>714.3</v>
      </c>
      <c r="I156" s="189">
        <f>TRUNC(TRUNC(G156 * B4, 2) + G156, 2)</f>
        <v>863.88</v>
      </c>
      <c r="J156" s="189">
        <f t="shared" si="75"/>
        <v>863.87869999999998</v>
      </c>
      <c r="K156" s="189">
        <f t="shared" si="74"/>
        <v>4561.28</v>
      </c>
      <c r="L156" s="189">
        <f t="shared" si="76"/>
        <v>4561.28</v>
      </c>
      <c r="M156" s="123">
        <f t="shared" si="93"/>
        <v>1.3999524016150566E-5</v>
      </c>
      <c r="N156" s="123">
        <f t="shared" si="94"/>
        <v>1.5048386350358101E-6</v>
      </c>
      <c r="O156" s="123">
        <f t="shared" si="95"/>
        <v>0</v>
      </c>
    </row>
    <row r="157" spans="1:15" ht="26.1" customHeight="1">
      <c r="A157" s="182" t="s">
        <v>724</v>
      </c>
      <c r="B157" s="182" t="s">
        <v>33</v>
      </c>
      <c r="C157" s="182"/>
      <c r="D157" s="182" t="s">
        <v>725</v>
      </c>
      <c r="E157" s="183"/>
      <c r="F157" s="184">
        <v>1</v>
      </c>
      <c r="G157" s="184" t="s">
        <v>34</v>
      </c>
      <c r="H157" s="184"/>
      <c r="I157" s="185">
        <f>K158 + K159</f>
        <v>10137.220000000001</v>
      </c>
      <c r="J157" s="185">
        <f t="shared" si="75"/>
        <v>10137.219999999999</v>
      </c>
      <c r="K157" s="185">
        <f t="shared" si="74"/>
        <v>10137.219999999999</v>
      </c>
      <c r="L157" s="185">
        <f t="shared" si="76"/>
        <v>10137.219999999999</v>
      </c>
      <c r="M157" s="181"/>
      <c r="N157" s="120"/>
      <c r="O157" s="181"/>
    </row>
    <row r="158" spans="1:15" ht="26.1" customHeight="1">
      <c r="A158" s="186" t="s">
        <v>726</v>
      </c>
      <c r="B158" s="186" t="s">
        <v>727</v>
      </c>
      <c r="C158" s="186" t="s">
        <v>38</v>
      </c>
      <c r="D158" s="186" t="s">
        <v>728</v>
      </c>
      <c r="E158" s="187" t="s">
        <v>39</v>
      </c>
      <c r="F158" s="188">
        <v>1</v>
      </c>
      <c r="G158" s="189">
        <v>4000.2</v>
      </c>
      <c r="H158" s="189">
        <f t="shared" si="83"/>
        <v>4000.2</v>
      </c>
      <c r="I158" s="189">
        <f>TRUNC(TRUNC(G158 * B4, 2) + G158, 2)</f>
        <v>4837.84</v>
      </c>
      <c r="J158" s="189">
        <f t="shared" si="75"/>
        <v>4837.84</v>
      </c>
      <c r="K158" s="189">
        <f t="shared" si="74"/>
        <v>4837.84</v>
      </c>
      <c r="L158" s="189">
        <f t="shared" si="76"/>
        <v>4837.84</v>
      </c>
      <c r="M158" s="123">
        <f t="shared" ref="M158:M159" si="96">1-H158/G158</f>
        <v>0</v>
      </c>
      <c r="N158" s="123">
        <f t="shared" ref="N158:N159" si="97">1-J158/I158</f>
        <v>0</v>
      </c>
      <c r="O158" s="123">
        <f t="shared" ref="O158:O159" si="98">1-L158/K158</f>
        <v>0</v>
      </c>
    </row>
    <row r="159" spans="1:15" ht="26.1" customHeight="1">
      <c r="A159" s="186" t="s">
        <v>729</v>
      </c>
      <c r="B159" s="186" t="s">
        <v>730</v>
      </c>
      <c r="C159" s="186" t="s">
        <v>38</v>
      </c>
      <c r="D159" s="186" t="s">
        <v>731</v>
      </c>
      <c r="E159" s="187" t="s">
        <v>39</v>
      </c>
      <c r="F159" s="188">
        <v>1</v>
      </c>
      <c r="G159" s="189">
        <v>4381.83</v>
      </c>
      <c r="H159" s="189">
        <f t="shared" si="83"/>
        <v>4381.83</v>
      </c>
      <c r="I159" s="189">
        <f>TRUNC(TRUNC(G159 * B4, 2) + G159, 2)</f>
        <v>5299.38</v>
      </c>
      <c r="J159" s="189">
        <f t="shared" si="75"/>
        <v>5299.38</v>
      </c>
      <c r="K159" s="189">
        <f t="shared" si="74"/>
        <v>5299.38</v>
      </c>
      <c r="L159" s="189">
        <f t="shared" si="76"/>
        <v>5299.38</v>
      </c>
      <c r="M159" s="123">
        <f t="shared" si="96"/>
        <v>0</v>
      </c>
      <c r="N159" s="123">
        <f t="shared" si="97"/>
        <v>0</v>
      </c>
      <c r="O159" s="123">
        <f t="shared" si="98"/>
        <v>0</v>
      </c>
    </row>
    <row r="160" spans="1:15" ht="24" customHeight="1">
      <c r="A160" s="182" t="s">
        <v>7</v>
      </c>
      <c r="B160" s="182" t="s">
        <v>33</v>
      </c>
      <c r="C160" s="182"/>
      <c r="D160" s="182" t="s">
        <v>12</v>
      </c>
      <c r="E160" s="183"/>
      <c r="F160" s="184">
        <v>1</v>
      </c>
      <c r="G160" s="184" t="s">
        <v>34</v>
      </c>
      <c r="H160" s="184"/>
      <c r="I160" s="185">
        <f>K161 + K296 + K303</f>
        <v>4977060.92</v>
      </c>
      <c r="J160" s="185">
        <f t="shared" si="75"/>
        <v>4977060.92</v>
      </c>
      <c r="K160" s="185">
        <f t="shared" si="74"/>
        <v>4977060.92</v>
      </c>
      <c r="L160" s="185">
        <f t="shared" si="76"/>
        <v>4977060.92</v>
      </c>
      <c r="M160" s="181"/>
      <c r="N160" s="120"/>
      <c r="O160" s="181"/>
    </row>
    <row r="161" spans="1:15" ht="24" customHeight="1">
      <c r="A161" s="182" t="s">
        <v>75</v>
      </c>
      <c r="B161" s="182" t="s">
        <v>33</v>
      </c>
      <c r="C161" s="182"/>
      <c r="D161" s="182" t="s">
        <v>453</v>
      </c>
      <c r="E161" s="183"/>
      <c r="F161" s="184">
        <v>1</v>
      </c>
      <c r="G161" s="184" t="s">
        <v>34</v>
      </c>
      <c r="H161" s="184"/>
      <c r="I161" s="185">
        <f>K162 + K179 + K181 + K210 + K213 + K218 + K259 + K270</f>
        <v>4834312.7300000004</v>
      </c>
      <c r="J161" s="185">
        <f t="shared" si="75"/>
        <v>4834312.7300000004</v>
      </c>
      <c r="K161" s="185">
        <f t="shared" si="74"/>
        <v>4834312.7300000004</v>
      </c>
      <c r="L161" s="185">
        <f t="shared" si="76"/>
        <v>4834312.7300000004</v>
      </c>
      <c r="M161" s="181"/>
      <c r="N161" s="120"/>
      <c r="O161" s="181"/>
    </row>
    <row r="162" spans="1:15" ht="24" customHeight="1">
      <c r="A162" s="182" t="s">
        <v>76</v>
      </c>
      <c r="B162" s="182" t="s">
        <v>33</v>
      </c>
      <c r="C162" s="182"/>
      <c r="D162" s="182" t="s">
        <v>153</v>
      </c>
      <c r="E162" s="183"/>
      <c r="F162" s="184">
        <v>1</v>
      </c>
      <c r="G162" s="184" t="s">
        <v>34</v>
      </c>
      <c r="H162" s="184"/>
      <c r="I162" s="185">
        <f>K163 + K166 + K170 + K176</f>
        <v>583015.2300000001</v>
      </c>
      <c r="J162" s="185">
        <f t="shared" si="75"/>
        <v>583015.23</v>
      </c>
      <c r="K162" s="185">
        <f t="shared" si="74"/>
        <v>583015.23</v>
      </c>
      <c r="L162" s="185">
        <f t="shared" si="76"/>
        <v>583015.23</v>
      </c>
      <c r="M162" s="181"/>
      <c r="N162" s="120"/>
      <c r="O162" s="181"/>
    </row>
    <row r="163" spans="1:15" ht="24" customHeight="1">
      <c r="A163" s="182" t="s">
        <v>732</v>
      </c>
      <c r="B163" s="182" t="s">
        <v>33</v>
      </c>
      <c r="C163" s="182"/>
      <c r="D163" s="182" t="s">
        <v>155</v>
      </c>
      <c r="E163" s="183"/>
      <c r="F163" s="184">
        <v>1</v>
      </c>
      <c r="G163" s="184" t="s">
        <v>34</v>
      </c>
      <c r="H163" s="184"/>
      <c r="I163" s="185">
        <f>K164 + K165</f>
        <v>213833.60000000001</v>
      </c>
      <c r="J163" s="185">
        <f t="shared" si="75"/>
        <v>213833.60000000001</v>
      </c>
      <c r="K163" s="185">
        <f t="shared" si="74"/>
        <v>213833.60000000001</v>
      </c>
      <c r="L163" s="185">
        <f t="shared" si="76"/>
        <v>213833.60000000001</v>
      </c>
      <c r="M163" s="181"/>
      <c r="N163" s="120"/>
      <c r="O163" s="181"/>
    </row>
    <row r="164" spans="1:15" ht="26.1" customHeight="1">
      <c r="A164" s="186" t="s">
        <v>733</v>
      </c>
      <c r="B164" s="186" t="s">
        <v>734</v>
      </c>
      <c r="C164" s="186" t="s">
        <v>46</v>
      </c>
      <c r="D164" s="186" t="s">
        <v>735</v>
      </c>
      <c r="E164" s="187" t="s">
        <v>57</v>
      </c>
      <c r="F164" s="188">
        <v>445.56</v>
      </c>
      <c r="G164" s="189">
        <v>33.47</v>
      </c>
      <c r="H164" s="189">
        <f t="shared" si="83"/>
        <v>33.46</v>
      </c>
      <c r="I164" s="189">
        <f>TRUNC(TRUNC(G164 * B4, 2) + G164, 2)</f>
        <v>40.47</v>
      </c>
      <c r="J164" s="189">
        <f t="shared" si="75"/>
        <v>40.469900000000003</v>
      </c>
      <c r="K164" s="189">
        <f t="shared" si="74"/>
        <v>18031.810000000001</v>
      </c>
      <c r="L164" s="189">
        <f t="shared" si="76"/>
        <v>18031.810000000001</v>
      </c>
      <c r="M164" s="123">
        <f t="shared" ref="M164:M165" si="99">1-H164/G164</f>
        <v>2.9877502240804876E-4</v>
      </c>
      <c r="N164" s="123">
        <f t="shared" ref="N164:N165" si="100">1-J164/I164</f>
        <v>2.4709661476940425E-6</v>
      </c>
      <c r="O164" s="123">
        <f t="shared" ref="O164:O165" si="101">1-L164/K164</f>
        <v>0</v>
      </c>
    </row>
    <row r="165" spans="1:15" ht="51.95" customHeight="1">
      <c r="A165" s="186" t="s">
        <v>736</v>
      </c>
      <c r="B165" s="186" t="s">
        <v>737</v>
      </c>
      <c r="C165" s="186" t="s">
        <v>46</v>
      </c>
      <c r="D165" s="186" t="s">
        <v>738</v>
      </c>
      <c r="E165" s="187" t="s">
        <v>47</v>
      </c>
      <c r="F165" s="188">
        <v>1446.74</v>
      </c>
      <c r="G165" s="189">
        <v>111.91</v>
      </c>
      <c r="H165" s="189">
        <f t="shared" si="83"/>
        <v>111.91</v>
      </c>
      <c r="I165" s="189">
        <f>TRUNC(TRUNC(G165 * B4, 2) + G165, 2)</f>
        <v>135.34</v>
      </c>
      <c r="J165" s="189">
        <f t="shared" si="75"/>
        <v>135.3399</v>
      </c>
      <c r="K165" s="189">
        <f t="shared" si="74"/>
        <v>195801.79</v>
      </c>
      <c r="L165" s="189">
        <f t="shared" si="76"/>
        <v>195801.79</v>
      </c>
      <c r="M165" s="123">
        <f t="shared" si="99"/>
        <v>0</v>
      </c>
      <c r="N165" s="123">
        <f t="shared" si="100"/>
        <v>7.3887985818643642E-7</v>
      </c>
      <c r="O165" s="123">
        <f t="shared" si="101"/>
        <v>0</v>
      </c>
    </row>
    <row r="166" spans="1:15" ht="24" customHeight="1">
      <c r="A166" s="182" t="s">
        <v>739</v>
      </c>
      <c r="B166" s="182" t="s">
        <v>33</v>
      </c>
      <c r="C166" s="182"/>
      <c r="D166" s="182" t="s">
        <v>159</v>
      </c>
      <c r="E166" s="183"/>
      <c r="F166" s="184">
        <v>1</v>
      </c>
      <c r="G166" s="184" t="s">
        <v>34</v>
      </c>
      <c r="H166" s="184"/>
      <c r="I166" s="185">
        <f>K167 + K168 + K169</f>
        <v>14360.63</v>
      </c>
      <c r="J166" s="185">
        <f t="shared" si="75"/>
        <v>14360.63</v>
      </c>
      <c r="K166" s="185">
        <f t="shared" si="74"/>
        <v>14360.63</v>
      </c>
      <c r="L166" s="185">
        <f t="shared" si="76"/>
        <v>14360.63</v>
      </c>
      <c r="M166" s="181"/>
      <c r="N166" s="120"/>
      <c r="O166" s="181"/>
    </row>
    <row r="167" spans="1:15" ht="26.1" customHeight="1">
      <c r="A167" s="186" t="s">
        <v>740</v>
      </c>
      <c r="B167" s="186" t="s">
        <v>161</v>
      </c>
      <c r="C167" s="186" t="s">
        <v>46</v>
      </c>
      <c r="D167" s="186" t="s">
        <v>162</v>
      </c>
      <c r="E167" s="187" t="s">
        <v>57</v>
      </c>
      <c r="F167" s="188">
        <v>37.700000000000003</v>
      </c>
      <c r="G167" s="189">
        <v>23.2</v>
      </c>
      <c r="H167" s="189">
        <f t="shared" si="83"/>
        <v>23.19</v>
      </c>
      <c r="I167" s="189">
        <f>TRUNC(TRUNC(G167 * B4, 2) + G167, 2)</f>
        <v>28.05</v>
      </c>
      <c r="J167" s="189">
        <f t="shared" si="75"/>
        <v>28.049800000000001</v>
      </c>
      <c r="K167" s="189">
        <f t="shared" si="74"/>
        <v>1057.48</v>
      </c>
      <c r="L167" s="189">
        <f t="shared" si="76"/>
        <v>1057.48</v>
      </c>
      <c r="M167" s="123">
        <f t="shared" ref="M167:M169" si="102">1-H167/G167</f>
        <v>4.3103448275849665E-4</v>
      </c>
      <c r="N167" s="123">
        <f t="shared" ref="N167:N169" si="103">1-J167/I167</f>
        <v>7.1301247771549114E-6</v>
      </c>
      <c r="O167" s="123">
        <f t="shared" ref="O167:O169" si="104">1-L167/K167</f>
        <v>0</v>
      </c>
    </row>
    <row r="168" spans="1:15" ht="26.1" customHeight="1">
      <c r="A168" s="186" t="s">
        <v>741</v>
      </c>
      <c r="B168" s="186" t="s">
        <v>164</v>
      </c>
      <c r="C168" s="186" t="s">
        <v>46</v>
      </c>
      <c r="D168" s="186" t="s">
        <v>165</v>
      </c>
      <c r="E168" s="187" t="s">
        <v>57</v>
      </c>
      <c r="F168" s="188">
        <v>138.4</v>
      </c>
      <c r="G168" s="189">
        <v>57.04</v>
      </c>
      <c r="H168" s="189">
        <f t="shared" si="83"/>
        <v>57.04</v>
      </c>
      <c r="I168" s="189">
        <f>TRUNC(TRUNC(G168 * B4, 2) + G168, 2)</f>
        <v>68.98</v>
      </c>
      <c r="J168" s="189">
        <f t="shared" si="75"/>
        <v>68.979900000000001</v>
      </c>
      <c r="K168" s="189">
        <f t="shared" si="74"/>
        <v>9546.83</v>
      </c>
      <c r="L168" s="189">
        <f t="shared" si="76"/>
        <v>9546.83</v>
      </c>
      <c r="M168" s="123">
        <f t="shared" si="102"/>
        <v>0</v>
      </c>
      <c r="N168" s="123">
        <f t="shared" si="103"/>
        <v>1.4496955639264897E-6</v>
      </c>
      <c r="O168" s="123">
        <f t="shared" si="104"/>
        <v>0</v>
      </c>
    </row>
    <row r="169" spans="1:15" ht="26.1" customHeight="1">
      <c r="A169" s="186" t="s">
        <v>742</v>
      </c>
      <c r="B169" s="186" t="s">
        <v>167</v>
      </c>
      <c r="C169" s="186" t="s">
        <v>46</v>
      </c>
      <c r="D169" s="186" t="s">
        <v>168</v>
      </c>
      <c r="E169" s="187" t="s">
        <v>57</v>
      </c>
      <c r="F169" s="188">
        <v>136</v>
      </c>
      <c r="G169" s="189">
        <v>22.84</v>
      </c>
      <c r="H169" s="189">
        <f t="shared" si="83"/>
        <v>22.84</v>
      </c>
      <c r="I169" s="189">
        <f>TRUNC(TRUNC(G169 * B4, 2) + G169, 2)</f>
        <v>27.62</v>
      </c>
      <c r="J169" s="189">
        <f t="shared" si="75"/>
        <v>27.62</v>
      </c>
      <c r="K169" s="189">
        <f t="shared" si="74"/>
        <v>3756.32</v>
      </c>
      <c r="L169" s="189">
        <f t="shared" si="76"/>
        <v>3756.32</v>
      </c>
      <c r="M169" s="123">
        <f t="shared" si="102"/>
        <v>0</v>
      </c>
      <c r="N169" s="123">
        <f t="shared" si="103"/>
        <v>0</v>
      </c>
      <c r="O169" s="123">
        <f t="shared" si="104"/>
        <v>0</v>
      </c>
    </row>
    <row r="170" spans="1:15" ht="24" customHeight="1">
      <c r="A170" s="182" t="s">
        <v>743</v>
      </c>
      <c r="B170" s="182" t="s">
        <v>33</v>
      </c>
      <c r="C170" s="182"/>
      <c r="D170" s="182" t="s">
        <v>170</v>
      </c>
      <c r="E170" s="183"/>
      <c r="F170" s="184">
        <v>1</v>
      </c>
      <c r="G170" s="184" t="s">
        <v>34</v>
      </c>
      <c r="H170" s="184"/>
      <c r="I170" s="185">
        <f>K171 + K172 + K173 + K174 + K175</f>
        <v>341052.71</v>
      </c>
      <c r="J170" s="185">
        <f t="shared" si="75"/>
        <v>341052.71</v>
      </c>
      <c r="K170" s="185">
        <f t="shared" si="74"/>
        <v>341052.71</v>
      </c>
      <c r="L170" s="185">
        <f t="shared" si="76"/>
        <v>341052.71</v>
      </c>
      <c r="M170" s="181"/>
      <c r="N170" s="120"/>
      <c r="O170" s="181"/>
    </row>
    <row r="171" spans="1:15" ht="39" customHeight="1">
      <c r="A171" s="186" t="s">
        <v>744</v>
      </c>
      <c r="B171" s="186" t="s">
        <v>172</v>
      </c>
      <c r="C171" s="186" t="s">
        <v>46</v>
      </c>
      <c r="D171" s="186" t="s">
        <v>173</v>
      </c>
      <c r="E171" s="187" t="s">
        <v>47</v>
      </c>
      <c r="F171" s="188">
        <v>264.83999999999997</v>
      </c>
      <c r="G171" s="189">
        <v>832.29</v>
      </c>
      <c r="H171" s="189">
        <f t="shared" si="83"/>
        <v>832.29</v>
      </c>
      <c r="I171" s="189">
        <f>TRUNC(TRUNC(G171 * B4, 2) + G171, 2)</f>
        <v>1006.57</v>
      </c>
      <c r="J171" s="189">
        <f t="shared" si="75"/>
        <v>1006.5699</v>
      </c>
      <c r="K171" s="189">
        <f t="shared" si="74"/>
        <v>266579.99</v>
      </c>
      <c r="L171" s="189">
        <f t="shared" si="76"/>
        <v>266579.99</v>
      </c>
      <c r="M171" s="123">
        <f t="shared" ref="M171:M175" si="105">1-H171/G171</f>
        <v>0</v>
      </c>
      <c r="N171" s="123">
        <f t="shared" ref="N171:N175" si="106">1-J171/I171</f>
        <v>9.9347288395890132E-8</v>
      </c>
      <c r="O171" s="123">
        <f t="shared" ref="O171:O175" si="107">1-L171/K171</f>
        <v>0</v>
      </c>
    </row>
    <row r="172" spans="1:15" ht="26.1" customHeight="1">
      <c r="A172" s="186" t="s">
        <v>745</v>
      </c>
      <c r="B172" s="186" t="s">
        <v>746</v>
      </c>
      <c r="C172" s="186" t="s">
        <v>38</v>
      </c>
      <c r="D172" s="186" t="s">
        <v>747</v>
      </c>
      <c r="E172" s="187" t="s">
        <v>47</v>
      </c>
      <c r="F172" s="188">
        <v>12.44</v>
      </c>
      <c r="G172" s="189">
        <v>110</v>
      </c>
      <c r="H172" s="189">
        <f t="shared" si="83"/>
        <v>110</v>
      </c>
      <c r="I172" s="189">
        <f>TRUNC(TRUNC(G172 * B4, 2) + G172, 2)</f>
        <v>133.03</v>
      </c>
      <c r="J172" s="189">
        <f t="shared" si="75"/>
        <v>133.02969999999999</v>
      </c>
      <c r="K172" s="189">
        <f t="shared" si="74"/>
        <v>1654.89</v>
      </c>
      <c r="L172" s="189">
        <f t="shared" si="76"/>
        <v>1654.89</v>
      </c>
      <c r="M172" s="123">
        <f t="shared" si="105"/>
        <v>0</v>
      </c>
      <c r="N172" s="123">
        <f t="shared" si="106"/>
        <v>2.2551304217355295E-6</v>
      </c>
      <c r="O172" s="123">
        <f t="shared" si="107"/>
        <v>0</v>
      </c>
    </row>
    <row r="173" spans="1:15" ht="26.1" customHeight="1">
      <c r="A173" s="186" t="s">
        <v>748</v>
      </c>
      <c r="B173" s="186" t="s">
        <v>749</v>
      </c>
      <c r="C173" s="186" t="s">
        <v>38</v>
      </c>
      <c r="D173" s="186" t="s">
        <v>750</v>
      </c>
      <c r="E173" s="187" t="s">
        <v>47</v>
      </c>
      <c r="F173" s="188">
        <v>15.08</v>
      </c>
      <c r="G173" s="189">
        <v>135</v>
      </c>
      <c r="H173" s="189">
        <f t="shared" si="83"/>
        <v>134.99</v>
      </c>
      <c r="I173" s="189">
        <f>TRUNC(TRUNC(G173 * B4, 2) + G173, 2)</f>
        <v>163.26</v>
      </c>
      <c r="J173" s="189">
        <f t="shared" si="75"/>
        <v>163.25989999999999</v>
      </c>
      <c r="K173" s="189">
        <f t="shared" si="74"/>
        <v>2461.96</v>
      </c>
      <c r="L173" s="189">
        <f t="shared" si="76"/>
        <v>2461.96</v>
      </c>
      <c r="M173" s="123">
        <f t="shared" si="105"/>
        <v>7.4074074074004237E-5</v>
      </c>
      <c r="N173" s="123">
        <f t="shared" si="106"/>
        <v>6.1251990690625036E-7</v>
      </c>
      <c r="O173" s="123">
        <f t="shared" si="107"/>
        <v>0</v>
      </c>
    </row>
    <row r="174" spans="1:15" ht="26.1" customHeight="1">
      <c r="A174" s="186" t="s">
        <v>751</v>
      </c>
      <c r="B174" s="186" t="s">
        <v>752</v>
      </c>
      <c r="C174" s="186" t="s">
        <v>38</v>
      </c>
      <c r="D174" s="186" t="s">
        <v>753</v>
      </c>
      <c r="E174" s="187" t="s">
        <v>47</v>
      </c>
      <c r="F174" s="188">
        <v>12.44</v>
      </c>
      <c r="G174" s="189">
        <v>23.42</v>
      </c>
      <c r="H174" s="189">
        <f t="shared" si="83"/>
        <v>23.42</v>
      </c>
      <c r="I174" s="189">
        <f>TRUNC(TRUNC(G174 * B4, 2) + G174, 2)</f>
        <v>28.32</v>
      </c>
      <c r="J174" s="189">
        <f t="shared" si="75"/>
        <v>28.319900000000001</v>
      </c>
      <c r="K174" s="189">
        <f t="shared" si="74"/>
        <v>352.3</v>
      </c>
      <c r="L174" s="189">
        <f t="shared" si="76"/>
        <v>352.3</v>
      </c>
      <c r="M174" s="123">
        <f t="shared" si="105"/>
        <v>0</v>
      </c>
      <c r="N174" s="123">
        <f t="shared" si="106"/>
        <v>3.5310734463056548E-6</v>
      </c>
      <c r="O174" s="123">
        <f t="shared" si="107"/>
        <v>0</v>
      </c>
    </row>
    <row r="175" spans="1:15" ht="78" customHeight="1">
      <c r="A175" s="186" t="s">
        <v>754</v>
      </c>
      <c r="B175" s="186" t="s">
        <v>755</v>
      </c>
      <c r="C175" s="186" t="s">
        <v>38</v>
      </c>
      <c r="D175" s="186" t="s">
        <v>756</v>
      </c>
      <c r="E175" s="187" t="s">
        <v>47</v>
      </c>
      <c r="F175" s="188">
        <v>21.45</v>
      </c>
      <c r="G175" s="189">
        <v>2698.51</v>
      </c>
      <c r="H175" s="189">
        <f t="shared" si="83"/>
        <v>2698.5</v>
      </c>
      <c r="I175" s="189">
        <f>TRUNC(TRUNC(G175 * B4, 2) + G175, 2)</f>
        <v>3263.57</v>
      </c>
      <c r="J175" s="189">
        <f t="shared" si="75"/>
        <v>3263.5695999999998</v>
      </c>
      <c r="K175" s="189">
        <f t="shared" si="74"/>
        <v>70003.570000000007</v>
      </c>
      <c r="L175" s="189">
        <f t="shared" si="76"/>
        <v>70003.570000000007</v>
      </c>
      <c r="M175" s="123">
        <f t="shared" si="105"/>
        <v>3.7057487281000334E-6</v>
      </c>
      <c r="N175" s="123">
        <f t="shared" si="106"/>
        <v>1.2256516646047544E-7</v>
      </c>
      <c r="O175" s="123">
        <f t="shared" si="107"/>
        <v>0</v>
      </c>
    </row>
    <row r="176" spans="1:15" ht="24" customHeight="1">
      <c r="A176" s="182" t="s">
        <v>757</v>
      </c>
      <c r="B176" s="182" t="s">
        <v>33</v>
      </c>
      <c r="C176" s="182"/>
      <c r="D176" s="182" t="s">
        <v>175</v>
      </c>
      <c r="E176" s="183"/>
      <c r="F176" s="184">
        <v>1</v>
      </c>
      <c r="G176" s="184" t="s">
        <v>34</v>
      </c>
      <c r="H176" s="184"/>
      <c r="I176" s="185">
        <f>K177 + K178</f>
        <v>13768.29</v>
      </c>
      <c r="J176" s="185">
        <f t="shared" si="75"/>
        <v>13768.29</v>
      </c>
      <c r="K176" s="185">
        <f t="shared" si="74"/>
        <v>13768.29</v>
      </c>
      <c r="L176" s="185">
        <f t="shared" si="76"/>
        <v>13768.29</v>
      </c>
      <c r="M176" s="181"/>
      <c r="N176" s="120"/>
      <c r="O176" s="181"/>
    </row>
    <row r="177" spans="1:15" ht="51.95" customHeight="1">
      <c r="A177" s="186" t="s">
        <v>758</v>
      </c>
      <c r="B177" s="186" t="s">
        <v>177</v>
      </c>
      <c r="C177" s="186" t="s">
        <v>46</v>
      </c>
      <c r="D177" s="186" t="s">
        <v>178</v>
      </c>
      <c r="E177" s="187" t="s">
        <v>47</v>
      </c>
      <c r="F177" s="188">
        <v>50.82</v>
      </c>
      <c r="G177" s="189">
        <v>87.99</v>
      </c>
      <c r="H177" s="189">
        <f t="shared" si="83"/>
        <v>87.99</v>
      </c>
      <c r="I177" s="189">
        <f>TRUNC(TRUNC(G177 * B4, 2) + G177, 2)</f>
        <v>106.41</v>
      </c>
      <c r="J177" s="189">
        <f t="shared" si="75"/>
        <v>106.4098</v>
      </c>
      <c r="K177" s="189">
        <f t="shared" si="74"/>
        <v>5407.75</v>
      </c>
      <c r="L177" s="189">
        <f t="shared" si="76"/>
        <v>5407.75</v>
      </c>
      <c r="M177" s="123">
        <f t="shared" ref="M177:M178" si="108">1-H177/G177</f>
        <v>0</v>
      </c>
      <c r="N177" s="123">
        <f t="shared" ref="N177:N178" si="109">1-J177/I177</f>
        <v>1.879522601222483E-6</v>
      </c>
      <c r="O177" s="123">
        <f t="shared" ref="O177:O178" si="110">1-L177/K177</f>
        <v>0</v>
      </c>
    </row>
    <row r="178" spans="1:15" ht="39" customHeight="1">
      <c r="A178" s="186" t="s">
        <v>759</v>
      </c>
      <c r="B178" s="186" t="s">
        <v>180</v>
      </c>
      <c r="C178" s="186" t="s">
        <v>46</v>
      </c>
      <c r="D178" s="186" t="s">
        <v>181</v>
      </c>
      <c r="E178" s="187" t="s">
        <v>47</v>
      </c>
      <c r="F178" s="188">
        <v>119.13</v>
      </c>
      <c r="G178" s="189">
        <v>58.03</v>
      </c>
      <c r="H178" s="189">
        <f t="shared" si="83"/>
        <v>58.03</v>
      </c>
      <c r="I178" s="189">
        <f>TRUNC(TRUNC(G178 * B4, 2) + G178, 2)</f>
        <v>70.180000000000007</v>
      </c>
      <c r="J178" s="189">
        <f t="shared" si="75"/>
        <v>70.179900000000004</v>
      </c>
      <c r="K178" s="189">
        <f t="shared" si="74"/>
        <v>8360.5400000000009</v>
      </c>
      <c r="L178" s="189">
        <f t="shared" si="76"/>
        <v>8360.5400000000009</v>
      </c>
      <c r="M178" s="123">
        <f t="shared" si="108"/>
        <v>0</v>
      </c>
      <c r="N178" s="123">
        <f t="shared" si="109"/>
        <v>1.424907381086804E-6</v>
      </c>
      <c r="O178" s="123">
        <f t="shared" si="110"/>
        <v>0</v>
      </c>
    </row>
    <row r="179" spans="1:15" ht="24" customHeight="1">
      <c r="A179" s="182" t="s">
        <v>77</v>
      </c>
      <c r="B179" s="182" t="s">
        <v>33</v>
      </c>
      <c r="C179" s="182"/>
      <c r="D179" s="182" t="s">
        <v>183</v>
      </c>
      <c r="E179" s="183"/>
      <c r="F179" s="184">
        <v>1</v>
      </c>
      <c r="G179" s="184" t="s">
        <v>34</v>
      </c>
      <c r="H179" s="184"/>
      <c r="I179" s="185">
        <f>K180</f>
        <v>186631.8</v>
      </c>
      <c r="J179" s="185">
        <f t="shared" si="75"/>
        <v>186631.8</v>
      </c>
      <c r="K179" s="185">
        <f t="shared" si="74"/>
        <v>186631.8</v>
      </c>
      <c r="L179" s="185">
        <f t="shared" si="76"/>
        <v>186631.8</v>
      </c>
      <c r="M179" s="181"/>
      <c r="N179" s="120"/>
      <c r="O179" s="181"/>
    </row>
    <row r="180" spans="1:15" ht="51.95" customHeight="1">
      <c r="A180" s="186" t="s">
        <v>760</v>
      </c>
      <c r="B180" s="186" t="s">
        <v>186</v>
      </c>
      <c r="C180" s="186" t="s">
        <v>46</v>
      </c>
      <c r="D180" s="186" t="s">
        <v>187</v>
      </c>
      <c r="E180" s="187" t="s">
        <v>47</v>
      </c>
      <c r="F180" s="188">
        <v>3377.34</v>
      </c>
      <c r="G180" s="189">
        <v>45.7</v>
      </c>
      <c r="H180" s="189">
        <f t="shared" si="83"/>
        <v>45.69</v>
      </c>
      <c r="I180" s="189">
        <f>TRUNC(TRUNC(G180 * B4, 2) + G180, 2)</f>
        <v>55.26</v>
      </c>
      <c r="J180" s="189">
        <f t="shared" si="75"/>
        <v>55.259900000000002</v>
      </c>
      <c r="K180" s="189">
        <f t="shared" si="74"/>
        <v>186631.8</v>
      </c>
      <c r="L180" s="189">
        <f t="shared" si="76"/>
        <v>186631.8</v>
      </c>
      <c r="M180" s="123">
        <f>1-H180/G180</f>
        <v>2.1881838074411242E-4</v>
      </c>
      <c r="N180" s="123">
        <f>1-J180/I180</f>
        <v>1.8096272167422711E-6</v>
      </c>
      <c r="O180" s="123">
        <f>1-L180/K180</f>
        <v>0</v>
      </c>
    </row>
    <row r="181" spans="1:15" ht="24" customHeight="1">
      <c r="A181" s="182" t="s">
        <v>80</v>
      </c>
      <c r="B181" s="182" t="s">
        <v>33</v>
      </c>
      <c r="C181" s="182"/>
      <c r="D181" s="182" t="s">
        <v>188</v>
      </c>
      <c r="E181" s="183"/>
      <c r="F181" s="184">
        <v>1</v>
      </c>
      <c r="G181" s="184" t="s">
        <v>34</v>
      </c>
      <c r="H181" s="184"/>
      <c r="I181" s="185">
        <f>K182 + K198 + K203 + K205</f>
        <v>795499.5</v>
      </c>
      <c r="J181" s="185">
        <f t="shared" si="75"/>
        <v>795499.5</v>
      </c>
      <c r="K181" s="185">
        <f t="shared" si="74"/>
        <v>795499.5</v>
      </c>
      <c r="L181" s="185">
        <f t="shared" si="76"/>
        <v>795499.5</v>
      </c>
      <c r="M181" s="181"/>
      <c r="N181" s="120"/>
      <c r="O181" s="181"/>
    </row>
    <row r="182" spans="1:15" ht="24" customHeight="1">
      <c r="A182" s="182" t="s">
        <v>761</v>
      </c>
      <c r="B182" s="182" t="s">
        <v>33</v>
      </c>
      <c r="C182" s="182"/>
      <c r="D182" s="182" t="s">
        <v>189</v>
      </c>
      <c r="E182" s="183"/>
      <c r="F182" s="184">
        <v>1</v>
      </c>
      <c r="G182" s="184" t="s">
        <v>34</v>
      </c>
      <c r="H182" s="184"/>
      <c r="I182" s="185">
        <f>K183 + K184 + K185 + K186 + K187 + K188 + K189 + K190 + K191 + K192 + K193</f>
        <v>182458.69</v>
      </c>
      <c r="J182" s="185">
        <f t="shared" si="75"/>
        <v>182458.69</v>
      </c>
      <c r="K182" s="185">
        <f t="shared" si="74"/>
        <v>182458.69</v>
      </c>
      <c r="L182" s="185">
        <f t="shared" si="76"/>
        <v>182458.69</v>
      </c>
      <c r="M182" s="181"/>
      <c r="N182" s="120"/>
      <c r="O182" s="181"/>
    </row>
    <row r="183" spans="1:15" ht="51.95" customHeight="1">
      <c r="A183" s="186" t="s">
        <v>762</v>
      </c>
      <c r="B183" s="186" t="s">
        <v>190</v>
      </c>
      <c r="C183" s="186" t="s">
        <v>46</v>
      </c>
      <c r="D183" s="186" t="s">
        <v>191</v>
      </c>
      <c r="E183" s="187" t="s">
        <v>39</v>
      </c>
      <c r="F183" s="188">
        <v>28</v>
      </c>
      <c r="G183" s="189">
        <v>863.79</v>
      </c>
      <c r="H183" s="189">
        <f t="shared" si="83"/>
        <v>863.78</v>
      </c>
      <c r="I183" s="189">
        <f>TRUNC(TRUNC(G183 * B4, 2) + G183, 2)</f>
        <v>1044.6600000000001</v>
      </c>
      <c r="J183" s="189">
        <f t="shared" si="75"/>
        <v>1044.6600000000001</v>
      </c>
      <c r="K183" s="189">
        <f t="shared" si="74"/>
        <v>29250.48</v>
      </c>
      <c r="L183" s="189">
        <f t="shared" si="76"/>
        <v>29250.48</v>
      </c>
      <c r="M183" s="123">
        <f t="shared" ref="M183:M192" si="111">1-H183/G183</f>
        <v>1.1576887900988098E-5</v>
      </c>
      <c r="N183" s="123">
        <f t="shared" ref="N183:N192" si="112">1-J183/I183</f>
        <v>0</v>
      </c>
      <c r="O183" s="123">
        <f t="shared" ref="O183:O192" si="113">1-L183/K183</f>
        <v>0</v>
      </c>
    </row>
    <row r="184" spans="1:15" ht="51.95" customHeight="1">
      <c r="A184" s="186" t="s">
        <v>763</v>
      </c>
      <c r="B184" s="186" t="s">
        <v>192</v>
      </c>
      <c r="C184" s="186" t="s">
        <v>46</v>
      </c>
      <c r="D184" s="186" t="s">
        <v>193</v>
      </c>
      <c r="E184" s="187" t="s">
        <v>39</v>
      </c>
      <c r="F184" s="188">
        <v>16</v>
      </c>
      <c r="G184" s="189">
        <v>869.1</v>
      </c>
      <c r="H184" s="189">
        <f t="shared" si="83"/>
        <v>869.09</v>
      </c>
      <c r="I184" s="189">
        <f>TRUNC(TRUNC(G184 * B4, 2) + G184, 2)</f>
        <v>1051.08</v>
      </c>
      <c r="J184" s="189">
        <f t="shared" si="75"/>
        <v>1051.08</v>
      </c>
      <c r="K184" s="189">
        <f t="shared" si="74"/>
        <v>16817.28</v>
      </c>
      <c r="L184" s="189">
        <f t="shared" si="76"/>
        <v>16817.28</v>
      </c>
      <c r="M184" s="123">
        <f t="shared" si="111"/>
        <v>1.1506155793372663E-5</v>
      </c>
      <c r="N184" s="123">
        <f t="shared" si="112"/>
        <v>0</v>
      </c>
      <c r="O184" s="123">
        <f t="shared" si="113"/>
        <v>0</v>
      </c>
    </row>
    <row r="185" spans="1:15" ht="39" customHeight="1">
      <c r="A185" s="186" t="s">
        <v>764</v>
      </c>
      <c r="B185" s="186" t="s">
        <v>765</v>
      </c>
      <c r="C185" s="186" t="s">
        <v>38</v>
      </c>
      <c r="D185" s="186" t="s">
        <v>766</v>
      </c>
      <c r="E185" s="187" t="s">
        <v>39</v>
      </c>
      <c r="F185" s="188">
        <v>39</v>
      </c>
      <c r="G185" s="189">
        <v>626.73</v>
      </c>
      <c r="H185" s="189">
        <f t="shared" si="83"/>
        <v>626.72</v>
      </c>
      <c r="I185" s="189">
        <f>TRUNC(TRUNC(G185 * B4, 2) + G185, 2)</f>
        <v>757.96</v>
      </c>
      <c r="J185" s="189">
        <f t="shared" si="75"/>
        <v>757.96</v>
      </c>
      <c r="K185" s="189">
        <f t="shared" si="74"/>
        <v>29560.44</v>
      </c>
      <c r="L185" s="189">
        <f t="shared" si="76"/>
        <v>29560.44</v>
      </c>
      <c r="M185" s="123">
        <f t="shared" si="111"/>
        <v>1.595583425073599E-5</v>
      </c>
      <c r="N185" s="123">
        <f t="shared" si="112"/>
        <v>0</v>
      </c>
      <c r="O185" s="123">
        <f t="shared" si="113"/>
        <v>0</v>
      </c>
    </row>
    <row r="186" spans="1:15" ht="39" customHeight="1">
      <c r="A186" s="186" t="s">
        <v>767</v>
      </c>
      <c r="B186" s="186" t="s">
        <v>768</v>
      </c>
      <c r="C186" s="186" t="s">
        <v>38</v>
      </c>
      <c r="D186" s="186" t="s">
        <v>769</v>
      </c>
      <c r="E186" s="187" t="s">
        <v>39</v>
      </c>
      <c r="F186" s="188">
        <v>48</v>
      </c>
      <c r="G186" s="189">
        <v>538.27</v>
      </c>
      <c r="H186" s="189">
        <f t="shared" si="83"/>
        <v>538.27</v>
      </c>
      <c r="I186" s="189">
        <f>TRUNC(TRUNC(G186 * B4, 2) + G186, 2)</f>
        <v>650.98</v>
      </c>
      <c r="J186" s="189">
        <f t="shared" si="75"/>
        <v>650.98</v>
      </c>
      <c r="K186" s="189">
        <f t="shared" si="74"/>
        <v>31247.040000000001</v>
      </c>
      <c r="L186" s="189">
        <f t="shared" si="76"/>
        <v>31247.040000000001</v>
      </c>
      <c r="M186" s="123">
        <f t="shared" si="111"/>
        <v>0</v>
      </c>
      <c r="N186" s="123">
        <f t="shared" si="112"/>
        <v>0</v>
      </c>
      <c r="O186" s="123">
        <f t="shared" si="113"/>
        <v>0</v>
      </c>
    </row>
    <row r="187" spans="1:15" ht="39" customHeight="1">
      <c r="A187" s="186" t="s">
        <v>770</v>
      </c>
      <c r="B187" s="186" t="s">
        <v>771</v>
      </c>
      <c r="C187" s="186" t="s">
        <v>38</v>
      </c>
      <c r="D187" s="186" t="s">
        <v>772</v>
      </c>
      <c r="E187" s="187" t="s">
        <v>39</v>
      </c>
      <c r="F187" s="188">
        <v>1</v>
      </c>
      <c r="G187" s="189">
        <v>2652</v>
      </c>
      <c r="H187" s="189">
        <f t="shared" si="83"/>
        <v>2651.99</v>
      </c>
      <c r="I187" s="189">
        <f>TRUNC(TRUNC(G187 * B4, 2) + G187, 2)</f>
        <v>3207.32</v>
      </c>
      <c r="J187" s="189">
        <f t="shared" si="75"/>
        <v>3207.32</v>
      </c>
      <c r="K187" s="189">
        <f t="shared" si="74"/>
        <v>3207.32</v>
      </c>
      <c r="L187" s="189">
        <f t="shared" si="76"/>
        <v>3207.32</v>
      </c>
      <c r="M187" s="123">
        <f t="shared" si="111"/>
        <v>3.7707390649899253E-6</v>
      </c>
      <c r="N187" s="123">
        <f t="shared" si="112"/>
        <v>0</v>
      </c>
      <c r="O187" s="123">
        <f t="shared" si="113"/>
        <v>0</v>
      </c>
    </row>
    <row r="188" spans="1:15" ht="39" customHeight="1">
      <c r="A188" s="186" t="s">
        <v>773</v>
      </c>
      <c r="B188" s="186" t="s">
        <v>774</v>
      </c>
      <c r="C188" s="186" t="s">
        <v>38</v>
      </c>
      <c r="D188" s="186" t="s">
        <v>775</v>
      </c>
      <c r="E188" s="187" t="s">
        <v>39</v>
      </c>
      <c r="F188" s="188">
        <v>1</v>
      </c>
      <c r="G188" s="189">
        <v>5179</v>
      </c>
      <c r="H188" s="189">
        <f t="shared" si="83"/>
        <v>5179</v>
      </c>
      <c r="I188" s="189">
        <f>TRUNC(TRUNC(G188 * B4, 2) + G188, 2)</f>
        <v>6263.48</v>
      </c>
      <c r="J188" s="189">
        <f t="shared" si="75"/>
        <v>6263.48</v>
      </c>
      <c r="K188" s="189">
        <f t="shared" si="74"/>
        <v>6263.48</v>
      </c>
      <c r="L188" s="189">
        <f t="shared" si="76"/>
        <v>6263.48</v>
      </c>
      <c r="M188" s="123">
        <f t="shared" si="111"/>
        <v>0</v>
      </c>
      <c r="N188" s="123">
        <f t="shared" si="112"/>
        <v>0</v>
      </c>
      <c r="O188" s="123">
        <f t="shared" si="113"/>
        <v>0</v>
      </c>
    </row>
    <row r="189" spans="1:15" ht="39" customHeight="1">
      <c r="A189" s="186" t="s">
        <v>776</v>
      </c>
      <c r="B189" s="186" t="s">
        <v>777</v>
      </c>
      <c r="C189" s="186" t="s">
        <v>38</v>
      </c>
      <c r="D189" s="186" t="s">
        <v>778</v>
      </c>
      <c r="E189" s="187" t="s">
        <v>39</v>
      </c>
      <c r="F189" s="188">
        <v>1</v>
      </c>
      <c r="G189" s="189">
        <v>9667.44</v>
      </c>
      <c r="H189" s="189">
        <f t="shared" si="83"/>
        <v>9667.44</v>
      </c>
      <c r="I189" s="189">
        <f>TRUNC(TRUNC(G189 * B4, 2) + G189, 2)</f>
        <v>11691.8</v>
      </c>
      <c r="J189" s="189">
        <f t="shared" si="75"/>
        <v>11691.8</v>
      </c>
      <c r="K189" s="189">
        <f t="shared" si="74"/>
        <v>11691.8</v>
      </c>
      <c r="L189" s="189">
        <f t="shared" si="76"/>
        <v>11691.8</v>
      </c>
      <c r="M189" s="123">
        <f t="shared" si="111"/>
        <v>0</v>
      </c>
      <c r="N189" s="123">
        <f t="shared" si="112"/>
        <v>0</v>
      </c>
      <c r="O189" s="123">
        <f t="shared" si="113"/>
        <v>0</v>
      </c>
    </row>
    <row r="190" spans="1:15" ht="39" customHeight="1">
      <c r="A190" s="186" t="s">
        <v>779</v>
      </c>
      <c r="B190" s="186" t="s">
        <v>194</v>
      </c>
      <c r="C190" s="186" t="s">
        <v>46</v>
      </c>
      <c r="D190" s="186" t="s">
        <v>195</v>
      </c>
      <c r="E190" s="187" t="s">
        <v>47</v>
      </c>
      <c r="F190" s="188">
        <v>1.83</v>
      </c>
      <c r="G190" s="189">
        <v>671.35</v>
      </c>
      <c r="H190" s="189">
        <f t="shared" si="83"/>
        <v>671.35</v>
      </c>
      <c r="I190" s="189">
        <f>TRUNC(TRUNC(G190 * B4, 2) + G190, 2)</f>
        <v>811.93</v>
      </c>
      <c r="J190" s="189">
        <f t="shared" si="75"/>
        <v>811.9289</v>
      </c>
      <c r="K190" s="189">
        <f t="shared" si="74"/>
        <v>1485.83</v>
      </c>
      <c r="L190" s="189">
        <f t="shared" si="76"/>
        <v>1485.83</v>
      </c>
      <c r="M190" s="123">
        <f t="shared" si="111"/>
        <v>0</v>
      </c>
      <c r="N190" s="123">
        <f t="shared" si="112"/>
        <v>1.3547965956872687E-6</v>
      </c>
      <c r="O190" s="123">
        <f t="shared" si="113"/>
        <v>0</v>
      </c>
    </row>
    <row r="191" spans="1:15" ht="26.1" customHeight="1">
      <c r="A191" s="186" t="s">
        <v>780</v>
      </c>
      <c r="B191" s="186" t="s">
        <v>781</v>
      </c>
      <c r="C191" s="186" t="s">
        <v>38</v>
      </c>
      <c r="D191" s="186" t="s">
        <v>782</v>
      </c>
      <c r="E191" s="187" t="s">
        <v>39</v>
      </c>
      <c r="F191" s="188">
        <v>4</v>
      </c>
      <c r="G191" s="189">
        <v>3123.94</v>
      </c>
      <c r="H191" s="189">
        <f t="shared" si="83"/>
        <v>3123.94</v>
      </c>
      <c r="I191" s="189">
        <f>TRUNC(TRUNC(G191 * B4, 2) + G191, 2)</f>
        <v>3778.09</v>
      </c>
      <c r="J191" s="189">
        <f t="shared" si="75"/>
        <v>3778.09</v>
      </c>
      <c r="K191" s="189">
        <f t="shared" si="74"/>
        <v>15112.36</v>
      </c>
      <c r="L191" s="189">
        <f t="shared" si="76"/>
        <v>15112.36</v>
      </c>
      <c r="M191" s="123">
        <f t="shared" si="111"/>
        <v>0</v>
      </c>
      <c r="N191" s="123">
        <f t="shared" si="112"/>
        <v>0</v>
      </c>
      <c r="O191" s="123">
        <f t="shared" si="113"/>
        <v>0</v>
      </c>
    </row>
    <row r="192" spans="1:15" ht="26.1" customHeight="1">
      <c r="A192" s="186" t="s">
        <v>783</v>
      </c>
      <c r="B192" s="186" t="s">
        <v>784</v>
      </c>
      <c r="C192" s="186" t="s">
        <v>38</v>
      </c>
      <c r="D192" s="186" t="s">
        <v>785</v>
      </c>
      <c r="E192" s="187" t="s">
        <v>39</v>
      </c>
      <c r="F192" s="188">
        <v>4</v>
      </c>
      <c r="G192" s="189">
        <v>1396.29</v>
      </c>
      <c r="H192" s="189">
        <f t="shared" si="83"/>
        <v>1396.29</v>
      </c>
      <c r="I192" s="189">
        <f>TRUNC(TRUNC(G192 * B4, 2) + G192, 2)</f>
        <v>1688.67</v>
      </c>
      <c r="J192" s="189">
        <f t="shared" si="75"/>
        <v>1688.67</v>
      </c>
      <c r="K192" s="189">
        <f t="shared" si="74"/>
        <v>6754.68</v>
      </c>
      <c r="L192" s="189">
        <f t="shared" si="76"/>
        <v>6754.68</v>
      </c>
      <c r="M192" s="123">
        <f t="shared" si="111"/>
        <v>0</v>
      </c>
      <c r="N192" s="123">
        <f t="shared" si="112"/>
        <v>0</v>
      </c>
      <c r="O192" s="123">
        <f t="shared" si="113"/>
        <v>0</v>
      </c>
    </row>
    <row r="193" spans="1:15" ht="26.1" customHeight="1">
      <c r="A193" s="182" t="s">
        <v>786</v>
      </c>
      <c r="B193" s="182" t="s">
        <v>33</v>
      </c>
      <c r="C193" s="182"/>
      <c r="D193" s="182" t="s">
        <v>787</v>
      </c>
      <c r="E193" s="183"/>
      <c r="F193" s="184">
        <v>1</v>
      </c>
      <c r="G193" s="184" t="s">
        <v>34</v>
      </c>
      <c r="H193" s="184"/>
      <c r="I193" s="185">
        <f>K194 + K195 + K196 + K197</f>
        <v>31067.98</v>
      </c>
      <c r="J193" s="185">
        <f t="shared" si="75"/>
        <v>31067.98</v>
      </c>
      <c r="K193" s="185">
        <f t="shared" si="74"/>
        <v>31067.98</v>
      </c>
      <c r="L193" s="185">
        <f t="shared" si="76"/>
        <v>31067.98</v>
      </c>
      <c r="M193" s="181"/>
      <c r="N193" s="120"/>
      <c r="O193" s="181"/>
    </row>
    <row r="194" spans="1:15" ht="39" customHeight="1">
      <c r="A194" s="186" t="s">
        <v>788</v>
      </c>
      <c r="B194" s="186" t="s">
        <v>789</v>
      </c>
      <c r="C194" s="186" t="s">
        <v>46</v>
      </c>
      <c r="D194" s="186" t="s">
        <v>790</v>
      </c>
      <c r="E194" s="187" t="s">
        <v>39</v>
      </c>
      <c r="F194" s="188">
        <v>33</v>
      </c>
      <c r="G194" s="189">
        <v>134.47</v>
      </c>
      <c r="H194" s="189">
        <f t="shared" si="83"/>
        <v>134.46</v>
      </c>
      <c r="I194" s="189">
        <f>TRUNC(TRUNC(G194 * B4, 2) + G194, 2)</f>
        <v>162.62</v>
      </c>
      <c r="J194" s="189">
        <f t="shared" si="75"/>
        <v>162.62</v>
      </c>
      <c r="K194" s="189">
        <f t="shared" si="74"/>
        <v>5366.46</v>
      </c>
      <c r="L194" s="189">
        <f t="shared" si="76"/>
        <v>5366.46</v>
      </c>
      <c r="M194" s="123">
        <f t="shared" ref="M194:M197" si="114">1-H194/G194</f>
        <v>7.4366029597650041E-5</v>
      </c>
      <c r="N194" s="123">
        <f t="shared" ref="N194:N197" si="115">1-J194/I194</f>
        <v>0</v>
      </c>
      <c r="O194" s="123">
        <f t="shared" ref="O194:O197" si="116">1-L194/K194</f>
        <v>0</v>
      </c>
    </row>
    <row r="195" spans="1:15" ht="39" customHeight="1">
      <c r="A195" s="186" t="s">
        <v>791</v>
      </c>
      <c r="B195" s="186" t="s">
        <v>792</v>
      </c>
      <c r="C195" s="186" t="s">
        <v>46</v>
      </c>
      <c r="D195" s="186" t="s">
        <v>793</v>
      </c>
      <c r="E195" s="187" t="s">
        <v>57</v>
      </c>
      <c r="F195" s="188">
        <v>332.8</v>
      </c>
      <c r="G195" s="189">
        <v>15.46</v>
      </c>
      <c r="H195" s="189">
        <f t="shared" si="83"/>
        <v>15.45</v>
      </c>
      <c r="I195" s="189">
        <f>TRUNC(TRUNC(G195 * B4, 2) + G195, 2)</f>
        <v>18.690000000000001</v>
      </c>
      <c r="J195" s="189">
        <f t="shared" si="75"/>
        <v>18.689900000000002</v>
      </c>
      <c r="K195" s="189">
        <f t="shared" si="74"/>
        <v>6220.03</v>
      </c>
      <c r="L195" s="189">
        <f t="shared" si="76"/>
        <v>6220.03</v>
      </c>
      <c r="M195" s="123">
        <f t="shared" si="114"/>
        <v>6.4683053040115457E-4</v>
      </c>
      <c r="N195" s="123">
        <f t="shared" si="115"/>
        <v>5.3504547886662479E-6</v>
      </c>
      <c r="O195" s="123">
        <f t="shared" si="116"/>
        <v>0</v>
      </c>
    </row>
    <row r="196" spans="1:15" ht="51.95" customHeight="1">
      <c r="A196" s="186" t="s">
        <v>794</v>
      </c>
      <c r="B196" s="186" t="s">
        <v>795</v>
      </c>
      <c r="C196" s="186" t="s">
        <v>38</v>
      </c>
      <c r="D196" s="186" t="s">
        <v>796</v>
      </c>
      <c r="E196" s="187" t="s">
        <v>39</v>
      </c>
      <c r="F196" s="188">
        <v>19</v>
      </c>
      <c r="G196" s="189">
        <v>471.78</v>
      </c>
      <c r="H196" s="189">
        <f t="shared" si="83"/>
        <v>471.78</v>
      </c>
      <c r="I196" s="189">
        <f>TRUNC(TRUNC(G196 * B4, 2) + G196, 2)</f>
        <v>570.57000000000005</v>
      </c>
      <c r="J196" s="189">
        <f t="shared" si="75"/>
        <v>570.57000000000005</v>
      </c>
      <c r="K196" s="189">
        <f t="shared" si="74"/>
        <v>10840.83</v>
      </c>
      <c r="L196" s="189">
        <f t="shared" si="76"/>
        <v>10840.83</v>
      </c>
      <c r="M196" s="123">
        <f t="shared" si="114"/>
        <v>0</v>
      </c>
      <c r="N196" s="123">
        <f t="shared" si="115"/>
        <v>0</v>
      </c>
      <c r="O196" s="123">
        <f t="shared" si="116"/>
        <v>0</v>
      </c>
    </row>
    <row r="197" spans="1:15" ht="51.95" customHeight="1">
      <c r="A197" s="186" t="s">
        <v>797</v>
      </c>
      <c r="B197" s="186" t="s">
        <v>798</v>
      </c>
      <c r="C197" s="186" t="s">
        <v>38</v>
      </c>
      <c r="D197" s="186" t="s">
        <v>799</v>
      </c>
      <c r="E197" s="187" t="s">
        <v>39</v>
      </c>
      <c r="F197" s="188">
        <v>14</v>
      </c>
      <c r="G197" s="189">
        <v>510.33</v>
      </c>
      <c r="H197" s="189">
        <f t="shared" si="83"/>
        <v>510.33</v>
      </c>
      <c r="I197" s="189">
        <f>TRUNC(TRUNC(G197 * B4, 2) + G197, 2)</f>
        <v>617.19000000000005</v>
      </c>
      <c r="J197" s="189">
        <f t="shared" si="75"/>
        <v>617.19000000000005</v>
      </c>
      <c r="K197" s="189">
        <f t="shared" si="74"/>
        <v>8640.66</v>
      </c>
      <c r="L197" s="189">
        <f t="shared" si="76"/>
        <v>8640.66</v>
      </c>
      <c r="M197" s="123">
        <f t="shared" si="114"/>
        <v>0</v>
      </c>
      <c r="N197" s="123">
        <f t="shared" si="115"/>
        <v>0</v>
      </c>
      <c r="O197" s="123">
        <f t="shared" si="116"/>
        <v>0</v>
      </c>
    </row>
    <row r="198" spans="1:15" ht="24" customHeight="1">
      <c r="A198" s="182" t="s">
        <v>800</v>
      </c>
      <c r="B198" s="182" t="s">
        <v>33</v>
      </c>
      <c r="C198" s="182"/>
      <c r="D198" s="182" t="s">
        <v>801</v>
      </c>
      <c r="E198" s="183"/>
      <c r="F198" s="184">
        <v>1</v>
      </c>
      <c r="G198" s="184" t="s">
        <v>34</v>
      </c>
      <c r="H198" s="184"/>
      <c r="I198" s="185">
        <f>K199 + K200 + K201 + K202</f>
        <v>208005.81000000003</v>
      </c>
      <c r="J198" s="185">
        <f t="shared" si="75"/>
        <v>208005.81</v>
      </c>
      <c r="K198" s="185">
        <f t="shared" si="74"/>
        <v>208005.81</v>
      </c>
      <c r="L198" s="185">
        <f t="shared" si="76"/>
        <v>208005.81</v>
      </c>
      <c r="M198" s="181"/>
      <c r="N198" s="120"/>
      <c r="O198" s="181"/>
    </row>
    <row r="199" spans="1:15" ht="65.099999999999994" customHeight="1">
      <c r="A199" s="186" t="s">
        <v>802</v>
      </c>
      <c r="B199" s="186" t="s">
        <v>803</v>
      </c>
      <c r="C199" s="186" t="s">
        <v>38</v>
      </c>
      <c r="D199" s="186" t="s">
        <v>804</v>
      </c>
      <c r="E199" s="187" t="s">
        <v>47</v>
      </c>
      <c r="F199" s="188">
        <v>216</v>
      </c>
      <c r="G199" s="189">
        <v>403.23</v>
      </c>
      <c r="H199" s="189">
        <f t="shared" si="83"/>
        <v>403.22</v>
      </c>
      <c r="I199" s="189">
        <f>TRUNC(TRUNC(G199 * B4, 2) + G199, 2)</f>
        <v>487.66</v>
      </c>
      <c r="J199" s="189">
        <f t="shared" si="75"/>
        <v>487.66</v>
      </c>
      <c r="K199" s="189">
        <f t="shared" si="74"/>
        <v>105334.56</v>
      </c>
      <c r="L199" s="189">
        <f t="shared" si="76"/>
        <v>105334.56</v>
      </c>
      <c r="M199" s="123">
        <f t="shared" ref="M199:M202" si="117">1-H199/G199</f>
        <v>2.4799742082692866E-5</v>
      </c>
      <c r="N199" s="123">
        <f t="shared" ref="N199:N202" si="118">1-J199/I199</f>
        <v>0</v>
      </c>
      <c r="O199" s="123">
        <f t="shared" ref="O199:O202" si="119">1-L199/K199</f>
        <v>0</v>
      </c>
    </row>
    <row r="200" spans="1:15" ht="65.099999999999994" customHeight="1">
      <c r="A200" s="186" t="s">
        <v>805</v>
      </c>
      <c r="B200" s="186" t="s">
        <v>806</v>
      </c>
      <c r="C200" s="186" t="s">
        <v>46</v>
      </c>
      <c r="D200" s="186" t="s">
        <v>807</v>
      </c>
      <c r="E200" s="187" t="s">
        <v>47</v>
      </c>
      <c r="F200" s="188">
        <v>61.2</v>
      </c>
      <c r="G200" s="189">
        <v>378.84</v>
      </c>
      <c r="H200" s="189">
        <f t="shared" si="83"/>
        <v>378.83</v>
      </c>
      <c r="I200" s="189">
        <f>TRUNC(TRUNC(G200 * B4, 2) + G200, 2)</f>
        <v>458.16</v>
      </c>
      <c r="J200" s="189">
        <f t="shared" si="75"/>
        <v>458.15989999999999</v>
      </c>
      <c r="K200" s="189">
        <f t="shared" si="74"/>
        <v>28039.39</v>
      </c>
      <c r="L200" s="189">
        <f t="shared" si="76"/>
        <v>28039.39</v>
      </c>
      <c r="M200" s="123">
        <f t="shared" si="117"/>
        <v>2.6396367859726766E-5</v>
      </c>
      <c r="N200" s="123">
        <f t="shared" si="118"/>
        <v>2.1826436191751952E-7</v>
      </c>
      <c r="O200" s="123">
        <f t="shared" si="119"/>
        <v>0</v>
      </c>
    </row>
    <row r="201" spans="1:15" ht="51.95" customHeight="1">
      <c r="A201" s="186" t="s">
        <v>808</v>
      </c>
      <c r="B201" s="186" t="s">
        <v>809</v>
      </c>
      <c r="C201" s="186" t="s">
        <v>46</v>
      </c>
      <c r="D201" s="186" t="s">
        <v>810</v>
      </c>
      <c r="E201" s="187" t="s">
        <v>47</v>
      </c>
      <c r="F201" s="188">
        <v>51.6</v>
      </c>
      <c r="G201" s="189">
        <v>716.7</v>
      </c>
      <c r="H201" s="189">
        <f t="shared" si="83"/>
        <v>716.69</v>
      </c>
      <c r="I201" s="189">
        <f>TRUNC(TRUNC(G201 * B4, 2) + G201, 2)</f>
        <v>866.77</v>
      </c>
      <c r="J201" s="189">
        <f t="shared" si="75"/>
        <v>866.76990000000001</v>
      </c>
      <c r="K201" s="189">
        <f t="shared" ref="K201:K264" si="120">TRUNC(F201 * I201,2)</f>
        <v>44725.33</v>
      </c>
      <c r="L201" s="189">
        <f t="shared" si="76"/>
        <v>44725.33</v>
      </c>
      <c r="M201" s="123">
        <f t="shared" si="117"/>
        <v>1.395283940275327E-5</v>
      </c>
      <c r="N201" s="123">
        <f t="shared" si="118"/>
        <v>1.1537085964352656E-7</v>
      </c>
      <c r="O201" s="123">
        <f t="shared" si="119"/>
        <v>0</v>
      </c>
    </row>
    <row r="202" spans="1:15" ht="65.099999999999994" customHeight="1">
      <c r="A202" s="186" t="s">
        <v>811</v>
      </c>
      <c r="B202" s="186" t="s">
        <v>812</v>
      </c>
      <c r="C202" s="186" t="s">
        <v>46</v>
      </c>
      <c r="D202" s="186" t="s">
        <v>813</v>
      </c>
      <c r="E202" s="187" t="s">
        <v>47</v>
      </c>
      <c r="F202" s="188">
        <v>34.200000000000003</v>
      </c>
      <c r="G202" s="189">
        <v>723.06</v>
      </c>
      <c r="H202" s="189">
        <f t="shared" si="83"/>
        <v>723.05</v>
      </c>
      <c r="I202" s="189">
        <f>TRUNC(TRUNC(G202 * B4, 2) + G202, 2)</f>
        <v>874.46</v>
      </c>
      <c r="J202" s="189">
        <f t="shared" ref="J202:J265" si="121">TRUNC(L202/F202,4)</f>
        <v>874.45989999999995</v>
      </c>
      <c r="K202" s="189">
        <f t="shared" si="120"/>
        <v>29906.53</v>
      </c>
      <c r="L202" s="189">
        <f t="shared" ref="L202:L265" si="122">ROUND((1-$B$6) * K202,2)</f>
        <v>29906.53</v>
      </c>
      <c r="M202" s="123">
        <f t="shared" si="117"/>
        <v>1.3830110917489868E-5</v>
      </c>
      <c r="N202" s="123">
        <f t="shared" si="118"/>
        <v>1.143562885497218E-7</v>
      </c>
      <c r="O202" s="123">
        <f t="shared" si="119"/>
        <v>0</v>
      </c>
    </row>
    <row r="203" spans="1:15" ht="24" customHeight="1">
      <c r="A203" s="182" t="s">
        <v>814</v>
      </c>
      <c r="B203" s="182" t="s">
        <v>33</v>
      </c>
      <c r="C203" s="182"/>
      <c r="D203" s="182" t="s">
        <v>815</v>
      </c>
      <c r="E203" s="183"/>
      <c r="F203" s="184">
        <v>1</v>
      </c>
      <c r="G203" s="184" t="s">
        <v>34</v>
      </c>
      <c r="H203" s="184"/>
      <c r="I203" s="185">
        <f>K204</f>
        <v>347138.44</v>
      </c>
      <c r="J203" s="185">
        <f t="shared" si="121"/>
        <v>347138.44</v>
      </c>
      <c r="K203" s="185">
        <f t="shared" si="120"/>
        <v>347138.44</v>
      </c>
      <c r="L203" s="185">
        <f t="shared" si="122"/>
        <v>347138.44</v>
      </c>
      <c r="M203" s="181"/>
      <c r="N203" s="120"/>
      <c r="O203" s="181"/>
    </row>
    <row r="204" spans="1:15" ht="51.95" customHeight="1">
      <c r="A204" s="186" t="s">
        <v>816</v>
      </c>
      <c r="B204" s="186" t="s">
        <v>817</v>
      </c>
      <c r="C204" s="186" t="s">
        <v>38</v>
      </c>
      <c r="D204" s="186" t="s">
        <v>818</v>
      </c>
      <c r="E204" s="187" t="s">
        <v>47</v>
      </c>
      <c r="F204" s="188">
        <v>230.87</v>
      </c>
      <c r="G204" s="189">
        <v>1243.27</v>
      </c>
      <c r="H204" s="189">
        <f t="shared" si="83"/>
        <v>1243.27</v>
      </c>
      <c r="I204" s="189">
        <f>TRUNC(TRUNC(G204 * B4, 2) + G204, 2)</f>
        <v>1503.61</v>
      </c>
      <c r="J204" s="189">
        <f t="shared" si="121"/>
        <v>1503.6098999999999</v>
      </c>
      <c r="K204" s="189">
        <f t="shared" si="120"/>
        <v>347138.44</v>
      </c>
      <c r="L204" s="189">
        <f t="shared" si="122"/>
        <v>347138.44</v>
      </c>
      <c r="M204" s="123">
        <f>1-H204/G204</f>
        <v>0</v>
      </c>
      <c r="N204" s="123">
        <f>1-J204/I204</f>
        <v>6.6506607443450605E-8</v>
      </c>
      <c r="O204" s="123">
        <f>1-L204/K204</f>
        <v>0</v>
      </c>
    </row>
    <row r="205" spans="1:15" ht="24" customHeight="1">
      <c r="A205" s="182" t="s">
        <v>819</v>
      </c>
      <c r="B205" s="182" t="s">
        <v>33</v>
      </c>
      <c r="C205" s="182"/>
      <c r="D205" s="182" t="s">
        <v>820</v>
      </c>
      <c r="E205" s="183"/>
      <c r="F205" s="184">
        <v>1</v>
      </c>
      <c r="G205" s="184" t="s">
        <v>34</v>
      </c>
      <c r="H205" s="184"/>
      <c r="I205" s="185">
        <f>K206 + K207 + K208 + K209</f>
        <v>57896.56</v>
      </c>
      <c r="J205" s="185">
        <f t="shared" si="121"/>
        <v>57896.56</v>
      </c>
      <c r="K205" s="185">
        <f t="shared" si="120"/>
        <v>57896.56</v>
      </c>
      <c r="L205" s="185">
        <f t="shared" si="122"/>
        <v>57896.56</v>
      </c>
      <c r="M205" s="181"/>
      <c r="N205" s="120"/>
      <c r="O205" s="181"/>
    </row>
    <row r="206" spans="1:15" ht="78" customHeight="1">
      <c r="A206" s="186" t="s">
        <v>821</v>
      </c>
      <c r="B206" s="186" t="s">
        <v>822</v>
      </c>
      <c r="C206" s="186" t="s">
        <v>38</v>
      </c>
      <c r="D206" s="186" t="s">
        <v>823</v>
      </c>
      <c r="E206" s="187" t="s">
        <v>47</v>
      </c>
      <c r="F206" s="188">
        <v>284</v>
      </c>
      <c r="G206" s="189">
        <v>138.02000000000001</v>
      </c>
      <c r="H206" s="189">
        <f t="shared" ref="H206:H269" si="123">ROUND(J206/(1+$B$4),2)</f>
        <v>138.02000000000001</v>
      </c>
      <c r="I206" s="189">
        <f>TRUNC(TRUNC(G206 * B4, 2) + G206, 2)</f>
        <v>166.92</v>
      </c>
      <c r="J206" s="189">
        <f t="shared" si="121"/>
        <v>166.92</v>
      </c>
      <c r="K206" s="189">
        <f t="shared" si="120"/>
        <v>47405.279999999999</v>
      </c>
      <c r="L206" s="189">
        <f t="shared" si="122"/>
        <v>47405.279999999999</v>
      </c>
      <c r="M206" s="123">
        <f t="shared" ref="M206:M209" si="124">1-H206/G206</f>
        <v>0</v>
      </c>
      <c r="N206" s="123">
        <f t="shared" ref="N206:N209" si="125">1-J206/I206</f>
        <v>0</v>
      </c>
      <c r="O206" s="123">
        <f t="shared" ref="O206:O209" si="126">1-L206/K206</f>
        <v>0</v>
      </c>
    </row>
    <row r="207" spans="1:15" ht="78" customHeight="1">
      <c r="A207" s="186" t="s">
        <v>824</v>
      </c>
      <c r="B207" s="186" t="s">
        <v>196</v>
      </c>
      <c r="C207" s="186" t="s">
        <v>38</v>
      </c>
      <c r="D207" s="186" t="s">
        <v>197</v>
      </c>
      <c r="E207" s="187" t="s">
        <v>39</v>
      </c>
      <c r="F207" s="188">
        <v>1</v>
      </c>
      <c r="G207" s="189">
        <v>860.59</v>
      </c>
      <c r="H207" s="189">
        <f t="shared" si="123"/>
        <v>860.58</v>
      </c>
      <c r="I207" s="189">
        <f>TRUNC(TRUNC(G207 * B4, 2) + G207, 2)</f>
        <v>1040.79</v>
      </c>
      <c r="J207" s="189">
        <f t="shared" si="121"/>
        <v>1040.79</v>
      </c>
      <c r="K207" s="189">
        <f t="shared" si="120"/>
        <v>1040.79</v>
      </c>
      <c r="L207" s="189">
        <f t="shared" si="122"/>
        <v>1040.79</v>
      </c>
      <c r="M207" s="123">
        <f t="shared" si="124"/>
        <v>1.1619935160744888E-5</v>
      </c>
      <c r="N207" s="123">
        <f t="shared" si="125"/>
        <v>0</v>
      </c>
      <c r="O207" s="123">
        <f t="shared" si="126"/>
        <v>0</v>
      </c>
    </row>
    <row r="208" spans="1:15" ht="65.099999999999994" customHeight="1">
      <c r="A208" s="186" t="s">
        <v>825</v>
      </c>
      <c r="B208" s="186" t="s">
        <v>826</v>
      </c>
      <c r="C208" s="186" t="s">
        <v>38</v>
      </c>
      <c r="D208" s="186" t="s">
        <v>827</v>
      </c>
      <c r="E208" s="187" t="s">
        <v>39</v>
      </c>
      <c r="F208" s="188">
        <v>1</v>
      </c>
      <c r="G208" s="189">
        <v>7395.75</v>
      </c>
      <c r="H208" s="189">
        <f t="shared" si="123"/>
        <v>7395.75</v>
      </c>
      <c r="I208" s="189">
        <f>TRUNC(TRUNC(G208 * B4, 2) + G208, 2)</f>
        <v>8944.42</v>
      </c>
      <c r="J208" s="189">
        <f t="shared" si="121"/>
        <v>8944.42</v>
      </c>
      <c r="K208" s="189">
        <f t="shared" si="120"/>
        <v>8944.42</v>
      </c>
      <c r="L208" s="189">
        <f t="shared" si="122"/>
        <v>8944.42</v>
      </c>
      <c r="M208" s="123">
        <f t="shared" si="124"/>
        <v>0</v>
      </c>
      <c r="N208" s="123">
        <f t="shared" si="125"/>
        <v>0</v>
      </c>
      <c r="O208" s="123">
        <f t="shared" si="126"/>
        <v>0</v>
      </c>
    </row>
    <row r="209" spans="1:15" ht="26.1" customHeight="1">
      <c r="A209" s="186" t="s">
        <v>828</v>
      </c>
      <c r="B209" s="186" t="s">
        <v>829</v>
      </c>
      <c r="C209" s="186" t="s">
        <v>38</v>
      </c>
      <c r="D209" s="186" t="s">
        <v>830</v>
      </c>
      <c r="E209" s="187" t="s">
        <v>39</v>
      </c>
      <c r="F209" s="188">
        <v>1</v>
      </c>
      <c r="G209" s="189">
        <v>418.45</v>
      </c>
      <c r="H209" s="189">
        <f t="shared" si="123"/>
        <v>418.45</v>
      </c>
      <c r="I209" s="189">
        <f>TRUNC(TRUNC(G209 * B4, 2) + G209, 2)</f>
        <v>506.07</v>
      </c>
      <c r="J209" s="189">
        <f t="shared" si="121"/>
        <v>506.07</v>
      </c>
      <c r="K209" s="189">
        <f t="shared" si="120"/>
        <v>506.07</v>
      </c>
      <c r="L209" s="189">
        <f t="shared" si="122"/>
        <v>506.07</v>
      </c>
      <c r="M209" s="123">
        <f t="shared" si="124"/>
        <v>0</v>
      </c>
      <c r="N209" s="123">
        <f t="shared" si="125"/>
        <v>0</v>
      </c>
      <c r="O209" s="123">
        <f t="shared" si="126"/>
        <v>0</v>
      </c>
    </row>
    <row r="210" spans="1:15" ht="24" customHeight="1">
      <c r="A210" s="182" t="s">
        <v>81</v>
      </c>
      <c r="B210" s="182" t="s">
        <v>33</v>
      </c>
      <c r="C210" s="182"/>
      <c r="D210" s="182" t="s">
        <v>198</v>
      </c>
      <c r="E210" s="183"/>
      <c r="F210" s="184">
        <v>1</v>
      </c>
      <c r="G210" s="184" t="s">
        <v>34</v>
      </c>
      <c r="H210" s="184"/>
      <c r="I210" s="185">
        <f>K211 + K212</f>
        <v>38583.61</v>
      </c>
      <c r="J210" s="185">
        <f t="shared" si="121"/>
        <v>38583.61</v>
      </c>
      <c r="K210" s="185">
        <f t="shared" si="120"/>
        <v>38583.61</v>
      </c>
      <c r="L210" s="185">
        <f t="shared" si="122"/>
        <v>38583.61</v>
      </c>
      <c r="M210" s="181"/>
      <c r="N210" s="120"/>
      <c r="O210" s="181"/>
    </row>
    <row r="211" spans="1:15" ht="26.1" customHeight="1">
      <c r="A211" s="186" t="s">
        <v>831</v>
      </c>
      <c r="B211" s="186" t="s">
        <v>832</v>
      </c>
      <c r="C211" s="186" t="s">
        <v>38</v>
      </c>
      <c r="D211" s="186" t="s">
        <v>199</v>
      </c>
      <c r="E211" s="187" t="s">
        <v>47</v>
      </c>
      <c r="F211" s="188">
        <v>41.93</v>
      </c>
      <c r="G211" s="189">
        <v>524.65</v>
      </c>
      <c r="H211" s="189">
        <f t="shared" si="123"/>
        <v>524.65</v>
      </c>
      <c r="I211" s="189">
        <f>TRUNC(TRUNC(G211 * B4, 2) + G211, 2)</f>
        <v>634.51</v>
      </c>
      <c r="J211" s="189">
        <f t="shared" si="121"/>
        <v>634.50980000000004</v>
      </c>
      <c r="K211" s="189">
        <f t="shared" si="120"/>
        <v>26605</v>
      </c>
      <c r="L211" s="189">
        <f t="shared" si="122"/>
        <v>26605</v>
      </c>
      <c r="M211" s="123">
        <f t="shared" ref="M211:M212" si="127">1-H211/G211</f>
        <v>0</v>
      </c>
      <c r="N211" s="123">
        <f t="shared" ref="N211:N212" si="128">1-J211/I211</f>
        <v>3.1520385801453443E-7</v>
      </c>
      <c r="O211" s="123">
        <f t="shared" ref="O211:O212" si="129">1-L211/K211</f>
        <v>0</v>
      </c>
    </row>
    <row r="212" spans="1:15" ht="26.1" customHeight="1">
      <c r="A212" s="186" t="s">
        <v>833</v>
      </c>
      <c r="B212" s="186" t="s">
        <v>834</v>
      </c>
      <c r="C212" s="186" t="s">
        <v>46</v>
      </c>
      <c r="D212" s="186" t="s">
        <v>835</v>
      </c>
      <c r="E212" s="187" t="s">
        <v>47</v>
      </c>
      <c r="F212" s="188">
        <v>23.94</v>
      </c>
      <c r="G212" s="189">
        <v>413.73</v>
      </c>
      <c r="H212" s="189">
        <f t="shared" si="123"/>
        <v>413.73</v>
      </c>
      <c r="I212" s="189">
        <f>TRUNC(TRUNC(G212 * B4, 2) + G212, 2)</f>
        <v>500.36</v>
      </c>
      <c r="J212" s="189">
        <f t="shared" si="121"/>
        <v>500.3596</v>
      </c>
      <c r="K212" s="189">
        <f t="shared" si="120"/>
        <v>11978.61</v>
      </c>
      <c r="L212" s="189">
        <f t="shared" si="122"/>
        <v>11978.61</v>
      </c>
      <c r="M212" s="123">
        <f t="shared" si="127"/>
        <v>0</v>
      </c>
      <c r="N212" s="123">
        <f t="shared" si="128"/>
        <v>7.9942441444380563E-7</v>
      </c>
      <c r="O212" s="123">
        <f t="shared" si="129"/>
        <v>0</v>
      </c>
    </row>
    <row r="213" spans="1:15" ht="24" customHeight="1">
      <c r="A213" s="182" t="s">
        <v>84</v>
      </c>
      <c r="B213" s="182" t="s">
        <v>33</v>
      </c>
      <c r="C213" s="182"/>
      <c r="D213" s="182" t="s">
        <v>200</v>
      </c>
      <c r="E213" s="183"/>
      <c r="F213" s="184">
        <v>1</v>
      </c>
      <c r="G213" s="184" t="s">
        <v>34</v>
      </c>
      <c r="H213" s="184"/>
      <c r="I213" s="185">
        <f>K214 + K215 + K216 + K217</f>
        <v>282760.68999999994</v>
      </c>
      <c r="J213" s="185">
        <f t="shared" si="121"/>
        <v>282760.69</v>
      </c>
      <c r="K213" s="185">
        <f t="shared" si="120"/>
        <v>282760.69</v>
      </c>
      <c r="L213" s="185">
        <f t="shared" si="122"/>
        <v>282760.69</v>
      </c>
      <c r="M213" s="181"/>
      <c r="N213" s="120"/>
      <c r="O213" s="181"/>
    </row>
    <row r="214" spans="1:15" ht="26.1" customHeight="1">
      <c r="A214" s="186" t="s">
        <v>836</v>
      </c>
      <c r="B214" s="186" t="s">
        <v>837</v>
      </c>
      <c r="C214" s="186" t="s">
        <v>46</v>
      </c>
      <c r="D214" s="186" t="s">
        <v>838</v>
      </c>
      <c r="E214" s="187" t="s">
        <v>47</v>
      </c>
      <c r="F214" s="188">
        <v>2414.4699999999998</v>
      </c>
      <c r="G214" s="189">
        <v>68.36</v>
      </c>
      <c r="H214" s="189">
        <f t="shared" si="123"/>
        <v>68.36</v>
      </c>
      <c r="I214" s="189">
        <f>TRUNC(TRUNC(G214 * B4, 2) + G214, 2)</f>
        <v>82.67</v>
      </c>
      <c r="J214" s="189">
        <f t="shared" si="121"/>
        <v>82.669899999999998</v>
      </c>
      <c r="K214" s="189">
        <f t="shared" si="120"/>
        <v>199604.23</v>
      </c>
      <c r="L214" s="189">
        <f t="shared" si="122"/>
        <v>199604.23</v>
      </c>
      <c r="M214" s="123">
        <f t="shared" ref="M214:M217" si="130">1-H214/G214</f>
        <v>0</v>
      </c>
      <c r="N214" s="123">
        <f t="shared" ref="N214:N217" si="131">1-J214/I214</f>
        <v>1.2096286440277382E-6</v>
      </c>
      <c r="O214" s="123">
        <f t="shared" ref="O214:O217" si="132">1-L214/K214</f>
        <v>0</v>
      </c>
    </row>
    <row r="215" spans="1:15" ht="39" customHeight="1">
      <c r="A215" s="186" t="s">
        <v>839</v>
      </c>
      <c r="B215" s="186" t="s">
        <v>840</v>
      </c>
      <c r="C215" s="186" t="s">
        <v>38</v>
      </c>
      <c r="D215" s="186" t="s">
        <v>841</v>
      </c>
      <c r="E215" s="187" t="s">
        <v>47</v>
      </c>
      <c r="F215" s="188">
        <v>131</v>
      </c>
      <c r="G215" s="189">
        <v>436.76</v>
      </c>
      <c r="H215" s="189">
        <f t="shared" si="123"/>
        <v>436.75</v>
      </c>
      <c r="I215" s="189">
        <f>TRUNC(TRUNC(G215 * B4, 2) + G215, 2)</f>
        <v>528.21</v>
      </c>
      <c r="J215" s="189">
        <f t="shared" si="121"/>
        <v>528.21</v>
      </c>
      <c r="K215" s="189">
        <f t="shared" si="120"/>
        <v>69195.509999999995</v>
      </c>
      <c r="L215" s="189">
        <f t="shared" si="122"/>
        <v>69195.509999999995</v>
      </c>
      <c r="M215" s="123">
        <f t="shared" si="130"/>
        <v>2.2895869585148887E-5</v>
      </c>
      <c r="N215" s="123">
        <f t="shared" si="131"/>
        <v>0</v>
      </c>
      <c r="O215" s="123">
        <f t="shared" si="132"/>
        <v>0</v>
      </c>
    </row>
    <row r="216" spans="1:15" ht="26.1" customHeight="1">
      <c r="A216" s="186" t="s">
        <v>842</v>
      </c>
      <c r="B216" s="186" t="s">
        <v>201</v>
      </c>
      <c r="C216" s="186" t="s">
        <v>46</v>
      </c>
      <c r="D216" s="186" t="s">
        <v>202</v>
      </c>
      <c r="E216" s="187" t="s">
        <v>57</v>
      </c>
      <c r="F216" s="188">
        <v>206.33</v>
      </c>
      <c r="G216" s="189">
        <v>54.15</v>
      </c>
      <c r="H216" s="189">
        <f t="shared" si="123"/>
        <v>54.14</v>
      </c>
      <c r="I216" s="189">
        <f>TRUNC(TRUNC(G216 * B4, 2) + G216, 2)</f>
        <v>65.48</v>
      </c>
      <c r="J216" s="189">
        <f t="shared" si="121"/>
        <v>65.479900000000001</v>
      </c>
      <c r="K216" s="189">
        <f t="shared" si="120"/>
        <v>13510.48</v>
      </c>
      <c r="L216" s="189">
        <f t="shared" si="122"/>
        <v>13510.48</v>
      </c>
      <c r="M216" s="123">
        <f t="shared" si="130"/>
        <v>1.8467220683282548E-4</v>
      </c>
      <c r="N216" s="123">
        <f t="shared" si="131"/>
        <v>1.527183873029081E-6</v>
      </c>
      <c r="O216" s="123">
        <f t="shared" si="132"/>
        <v>0</v>
      </c>
    </row>
    <row r="217" spans="1:15" ht="39" customHeight="1">
      <c r="A217" s="186" t="s">
        <v>843</v>
      </c>
      <c r="B217" s="186" t="s">
        <v>844</v>
      </c>
      <c r="C217" s="186" t="s">
        <v>46</v>
      </c>
      <c r="D217" s="186" t="s">
        <v>845</v>
      </c>
      <c r="E217" s="187" t="s">
        <v>57</v>
      </c>
      <c r="F217" s="188">
        <v>5.7</v>
      </c>
      <c r="G217" s="189">
        <v>65.349999999999994</v>
      </c>
      <c r="H217" s="189">
        <f t="shared" si="123"/>
        <v>65.349999999999994</v>
      </c>
      <c r="I217" s="189">
        <f>TRUNC(TRUNC(G217 * B4, 2) + G217, 2)</f>
        <v>79.03</v>
      </c>
      <c r="J217" s="189">
        <f t="shared" si="121"/>
        <v>79.029799999999994</v>
      </c>
      <c r="K217" s="189">
        <f t="shared" si="120"/>
        <v>450.47</v>
      </c>
      <c r="L217" s="189">
        <f t="shared" si="122"/>
        <v>450.47</v>
      </c>
      <c r="M217" s="123">
        <f t="shared" si="130"/>
        <v>0</v>
      </c>
      <c r="N217" s="123">
        <f t="shared" si="131"/>
        <v>2.5306845502504061E-6</v>
      </c>
      <c r="O217" s="123">
        <f t="shared" si="132"/>
        <v>0</v>
      </c>
    </row>
    <row r="218" spans="1:15" ht="24" customHeight="1">
      <c r="A218" s="182" t="s">
        <v>85</v>
      </c>
      <c r="B218" s="182" t="s">
        <v>33</v>
      </c>
      <c r="C218" s="182"/>
      <c r="D218" s="182" t="s">
        <v>203</v>
      </c>
      <c r="E218" s="183"/>
      <c r="F218" s="184">
        <v>1</v>
      </c>
      <c r="G218" s="184" t="s">
        <v>34</v>
      </c>
      <c r="H218" s="184"/>
      <c r="I218" s="185">
        <f>K219 + K225 + K228 + K232 + K249</f>
        <v>2562033.1199999996</v>
      </c>
      <c r="J218" s="185">
        <f t="shared" si="121"/>
        <v>2562033.12</v>
      </c>
      <c r="K218" s="185">
        <f t="shared" si="120"/>
        <v>2562033.12</v>
      </c>
      <c r="L218" s="185">
        <f t="shared" si="122"/>
        <v>2562033.12</v>
      </c>
      <c r="M218" s="181"/>
      <c r="N218" s="120"/>
      <c r="O218" s="181"/>
    </row>
    <row r="219" spans="1:15" ht="24" customHeight="1">
      <c r="A219" s="182" t="s">
        <v>846</v>
      </c>
      <c r="B219" s="182" t="s">
        <v>33</v>
      </c>
      <c r="C219" s="182"/>
      <c r="D219" s="182" t="s">
        <v>204</v>
      </c>
      <c r="E219" s="183"/>
      <c r="F219" s="184">
        <v>1</v>
      </c>
      <c r="G219" s="184" t="s">
        <v>34</v>
      </c>
      <c r="H219" s="184"/>
      <c r="I219" s="185">
        <f>K220 + K221 + K222 + K223 + K224</f>
        <v>748787.26</v>
      </c>
      <c r="J219" s="185">
        <f t="shared" si="121"/>
        <v>748787.26</v>
      </c>
      <c r="K219" s="185">
        <f t="shared" si="120"/>
        <v>748787.26</v>
      </c>
      <c r="L219" s="185">
        <f t="shared" si="122"/>
        <v>748787.26</v>
      </c>
      <c r="M219" s="181"/>
      <c r="N219" s="120"/>
      <c r="O219" s="181"/>
    </row>
    <row r="220" spans="1:15" ht="39" customHeight="1">
      <c r="A220" s="186" t="s">
        <v>847</v>
      </c>
      <c r="B220" s="186" t="s">
        <v>207</v>
      </c>
      <c r="C220" s="186" t="s">
        <v>46</v>
      </c>
      <c r="D220" s="186" t="s">
        <v>848</v>
      </c>
      <c r="E220" s="187" t="s">
        <v>47</v>
      </c>
      <c r="F220" s="188">
        <v>526.82000000000005</v>
      </c>
      <c r="G220" s="189">
        <v>118.64</v>
      </c>
      <c r="H220" s="189">
        <f t="shared" si="123"/>
        <v>118.64</v>
      </c>
      <c r="I220" s="189">
        <f>TRUNC(TRUNC(G220 * B4, 2) + G220, 2)</f>
        <v>143.47999999999999</v>
      </c>
      <c r="J220" s="189">
        <f t="shared" si="121"/>
        <v>143.47989999999999</v>
      </c>
      <c r="K220" s="189">
        <f t="shared" si="120"/>
        <v>75588.13</v>
      </c>
      <c r="L220" s="189">
        <f t="shared" si="122"/>
        <v>75588.13</v>
      </c>
      <c r="M220" s="123">
        <f t="shared" ref="M220:M224" si="133">1-H220/G220</f>
        <v>0</v>
      </c>
      <c r="N220" s="123">
        <f t="shared" ref="N220:N224" si="134">1-J220/I220</f>
        <v>6.9696124893603439E-7</v>
      </c>
      <c r="O220" s="123">
        <f t="shared" ref="O220:O224" si="135">1-L220/K220</f>
        <v>0</v>
      </c>
    </row>
    <row r="221" spans="1:15" ht="65.099999999999994" customHeight="1">
      <c r="A221" s="186" t="s">
        <v>849</v>
      </c>
      <c r="B221" s="186" t="s">
        <v>205</v>
      </c>
      <c r="C221" s="186" t="s">
        <v>46</v>
      </c>
      <c r="D221" s="186" t="s">
        <v>206</v>
      </c>
      <c r="E221" s="187" t="s">
        <v>47</v>
      </c>
      <c r="F221" s="188">
        <v>2847.36</v>
      </c>
      <c r="G221" s="189">
        <v>99.12</v>
      </c>
      <c r="H221" s="189">
        <f t="shared" si="123"/>
        <v>99.12</v>
      </c>
      <c r="I221" s="189">
        <f>TRUNC(TRUNC(G221 * B4, 2) + G221, 2)</f>
        <v>119.87</v>
      </c>
      <c r="J221" s="189">
        <f t="shared" si="121"/>
        <v>119.8699</v>
      </c>
      <c r="K221" s="189">
        <f t="shared" si="120"/>
        <v>341313.04</v>
      </c>
      <c r="L221" s="189">
        <f t="shared" si="122"/>
        <v>341313.04</v>
      </c>
      <c r="M221" s="123">
        <f t="shared" si="133"/>
        <v>0</v>
      </c>
      <c r="N221" s="123">
        <f t="shared" si="134"/>
        <v>8.3423709018592973E-7</v>
      </c>
      <c r="O221" s="123">
        <f t="shared" si="135"/>
        <v>0</v>
      </c>
    </row>
    <row r="222" spans="1:15" ht="39" customHeight="1">
      <c r="A222" s="186" t="s">
        <v>850</v>
      </c>
      <c r="B222" s="186" t="s">
        <v>851</v>
      </c>
      <c r="C222" s="186" t="s">
        <v>38</v>
      </c>
      <c r="D222" s="186" t="s">
        <v>852</v>
      </c>
      <c r="E222" s="187" t="s">
        <v>47</v>
      </c>
      <c r="F222" s="188">
        <v>189.46</v>
      </c>
      <c r="G222" s="189">
        <v>99.12</v>
      </c>
      <c r="H222" s="189">
        <f t="shared" si="123"/>
        <v>99.12</v>
      </c>
      <c r="I222" s="189">
        <f>TRUNC(TRUNC(G222 * B4, 2) + G222, 2)</f>
        <v>119.87</v>
      </c>
      <c r="J222" s="189">
        <f t="shared" si="121"/>
        <v>119.8699</v>
      </c>
      <c r="K222" s="189">
        <f t="shared" si="120"/>
        <v>22710.57</v>
      </c>
      <c r="L222" s="189">
        <f t="shared" si="122"/>
        <v>22710.57</v>
      </c>
      <c r="M222" s="123">
        <f t="shared" si="133"/>
        <v>0</v>
      </c>
      <c r="N222" s="123">
        <f t="shared" si="134"/>
        <v>8.3423709018592973E-7</v>
      </c>
      <c r="O222" s="123">
        <f t="shared" si="135"/>
        <v>0</v>
      </c>
    </row>
    <row r="223" spans="1:15" ht="39" customHeight="1">
      <c r="A223" s="186" t="s">
        <v>853</v>
      </c>
      <c r="B223" s="186" t="s">
        <v>854</v>
      </c>
      <c r="C223" s="186" t="s">
        <v>46</v>
      </c>
      <c r="D223" s="186" t="s">
        <v>855</v>
      </c>
      <c r="E223" s="187" t="s">
        <v>47</v>
      </c>
      <c r="F223" s="188">
        <v>2380.11</v>
      </c>
      <c r="G223" s="189">
        <v>91.42</v>
      </c>
      <c r="H223" s="189">
        <f t="shared" si="123"/>
        <v>91.42</v>
      </c>
      <c r="I223" s="189">
        <f>TRUNC(TRUNC(G223 * B4, 2) + G223, 2)</f>
        <v>110.56</v>
      </c>
      <c r="J223" s="189">
        <f t="shared" si="121"/>
        <v>110.5599</v>
      </c>
      <c r="K223" s="189">
        <f t="shared" si="120"/>
        <v>263144.96000000002</v>
      </c>
      <c r="L223" s="189">
        <f t="shared" si="122"/>
        <v>263144.96000000002</v>
      </c>
      <c r="M223" s="123">
        <f t="shared" si="133"/>
        <v>0</v>
      </c>
      <c r="N223" s="123">
        <f t="shared" si="134"/>
        <v>9.0448625178485287E-7</v>
      </c>
      <c r="O223" s="123">
        <f t="shared" si="135"/>
        <v>0</v>
      </c>
    </row>
    <row r="224" spans="1:15" ht="39" customHeight="1">
      <c r="A224" s="186" t="s">
        <v>856</v>
      </c>
      <c r="B224" s="186" t="s">
        <v>857</v>
      </c>
      <c r="C224" s="186" t="s">
        <v>38</v>
      </c>
      <c r="D224" s="186" t="s">
        <v>208</v>
      </c>
      <c r="E224" s="187" t="s">
        <v>47</v>
      </c>
      <c r="F224" s="188">
        <v>310.43</v>
      </c>
      <c r="G224" s="189">
        <v>122.61</v>
      </c>
      <c r="H224" s="189">
        <f t="shared" si="123"/>
        <v>122.61</v>
      </c>
      <c r="I224" s="189">
        <f>TRUNC(TRUNC(G224 * B4, 2) + G224, 2)</f>
        <v>148.28</v>
      </c>
      <c r="J224" s="189">
        <f t="shared" si="121"/>
        <v>148.2799</v>
      </c>
      <c r="K224" s="189">
        <f t="shared" si="120"/>
        <v>46030.559999999998</v>
      </c>
      <c r="L224" s="189">
        <f t="shared" si="122"/>
        <v>46030.559999999998</v>
      </c>
      <c r="M224" s="123">
        <f t="shared" si="133"/>
        <v>0</v>
      </c>
      <c r="N224" s="123">
        <f t="shared" si="134"/>
        <v>6.7439978423955438E-7</v>
      </c>
      <c r="O224" s="123">
        <f t="shared" si="135"/>
        <v>0</v>
      </c>
    </row>
    <row r="225" spans="1:15" ht="24" customHeight="1">
      <c r="A225" s="182" t="s">
        <v>858</v>
      </c>
      <c r="B225" s="182" t="s">
        <v>33</v>
      </c>
      <c r="C225" s="182"/>
      <c r="D225" s="182" t="s">
        <v>209</v>
      </c>
      <c r="E225" s="183"/>
      <c r="F225" s="184">
        <v>1</v>
      </c>
      <c r="G225" s="184" t="s">
        <v>34</v>
      </c>
      <c r="H225" s="184"/>
      <c r="I225" s="185">
        <f>K226 + K227</f>
        <v>331275.67</v>
      </c>
      <c r="J225" s="185">
        <f t="shared" si="121"/>
        <v>331275.67</v>
      </c>
      <c r="K225" s="185">
        <f t="shared" si="120"/>
        <v>331275.67</v>
      </c>
      <c r="L225" s="185">
        <f t="shared" si="122"/>
        <v>331275.67</v>
      </c>
      <c r="M225" s="181"/>
      <c r="N225" s="120"/>
      <c r="O225" s="181"/>
    </row>
    <row r="226" spans="1:15" ht="39" customHeight="1">
      <c r="A226" s="186" t="s">
        <v>859</v>
      </c>
      <c r="B226" s="186" t="s">
        <v>860</v>
      </c>
      <c r="C226" s="186" t="s">
        <v>46</v>
      </c>
      <c r="D226" s="186" t="s">
        <v>861</v>
      </c>
      <c r="E226" s="187" t="s">
        <v>47</v>
      </c>
      <c r="F226" s="188">
        <v>412.21</v>
      </c>
      <c r="G226" s="189">
        <v>302.31</v>
      </c>
      <c r="H226" s="189">
        <f t="shared" si="123"/>
        <v>302.31</v>
      </c>
      <c r="I226" s="189">
        <f>TRUNC(TRUNC(G226 * B4, 2) + G226, 2)</f>
        <v>365.61</v>
      </c>
      <c r="J226" s="189">
        <f t="shared" si="121"/>
        <v>365.60989999999998</v>
      </c>
      <c r="K226" s="189">
        <f t="shared" si="120"/>
        <v>150708.09</v>
      </c>
      <c r="L226" s="189">
        <f t="shared" si="122"/>
        <v>150708.09</v>
      </c>
      <c r="M226" s="123">
        <f t="shared" ref="M226:M227" si="136">1-H226/G226</f>
        <v>0</v>
      </c>
      <c r="N226" s="123">
        <f t="shared" ref="N226:N227" si="137">1-J226/I226</f>
        <v>2.7351549469756264E-7</v>
      </c>
      <c r="O226" s="123">
        <f t="shared" ref="O226:O227" si="138">1-L226/K226</f>
        <v>0</v>
      </c>
    </row>
    <row r="227" spans="1:15" ht="26.1" customHeight="1">
      <c r="A227" s="186" t="s">
        <v>862</v>
      </c>
      <c r="B227" s="186" t="s">
        <v>863</v>
      </c>
      <c r="C227" s="186" t="s">
        <v>38</v>
      </c>
      <c r="D227" s="186" t="s">
        <v>864</v>
      </c>
      <c r="E227" s="187" t="s">
        <v>47</v>
      </c>
      <c r="F227" s="188">
        <v>912.28</v>
      </c>
      <c r="G227" s="189">
        <v>163.66</v>
      </c>
      <c r="H227" s="189">
        <f t="shared" si="123"/>
        <v>163.66</v>
      </c>
      <c r="I227" s="189">
        <f>TRUNC(TRUNC(G227 * B4, 2) + G227, 2)</f>
        <v>197.93</v>
      </c>
      <c r="J227" s="189">
        <f t="shared" si="121"/>
        <v>197.9299</v>
      </c>
      <c r="K227" s="189">
        <f t="shared" si="120"/>
        <v>180567.58</v>
      </c>
      <c r="L227" s="189">
        <f t="shared" si="122"/>
        <v>180567.58</v>
      </c>
      <c r="M227" s="123">
        <f t="shared" si="136"/>
        <v>0</v>
      </c>
      <c r="N227" s="123">
        <f t="shared" si="137"/>
        <v>5.0522912142803023E-7</v>
      </c>
      <c r="O227" s="123">
        <f t="shared" si="138"/>
        <v>0</v>
      </c>
    </row>
    <row r="228" spans="1:15" ht="24" customHeight="1">
      <c r="A228" s="182" t="s">
        <v>865</v>
      </c>
      <c r="B228" s="182" t="s">
        <v>33</v>
      </c>
      <c r="C228" s="182"/>
      <c r="D228" s="182" t="s">
        <v>210</v>
      </c>
      <c r="E228" s="183"/>
      <c r="F228" s="184">
        <v>1</v>
      </c>
      <c r="G228" s="184" t="s">
        <v>34</v>
      </c>
      <c r="H228" s="184"/>
      <c r="I228" s="185">
        <f>K229 + K230 + K231</f>
        <v>737206.16</v>
      </c>
      <c r="J228" s="185">
        <f t="shared" si="121"/>
        <v>737206.16</v>
      </c>
      <c r="K228" s="185">
        <f t="shared" si="120"/>
        <v>737206.16</v>
      </c>
      <c r="L228" s="185">
        <f t="shared" si="122"/>
        <v>737206.16</v>
      </c>
      <c r="M228" s="181"/>
      <c r="N228" s="120"/>
      <c r="O228" s="181"/>
    </row>
    <row r="229" spans="1:15" ht="39" customHeight="1">
      <c r="A229" s="186" t="s">
        <v>866</v>
      </c>
      <c r="B229" s="186" t="s">
        <v>211</v>
      </c>
      <c r="C229" s="186" t="s">
        <v>46</v>
      </c>
      <c r="D229" s="186" t="s">
        <v>212</v>
      </c>
      <c r="E229" s="187" t="s">
        <v>47</v>
      </c>
      <c r="F229" s="188">
        <v>1671.46</v>
      </c>
      <c r="G229" s="189">
        <v>72.819999999999993</v>
      </c>
      <c r="H229" s="189">
        <f t="shared" si="123"/>
        <v>72.81</v>
      </c>
      <c r="I229" s="189">
        <f>TRUNC(TRUNC(G229 * B4, 2) + G229, 2)</f>
        <v>88.06</v>
      </c>
      <c r="J229" s="189">
        <f t="shared" si="121"/>
        <v>88.059899999999999</v>
      </c>
      <c r="K229" s="189">
        <f t="shared" si="120"/>
        <v>147188.76</v>
      </c>
      <c r="L229" s="189">
        <f t="shared" si="122"/>
        <v>147188.76</v>
      </c>
      <c r="M229" s="123">
        <f t="shared" ref="M229:M231" si="139">1-H229/G229</f>
        <v>1.373249107387009E-4</v>
      </c>
      <c r="N229" s="123">
        <f t="shared" ref="N229:N231" si="140">1-J229/I229</f>
        <v>1.135589370870882E-6</v>
      </c>
      <c r="O229" s="123">
        <f t="shared" ref="O229:O231" si="141">1-L229/K229</f>
        <v>0</v>
      </c>
    </row>
    <row r="230" spans="1:15" ht="39" customHeight="1">
      <c r="A230" s="186" t="s">
        <v>867</v>
      </c>
      <c r="B230" s="186" t="s">
        <v>213</v>
      </c>
      <c r="C230" s="186" t="s">
        <v>38</v>
      </c>
      <c r="D230" s="186" t="s">
        <v>214</v>
      </c>
      <c r="E230" s="187" t="s">
        <v>47</v>
      </c>
      <c r="F230" s="188">
        <v>3177.74</v>
      </c>
      <c r="G230" s="189">
        <v>117.51</v>
      </c>
      <c r="H230" s="189">
        <f t="shared" si="123"/>
        <v>117.5</v>
      </c>
      <c r="I230" s="189">
        <f>TRUNC(TRUNC(G230 * B4, 2) + G230, 2)</f>
        <v>142.11000000000001</v>
      </c>
      <c r="J230" s="189">
        <f t="shared" si="121"/>
        <v>142.10990000000001</v>
      </c>
      <c r="K230" s="189">
        <f t="shared" si="120"/>
        <v>451588.63</v>
      </c>
      <c r="L230" s="189">
        <f t="shared" si="122"/>
        <v>451588.63</v>
      </c>
      <c r="M230" s="123">
        <f t="shared" si="139"/>
        <v>8.5099140498701153E-5</v>
      </c>
      <c r="N230" s="123">
        <f t="shared" si="140"/>
        <v>7.0368024773781457E-7</v>
      </c>
      <c r="O230" s="123">
        <f t="shared" si="141"/>
        <v>0</v>
      </c>
    </row>
    <row r="231" spans="1:15" ht="39" customHeight="1">
      <c r="A231" s="186" t="s">
        <v>868</v>
      </c>
      <c r="B231" s="186" t="s">
        <v>869</v>
      </c>
      <c r="C231" s="186" t="s">
        <v>38</v>
      </c>
      <c r="D231" s="186" t="s">
        <v>870</v>
      </c>
      <c r="E231" s="187" t="s">
        <v>47</v>
      </c>
      <c r="F231" s="188">
        <v>1023.73</v>
      </c>
      <c r="G231" s="189">
        <v>111.81</v>
      </c>
      <c r="H231" s="189">
        <f t="shared" si="123"/>
        <v>111.81</v>
      </c>
      <c r="I231" s="189">
        <f>TRUNC(TRUNC(G231 * B4, 2) + G231, 2)</f>
        <v>135.22</v>
      </c>
      <c r="J231" s="189">
        <f t="shared" si="121"/>
        <v>135.2199</v>
      </c>
      <c r="K231" s="189">
        <f t="shared" si="120"/>
        <v>138428.76999999999</v>
      </c>
      <c r="L231" s="189">
        <f t="shared" si="122"/>
        <v>138428.76999999999</v>
      </c>
      <c r="M231" s="123">
        <f t="shared" si="139"/>
        <v>0</v>
      </c>
      <c r="N231" s="123">
        <f t="shared" si="140"/>
        <v>7.3953557166994699E-7</v>
      </c>
      <c r="O231" s="123">
        <f t="shared" si="141"/>
        <v>0</v>
      </c>
    </row>
    <row r="232" spans="1:15" ht="24" customHeight="1">
      <c r="A232" s="182" t="s">
        <v>871</v>
      </c>
      <c r="B232" s="182" t="s">
        <v>33</v>
      </c>
      <c r="C232" s="182"/>
      <c r="D232" s="182" t="s">
        <v>215</v>
      </c>
      <c r="E232" s="183"/>
      <c r="F232" s="184">
        <v>1</v>
      </c>
      <c r="G232" s="184" t="s">
        <v>34</v>
      </c>
      <c r="H232" s="184"/>
      <c r="I232" s="185">
        <f>K233 + K236 + K239 + K245 + K247</f>
        <v>544253.05000000005</v>
      </c>
      <c r="J232" s="185">
        <f t="shared" si="121"/>
        <v>544253.05000000005</v>
      </c>
      <c r="K232" s="185">
        <f t="shared" si="120"/>
        <v>544253.05000000005</v>
      </c>
      <c r="L232" s="185">
        <f t="shared" si="122"/>
        <v>544253.05000000005</v>
      </c>
      <c r="M232" s="181"/>
      <c r="N232" s="120"/>
      <c r="O232" s="181"/>
    </row>
    <row r="233" spans="1:15" ht="24" customHeight="1">
      <c r="A233" s="182" t="s">
        <v>872</v>
      </c>
      <c r="B233" s="182" t="s">
        <v>33</v>
      </c>
      <c r="C233" s="182"/>
      <c r="D233" s="182" t="s">
        <v>873</v>
      </c>
      <c r="E233" s="183"/>
      <c r="F233" s="184">
        <v>1</v>
      </c>
      <c r="G233" s="184" t="s">
        <v>34</v>
      </c>
      <c r="H233" s="184"/>
      <c r="I233" s="185">
        <f>K234 + K235</f>
        <v>250653.18</v>
      </c>
      <c r="J233" s="185">
        <f t="shared" si="121"/>
        <v>250653.18</v>
      </c>
      <c r="K233" s="185">
        <f t="shared" si="120"/>
        <v>250653.18</v>
      </c>
      <c r="L233" s="185">
        <f t="shared" si="122"/>
        <v>250653.18</v>
      </c>
      <c r="M233" s="181"/>
      <c r="N233" s="120"/>
      <c r="O233" s="181"/>
    </row>
    <row r="234" spans="1:15" ht="26.1" customHeight="1">
      <c r="A234" s="186" t="s">
        <v>874</v>
      </c>
      <c r="B234" s="186" t="s">
        <v>216</v>
      </c>
      <c r="C234" s="186" t="s">
        <v>46</v>
      </c>
      <c r="D234" s="186" t="s">
        <v>217</v>
      </c>
      <c r="E234" s="187" t="s">
        <v>47</v>
      </c>
      <c r="F234" s="188">
        <v>6415.49</v>
      </c>
      <c r="G234" s="189">
        <v>20.309999999999999</v>
      </c>
      <c r="H234" s="189">
        <f t="shared" si="123"/>
        <v>20.309999999999999</v>
      </c>
      <c r="I234" s="189">
        <f>TRUNC(TRUNC(G234 * B4, 2) + G234, 2)</f>
        <v>24.56</v>
      </c>
      <c r="J234" s="189">
        <f t="shared" si="121"/>
        <v>24.559899999999999</v>
      </c>
      <c r="K234" s="189">
        <f t="shared" si="120"/>
        <v>157564.43</v>
      </c>
      <c r="L234" s="189">
        <f t="shared" si="122"/>
        <v>157564.43</v>
      </c>
      <c r="M234" s="123">
        <f t="shared" ref="M234:M235" si="142">1-H234/G234</f>
        <v>0</v>
      </c>
      <c r="N234" s="123">
        <f t="shared" ref="N234:N235" si="143">1-J234/I234</f>
        <v>4.0716612377256212E-6</v>
      </c>
      <c r="O234" s="123">
        <f t="shared" ref="O234:O235" si="144">1-L234/K234</f>
        <v>0</v>
      </c>
    </row>
    <row r="235" spans="1:15" ht="26.1" customHeight="1">
      <c r="A235" s="186" t="s">
        <v>875</v>
      </c>
      <c r="B235" s="186" t="s">
        <v>218</v>
      </c>
      <c r="C235" s="186" t="s">
        <v>46</v>
      </c>
      <c r="D235" s="186" t="s">
        <v>219</v>
      </c>
      <c r="E235" s="187" t="s">
        <v>47</v>
      </c>
      <c r="F235" s="188">
        <v>6415.49</v>
      </c>
      <c r="G235" s="189">
        <v>12</v>
      </c>
      <c r="H235" s="189">
        <f t="shared" si="123"/>
        <v>12</v>
      </c>
      <c r="I235" s="189">
        <f>TRUNC(TRUNC(G235 * B4, 2) + G235, 2)</f>
        <v>14.51</v>
      </c>
      <c r="J235" s="189">
        <f t="shared" si="121"/>
        <v>14.5099</v>
      </c>
      <c r="K235" s="189">
        <f t="shared" si="120"/>
        <v>93088.75</v>
      </c>
      <c r="L235" s="189">
        <f t="shared" si="122"/>
        <v>93088.75</v>
      </c>
      <c r="M235" s="123">
        <f t="shared" si="142"/>
        <v>0</v>
      </c>
      <c r="N235" s="123">
        <f t="shared" si="143"/>
        <v>6.8917987594563357E-6</v>
      </c>
      <c r="O235" s="123">
        <f t="shared" si="144"/>
        <v>0</v>
      </c>
    </row>
    <row r="236" spans="1:15" ht="24" customHeight="1">
      <c r="A236" s="182" t="s">
        <v>876</v>
      </c>
      <c r="B236" s="182" t="s">
        <v>33</v>
      </c>
      <c r="C236" s="182"/>
      <c r="D236" s="182" t="s">
        <v>877</v>
      </c>
      <c r="E236" s="183"/>
      <c r="F236" s="184">
        <v>1</v>
      </c>
      <c r="G236" s="184" t="s">
        <v>34</v>
      </c>
      <c r="H236" s="184"/>
      <c r="I236" s="185">
        <f>K237 + K238</f>
        <v>126916.48999999999</v>
      </c>
      <c r="J236" s="185">
        <f t="shared" si="121"/>
        <v>126916.49</v>
      </c>
      <c r="K236" s="185">
        <f t="shared" si="120"/>
        <v>126916.49</v>
      </c>
      <c r="L236" s="185">
        <f t="shared" si="122"/>
        <v>126916.49</v>
      </c>
      <c r="M236" s="181"/>
      <c r="N236" s="120"/>
      <c r="O236" s="181"/>
    </row>
    <row r="237" spans="1:15" ht="26.1" customHeight="1">
      <c r="A237" s="186" t="s">
        <v>878</v>
      </c>
      <c r="B237" s="186" t="s">
        <v>224</v>
      </c>
      <c r="C237" s="186" t="s">
        <v>46</v>
      </c>
      <c r="D237" s="186" t="s">
        <v>225</v>
      </c>
      <c r="E237" s="187" t="s">
        <v>47</v>
      </c>
      <c r="F237" s="188">
        <v>2695.19</v>
      </c>
      <c r="G237" s="189">
        <v>24.22</v>
      </c>
      <c r="H237" s="189">
        <f t="shared" si="123"/>
        <v>24.22</v>
      </c>
      <c r="I237" s="189">
        <f>TRUNC(TRUNC(G237 * B4, 2) + G237, 2)</f>
        <v>29.29</v>
      </c>
      <c r="J237" s="189">
        <f t="shared" si="121"/>
        <v>29.289899999999999</v>
      </c>
      <c r="K237" s="189">
        <f t="shared" si="120"/>
        <v>78942.11</v>
      </c>
      <c r="L237" s="189">
        <f t="shared" si="122"/>
        <v>78942.11</v>
      </c>
      <c r="M237" s="123">
        <f t="shared" ref="M237:M238" si="145">1-H237/G237</f>
        <v>0</v>
      </c>
      <c r="N237" s="123">
        <f t="shared" ref="N237:N238" si="146">1-J237/I237</f>
        <v>3.4141345168769988E-6</v>
      </c>
      <c r="O237" s="123">
        <f t="shared" ref="O237:O238" si="147">1-L237/K237</f>
        <v>0</v>
      </c>
    </row>
    <row r="238" spans="1:15" ht="26.1" customHeight="1">
      <c r="A238" s="186" t="s">
        <v>879</v>
      </c>
      <c r="B238" s="186" t="s">
        <v>226</v>
      </c>
      <c r="C238" s="186" t="s">
        <v>46</v>
      </c>
      <c r="D238" s="186" t="s">
        <v>227</v>
      </c>
      <c r="E238" s="187" t="s">
        <v>47</v>
      </c>
      <c r="F238" s="188">
        <v>2695.19</v>
      </c>
      <c r="G238" s="189">
        <v>14.72</v>
      </c>
      <c r="H238" s="189">
        <f t="shared" si="123"/>
        <v>14.72</v>
      </c>
      <c r="I238" s="189">
        <f>TRUNC(TRUNC(G238 * B4, 2) + G238, 2)</f>
        <v>17.8</v>
      </c>
      <c r="J238" s="189">
        <f t="shared" si="121"/>
        <v>17.799900000000001</v>
      </c>
      <c r="K238" s="189">
        <f t="shared" si="120"/>
        <v>47974.38</v>
      </c>
      <c r="L238" s="189">
        <f t="shared" si="122"/>
        <v>47974.38</v>
      </c>
      <c r="M238" s="123">
        <f t="shared" si="145"/>
        <v>0</v>
      </c>
      <c r="N238" s="123">
        <f t="shared" si="146"/>
        <v>5.6179775280718047E-6</v>
      </c>
      <c r="O238" s="123">
        <f t="shared" si="147"/>
        <v>0</v>
      </c>
    </row>
    <row r="239" spans="1:15" ht="24" customHeight="1">
      <c r="A239" s="182" t="s">
        <v>880</v>
      </c>
      <c r="B239" s="182" t="s">
        <v>33</v>
      </c>
      <c r="C239" s="182"/>
      <c r="D239" s="182" t="s">
        <v>881</v>
      </c>
      <c r="E239" s="183"/>
      <c r="F239" s="184">
        <v>1</v>
      </c>
      <c r="G239" s="184" t="s">
        <v>34</v>
      </c>
      <c r="H239" s="184"/>
      <c r="I239" s="185">
        <f>K240 + K241 + K242 + K243 + K244</f>
        <v>137905.48000000001</v>
      </c>
      <c r="J239" s="185">
        <f t="shared" si="121"/>
        <v>137905.48000000001</v>
      </c>
      <c r="K239" s="185">
        <f t="shared" si="120"/>
        <v>137905.48000000001</v>
      </c>
      <c r="L239" s="185">
        <f t="shared" si="122"/>
        <v>137905.48000000001</v>
      </c>
      <c r="M239" s="181"/>
      <c r="N239" s="120"/>
      <c r="O239" s="181"/>
    </row>
    <row r="240" spans="1:15" ht="39" customHeight="1">
      <c r="A240" s="186" t="s">
        <v>882</v>
      </c>
      <c r="B240" s="186" t="s">
        <v>220</v>
      </c>
      <c r="C240" s="186" t="s">
        <v>38</v>
      </c>
      <c r="D240" s="186" t="s">
        <v>221</v>
      </c>
      <c r="E240" s="187" t="s">
        <v>47</v>
      </c>
      <c r="F240" s="188">
        <v>1201.8699999999999</v>
      </c>
      <c r="G240" s="189">
        <v>15.4</v>
      </c>
      <c r="H240" s="189">
        <f t="shared" si="123"/>
        <v>15.4</v>
      </c>
      <c r="I240" s="189">
        <f>TRUNC(TRUNC(G240 * B4, 2) + G240, 2)</f>
        <v>18.62</v>
      </c>
      <c r="J240" s="189">
        <f t="shared" si="121"/>
        <v>18.619900000000001</v>
      </c>
      <c r="K240" s="189">
        <f t="shared" si="120"/>
        <v>22378.81</v>
      </c>
      <c r="L240" s="189">
        <f t="shared" si="122"/>
        <v>22378.81</v>
      </c>
      <c r="M240" s="123">
        <f t="shared" ref="M240:M244" si="148">1-H240/G240</f>
        <v>0</v>
      </c>
      <c r="N240" s="123">
        <f t="shared" ref="N240:N244" si="149">1-J240/I240</f>
        <v>5.370569280294113E-6</v>
      </c>
      <c r="O240" s="123">
        <f t="shared" ref="O240:O244" si="150">1-L240/K240</f>
        <v>0</v>
      </c>
    </row>
    <row r="241" spans="1:15" ht="26.1" customHeight="1">
      <c r="A241" s="186" t="s">
        <v>883</v>
      </c>
      <c r="B241" s="186" t="s">
        <v>222</v>
      </c>
      <c r="C241" s="186" t="s">
        <v>46</v>
      </c>
      <c r="D241" s="186" t="s">
        <v>223</v>
      </c>
      <c r="E241" s="187" t="s">
        <v>47</v>
      </c>
      <c r="F241" s="188">
        <v>1201.8699999999999</v>
      </c>
      <c r="G241" s="189">
        <v>33.44</v>
      </c>
      <c r="H241" s="189">
        <f t="shared" si="123"/>
        <v>33.44</v>
      </c>
      <c r="I241" s="189">
        <f>TRUNC(TRUNC(G241 * B4, 2) + G241, 2)</f>
        <v>40.44</v>
      </c>
      <c r="J241" s="189">
        <f t="shared" si="121"/>
        <v>40.439900000000002</v>
      </c>
      <c r="K241" s="189">
        <f t="shared" si="120"/>
        <v>48603.62</v>
      </c>
      <c r="L241" s="189">
        <f t="shared" si="122"/>
        <v>48603.62</v>
      </c>
      <c r="M241" s="123">
        <f t="shared" si="148"/>
        <v>0</v>
      </c>
      <c r="N241" s="123">
        <f t="shared" si="149"/>
        <v>2.472799208619314E-6</v>
      </c>
      <c r="O241" s="123">
        <f t="shared" si="150"/>
        <v>0</v>
      </c>
    </row>
    <row r="242" spans="1:15" ht="39" customHeight="1">
      <c r="A242" s="186" t="s">
        <v>884</v>
      </c>
      <c r="B242" s="186" t="s">
        <v>220</v>
      </c>
      <c r="C242" s="186" t="s">
        <v>38</v>
      </c>
      <c r="D242" s="186" t="s">
        <v>221</v>
      </c>
      <c r="E242" s="187" t="s">
        <v>47</v>
      </c>
      <c r="F242" s="188">
        <v>1109.79</v>
      </c>
      <c r="G242" s="189">
        <v>15.4</v>
      </c>
      <c r="H242" s="189">
        <f t="shared" si="123"/>
        <v>15.4</v>
      </c>
      <c r="I242" s="189">
        <f>TRUNC(TRUNC(G242 * B4, 2) + G242, 2)</f>
        <v>18.62</v>
      </c>
      <c r="J242" s="189">
        <f t="shared" si="121"/>
        <v>18.619900000000001</v>
      </c>
      <c r="K242" s="189">
        <f t="shared" si="120"/>
        <v>20664.28</v>
      </c>
      <c r="L242" s="189">
        <f t="shared" si="122"/>
        <v>20664.28</v>
      </c>
      <c r="M242" s="123">
        <f t="shared" si="148"/>
        <v>0</v>
      </c>
      <c r="N242" s="123">
        <f t="shared" si="149"/>
        <v>5.370569280294113E-6</v>
      </c>
      <c r="O242" s="123">
        <f t="shared" si="150"/>
        <v>0</v>
      </c>
    </row>
    <row r="243" spans="1:15" ht="26.1" customHeight="1">
      <c r="A243" s="186" t="s">
        <v>885</v>
      </c>
      <c r="B243" s="186" t="s">
        <v>222</v>
      </c>
      <c r="C243" s="186" t="s">
        <v>46</v>
      </c>
      <c r="D243" s="186" t="s">
        <v>223</v>
      </c>
      <c r="E243" s="187" t="s">
        <v>47</v>
      </c>
      <c r="F243" s="188">
        <v>1109.79</v>
      </c>
      <c r="G243" s="189">
        <v>33.44</v>
      </c>
      <c r="H243" s="189">
        <f t="shared" si="123"/>
        <v>33.44</v>
      </c>
      <c r="I243" s="189">
        <f>TRUNC(TRUNC(G243 * B4, 2) + G243, 2)</f>
        <v>40.44</v>
      </c>
      <c r="J243" s="189">
        <f t="shared" si="121"/>
        <v>40.439900000000002</v>
      </c>
      <c r="K243" s="189">
        <f t="shared" si="120"/>
        <v>44879.9</v>
      </c>
      <c r="L243" s="189">
        <f t="shared" si="122"/>
        <v>44879.9</v>
      </c>
      <c r="M243" s="123">
        <f t="shared" si="148"/>
        <v>0</v>
      </c>
      <c r="N243" s="123">
        <f t="shared" si="149"/>
        <v>2.472799208619314E-6</v>
      </c>
      <c r="O243" s="123">
        <f t="shared" si="150"/>
        <v>0</v>
      </c>
    </row>
    <row r="244" spans="1:15" ht="26.1" customHeight="1">
      <c r="A244" s="186" t="s">
        <v>886</v>
      </c>
      <c r="B244" s="186" t="s">
        <v>887</v>
      </c>
      <c r="C244" s="186" t="s">
        <v>38</v>
      </c>
      <c r="D244" s="186" t="s">
        <v>888</v>
      </c>
      <c r="E244" s="187" t="s">
        <v>47</v>
      </c>
      <c r="F244" s="188">
        <v>79.2</v>
      </c>
      <c r="G244" s="189">
        <v>14.4</v>
      </c>
      <c r="H244" s="189">
        <f t="shared" si="123"/>
        <v>14.4</v>
      </c>
      <c r="I244" s="189">
        <f>TRUNC(TRUNC(G244 * B4, 2) + G244, 2)</f>
        <v>17.41</v>
      </c>
      <c r="J244" s="189">
        <f t="shared" si="121"/>
        <v>17.4099</v>
      </c>
      <c r="K244" s="189">
        <f t="shared" si="120"/>
        <v>1378.87</v>
      </c>
      <c r="L244" s="189">
        <f t="shared" si="122"/>
        <v>1378.87</v>
      </c>
      <c r="M244" s="123">
        <f t="shared" si="148"/>
        <v>0</v>
      </c>
      <c r="N244" s="123">
        <f t="shared" si="149"/>
        <v>5.7438253876496148E-6</v>
      </c>
      <c r="O244" s="123">
        <f t="shared" si="150"/>
        <v>0</v>
      </c>
    </row>
    <row r="245" spans="1:15" ht="24" customHeight="1">
      <c r="A245" s="182" t="s">
        <v>889</v>
      </c>
      <c r="B245" s="182" t="s">
        <v>33</v>
      </c>
      <c r="C245" s="182"/>
      <c r="D245" s="182" t="s">
        <v>890</v>
      </c>
      <c r="E245" s="183"/>
      <c r="F245" s="184">
        <v>1</v>
      </c>
      <c r="G245" s="184" t="s">
        <v>34</v>
      </c>
      <c r="H245" s="184"/>
      <c r="I245" s="185">
        <f>K246</f>
        <v>28404.34</v>
      </c>
      <c r="J245" s="185">
        <f t="shared" si="121"/>
        <v>28404.34</v>
      </c>
      <c r="K245" s="185">
        <f t="shared" si="120"/>
        <v>28404.34</v>
      </c>
      <c r="L245" s="185">
        <f t="shared" si="122"/>
        <v>28404.34</v>
      </c>
      <c r="M245" s="181"/>
      <c r="N245" s="120"/>
      <c r="O245" s="181"/>
    </row>
    <row r="246" spans="1:15" ht="26.1" customHeight="1">
      <c r="A246" s="186" t="s">
        <v>891</v>
      </c>
      <c r="B246" s="186" t="s">
        <v>228</v>
      </c>
      <c r="C246" s="186" t="s">
        <v>46</v>
      </c>
      <c r="D246" s="186" t="s">
        <v>229</v>
      </c>
      <c r="E246" s="187" t="s">
        <v>47</v>
      </c>
      <c r="F246" s="188">
        <v>310.43</v>
      </c>
      <c r="G246" s="189">
        <v>75.66</v>
      </c>
      <c r="H246" s="189">
        <f t="shared" si="123"/>
        <v>75.66</v>
      </c>
      <c r="I246" s="189">
        <f>TRUNC(TRUNC(G246 * B4, 2) + G246, 2)</f>
        <v>91.5</v>
      </c>
      <c r="J246" s="189">
        <f t="shared" si="121"/>
        <v>91.499899999999997</v>
      </c>
      <c r="K246" s="189">
        <f t="shared" si="120"/>
        <v>28404.34</v>
      </c>
      <c r="L246" s="189">
        <f t="shared" si="122"/>
        <v>28404.34</v>
      </c>
      <c r="M246" s="123">
        <f>1-H246/G246</f>
        <v>0</v>
      </c>
      <c r="N246" s="123">
        <f>1-J246/I246</f>
        <v>1.0928961748923882E-6</v>
      </c>
      <c r="O246" s="123">
        <f>1-L246/K246</f>
        <v>0</v>
      </c>
    </row>
    <row r="247" spans="1:15" ht="24" customHeight="1">
      <c r="A247" s="182" t="s">
        <v>892</v>
      </c>
      <c r="B247" s="182" t="s">
        <v>33</v>
      </c>
      <c r="C247" s="182"/>
      <c r="D247" s="182" t="s">
        <v>893</v>
      </c>
      <c r="E247" s="183"/>
      <c r="F247" s="184">
        <v>1</v>
      </c>
      <c r="G247" s="184" t="s">
        <v>34</v>
      </c>
      <c r="H247" s="184"/>
      <c r="I247" s="185">
        <f>K248</f>
        <v>373.56</v>
      </c>
      <c r="J247" s="185">
        <f t="shared" si="121"/>
        <v>373.56</v>
      </c>
      <c r="K247" s="185">
        <f t="shared" si="120"/>
        <v>373.56</v>
      </c>
      <c r="L247" s="185">
        <f t="shared" si="122"/>
        <v>373.56</v>
      </c>
      <c r="M247" s="181"/>
      <c r="N247" s="120"/>
      <c r="O247" s="181"/>
    </row>
    <row r="248" spans="1:15" ht="26.1" customHeight="1">
      <c r="A248" s="186" t="s">
        <v>894</v>
      </c>
      <c r="B248" s="186" t="s">
        <v>895</v>
      </c>
      <c r="C248" s="186" t="s">
        <v>38</v>
      </c>
      <c r="D248" s="186" t="s">
        <v>896</v>
      </c>
      <c r="E248" s="187" t="s">
        <v>47</v>
      </c>
      <c r="F248" s="188">
        <v>7.76</v>
      </c>
      <c r="G248" s="189">
        <v>39.81</v>
      </c>
      <c r="H248" s="189">
        <f t="shared" si="123"/>
        <v>39.799999999999997</v>
      </c>
      <c r="I248" s="189">
        <f>TRUNC(TRUNC(G248 * B4, 2) + G248, 2)</f>
        <v>48.14</v>
      </c>
      <c r="J248" s="189">
        <f t="shared" si="121"/>
        <v>48.139099999999999</v>
      </c>
      <c r="K248" s="189">
        <f t="shared" si="120"/>
        <v>373.56</v>
      </c>
      <c r="L248" s="189">
        <f t="shared" si="122"/>
        <v>373.56</v>
      </c>
      <c r="M248" s="123">
        <f>1-H248/G248</f>
        <v>2.5119316754595999E-4</v>
      </c>
      <c r="N248" s="123">
        <f>1-J248/I248</f>
        <v>1.8695471541319009E-5</v>
      </c>
      <c r="O248" s="123">
        <f>1-L248/K248</f>
        <v>0</v>
      </c>
    </row>
    <row r="249" spans="1:15" ht="24" customHeight="1">
      <c r="A249" s="182" t="s">
        <v>897</v>
      </c>
      <c r="B249" s="182" t="s">
        <v>33</v>
      </c>
      <c r="C249" s="182"/>
      <c r="D249" s="182" t="s">
        <v>230</v>
      </c>
      <c r="E249" s="183"/>
      <c r="F249" s="184">
        <v>1</v>
      </c>
      <c r="G249" s="184" t="s">
        <v>34</v>
      </c>
      <c r="H249" s="184"/>
      <c r="I249" s="185">
        <f>K250 + K254</f>
        <v>200510.98</v>
      </c>
      <c r="J249" s="185">
        <f t="shared" si="121"/>
        <v>200510.98</v>
      </c>
      <c r="K249" s="185">
        <f t="shared" si="120"/>
        <v>200510.98</v>
      </c>
      <c r="L249" s="185">
        <f t="shared" si="122"/>
        <v>200510.98</v>
      </c>
      <c r="M249" s="181"/>
      <c r="N249" s="120"/>
      <c r="O249" s="181"/>
    </row>
    <row r="250" spans="1:15" ht="24" customHeight="1">
      <c r="A250" s="182" t="s">
        <v>898</v>
      </c>
      <c r="B250" s="182" t="s">
        <v>33</v>
      </c>
      <c r="C250" s="182"/>
      <c r="D250" s="182" t="s">
        <v>873</v>
      </c>
      <c r="E250" s="183"/>
      <c r="F250" s="184">
        <v>1</v>
      </c>
      <c r="G250" s="184" t="s">
        <v>34</v>
      </c>
      <c r="H250" s="184"/>
      <c r="I250" s="185">
        <f>K251 + K252 + K253</f>
        <v>131889.67000000001</v>
      </c>
      <c r="J250" s="185">
        <f t="shared" si="121"/>
        <v>131889.67000000001</v>
      </c>
      <c r="K250" s="185">
        <f t="shared" si="120"/>
        <v>131889.67000000001</v>
      </c>
      <c r="L250" s="185">
        <f t="shared" si="122"/>
        <v>131889.67000000001</v>
      </c>
      <c r="M250" s="181"/>
      <c r="N250" s="120"/>
      <c r="O250" s="181"/>
    </row>
    <row r="251" spans="1:15" ht="51.95" customHeight="1">
      <c r="A251" s="186" t="s">
        <v>899</v>
      </c>
      <c r="B251" s="186" t="s">
        <v>231</v>
      </c>
      <c r="C251" s="186" t="s">
        <v>46</v>
      </c>
      <c r="D251" s="186" t="s">
        <v>232</v>
      </c>
      <c r="E251" s="187" t="s">
        <v>47</v>
      </c>
      <c r="F251" s="188">
        <v>2372.3000000000002</v>
      </c>
      <c r="G251" s="189">
        <v>5.07</v>
      </c>
      <c r="H251" s="189">
        <f t="shared" si="123"/>
        <v>5.07</v>
      </c>
      <c r="I251" s="189">
        <f>TRUNC(TRUNC(G251 * B4, 2) + G251, 2)</f>
        <v>6.13</v>
      </c>
      <c r="J251" s="189">
        <f t="shared" si="121"/>
        <v>6.1299000000000001</v>
      </c>
      <c r="K251" s="189">
        <f t="shared" si="120"/>
        <v>14542.19</v>
      </c>
      <c r="L251" s="189">
        <f t="shared" si="122"/>
        <v>14542.19</v>
      </c>
      <c r="M251" s="123">
        <f t="shared" ref="M251:M253" si="151">1-H251/G251</f>
        <v>0</v>
      </c>
      <c r="N251" s="123">
        <f t="shared" ref="N251:N253" si="152">1-J251/I251</f>
        <v>1.6313213703100793E-5</v>
      </c>
      <c r="O251" s="123">
        <f t="shared" ref="O251:O253" si="153">1-L251/K251</f>
        <v>0</v>
      </c>
    </row>
    <row r="252" spans="1:15" ht="51.95" customHeight="1">
      <c r="A252" s="186" t="s">
        <v>900</v>
      </c>
      <c r="B252" s="186" t="s">
        <v>235</v>
      </c>
      <c r="C252" s="186" t="s">
        <v>46</v>
      </c>
      <c r="D252" s="186" t="s">
        <v>236</v>
      </c>
      <c r="E252" s="187" t="s">
        <v>47</v>
      </c>
      <c r="F252" s="188">
        <v>2074.87</v>
      </c>
      <c r="G252" s="189">
        <v>41</v>
      </c>
      <c r="H252" s="189">
        <f t="shared" si="123"/>
        <v>41</v>
      </c>
      <c r="I252" s="189">
        <f>TRUNC(TRUNC(G252 * B4, 2) + G252, 2)</f>
        <v>49.58</v>
      </c>
      <c r="J252" s="189">
        <f t="shared" si="121"/>
        <v>49.579900000000002</v>
      </c>
      <c r="K252" s="189">
        <f t="shared" si="120"/>
        <v>102872.05</v>
      </c>
      <c r="L252" s="189">
        <f t="shared" si="122"/>
        <v>102872.05</v>
      </c>
      <c r="M252" s="123">
        <f t="shared" si="151"/>
        <v>0</v>
      </c>
      <c r="N252" s="123">
        <f t="shared" si="152"/>
        <v>2.0169423153859611E-6</v>
      </c>
      <c r="O252" s="123">
        <f t="shared" si="153"/>
        <v>0</v>
      </c>
    </row>
    <row r="253" spans="1:15" ht="51.95" customHeight="1">
      <c r="A253" s="186" t="s">
        <v>901</v>
      </c>
      <c r="B253" s="186" t="s">
        <v>233</v>
      </c>
      <c r="C253" s="186" t="s">
        <v>46</v>
      </c>
      <c r="D253" s="186" t="s">
        <v>234</v>
      </c>
      <c r="E253" s="187" t="s">
        <v>47</v>
      </c>
      <c r="F253" s="188">
        <v>297.42</v>
      </c>
      <c r="G253" s="189">
        <v>40.25</v>
      </c>
      <c r="H253" s="189">
        <f t="shared" si="123"/>
        <v>40.24</v>
      </c>
      <c r="I253" s="189">
        <f>TRUNC(TRUNC(G253 * B4, 2) + G253, 2)</f>
        <v>48.67</v>
      </c>
      <c r="J253" s="189">
        <f t="shared" si="121"/>
        <v>48.669899999999998</v>
      </c>
      <c r="K253" s="189">
        <f t="shared" si="120"/>
        <v>14475.43</v>
      </c>
      <c r="L253" s="189">
        <f t="shared" si="122"/>
        <v>14475.43</v>
      </c>
      <c r="M253" s="123">
        <f t="shared" si="151"/>
        <v>2.4844720496886019E-4</v>
      </c>
      <c r="N253" s="123">
        <f t="shared" si="152"/>
        <v>2.0546537908838758E-6</v>
      </c>
      <c r="O253" s="123">
        <f t="shared" si="153"/>
        <v>0</v>
      </c>
    </row>
    <row r="254" spans="1:15" ht="24" customHeight="1">
      <c r="A254" s="182" t="s">
        <v>902</v>
      </c>
      <c r="B254" s="182" t="s">
        <v>33</v>
      </c>
      <c r="C254" s="182"/>
      <c r="D254" s="182" t="s">
        <v>881</v>
      </c>
      <c r="E254" s="183"/>
      <c r="F254" s="184">
        <v>1</v>
      </c>
      <c r="G254" s="184" t="s">
        <v>34</v>
      </c>
      <c r="H254" s="184"/>
      <c r="I254" s="185">
        <f>K255 + K256 + K257 + K258</f>
        <v>68621.31</v>
      </c>
      <c r="J254" s="185">
        <f t="shared" si="121"/>
        <v>68621.31</v>
      </c>
      <c r="K254" s="185">
        <f t="shared" si="120"/>
        <v>68621.31</v>
      </c>
      <c r="L254" s="185">
        <f t="shared" si="122"/>
        <v>68621.31</v>
      </c>
      <c r="M254" s="181"/>
      <c r="N254" s="120"/>
      <c r="O254" s="181"/>
    </row>
    <row r="255" spans="1:15" ht="51.95" customHeight="1">
      <c r="A255" s="186" t="s">
        <v>903</v>
      </c>
      <c r="B255" s="186" t="s">
        <v>237</v>
      </c>
      <c r="C255" s="186" t="s">
        <v>46</v>
      </c>
      <c r="D255" s="186" t="s">
        <v>238</v>
      </c>
      <c r="E255" s="187" t="s">
        <v>47</v>
      </c>
      <c r="F255" s="188">
        <v>81.12</v>
      </c>
      <c r="G255" s="189">
        <v>9.2799999999999994</v>
      </c>
      <c r="H255" s="189">
        <f t="shared" si="123"/>
        <v>9.2799999999999994</v>
      </c>
      <c r="I255" s="189">
        <f>TRUNC(TRUNC(G255 * B4, 2) + G255, 2)</f>
        <v>11.22</v>
      </c>
      <c r="J255" s="189">
        <f t="shared" si="121"/>
        <v>11.219900000000001</v>
      </c>
      <c r="K255" s="189">
        <f t="shared" si="120"/>
        <v>910.16</v>
      </c>
      <c r="L255" s="189">
        <f t="shared" si="122"/>
        <v>910.16</v>
      </c>
      <c r="M255" s="123">
        <f t="shared" ref="M255:M258" si="154">1-H255/G255</f>
        <v>0</v>
      </c>
      <c r="N255" s="123">
        <f t="shared" ref="N255:N258" si="155">1-J255/I255</f>
        <v>8.9126559714713949E-6</v>
      </c>
      <c r="O255" s="123">
        <f t="shared" ref="O255:O258" si="156">1-L255/K255</f>
        <v>0</v>
      </c>
    </row>
    <row r="256" spans="1:15" ht="51.95" customHeight="1">
      <c r="A256" s="186" t="s">
        <v>904</v>
      </c>
      <c r="B256" s="186" t="s">
        <v>239</v>
      </c>
      <c r="C256" s="186" t="s">
        <v>46</v>
      </c>
      <c r="D256" s="186" t="s">
        <v>240</v>
      </c>
      <c r="E256" s="187" t="s">
        <v>47</v>
      </c>
      <c r="F256" s="188">
        <v>420.73</v>
      </c>
      <c r="G256" s="189">
        <v>65.36</v>
      </c>
      <c r="H256" s="189">
        <f t="shared" si="123"/>
        <v>65.349999999999994</v>
      </c>
      <c r="I256" s="189">
        <f>TRUNC(TRUNC(G256 * B4, 2) + G256, 2)</f>
        <v>79.040000000000006</v>
      </c>
      <c r="J256" s="189">
        <f t="shared" si="121"/>
        <v>79.039900000000003</v>
      </c>
      <c r="K256" s="189">
        <f t="shared" si="120"/>
        <v>33254.49</v>
      </c>
      <c r="L256" s="189">
        <f t="shared" si="122"/>
        <v>33254.49</v>
      </c>
      <c r="M256" s="123">
        <f t="shared" si="154"/>
        <v>1.5299877600982725E-4</v>
      </c>
      <c r="N256" s="123">
        <f t="shared" si="155"/>
        <v>1.2651821862386115E-6</v>
      </c>
      <c r="O256" s="123">
        <f t="shared" si="156"/>
        <v>0</v>
      </c>
    </row>
    <row r="257" spans="1:15" ht="51.95" customHeight="1">
      <c r="A257" s="186" t="s">
        <v>905</v>
      </c>
      <c r="B257" s="186" t="s">
        <v>237</v>
      </c>
      <c r="C257" s="186" t="s">
        <v>46</v>
      </c>
      <c r="D257" s="186" t="s">
        <v>238</v>
      </c>
      <c r="E257" s="187" t="s">
        <v>47</v>
      </c>
      <c r="F257" s="188">
        <v>665.92</v>
      </c>
      <c r="G257" s="189">
        <v>9.2799999999999994</v>
      </c>
      <c r="H257" s="189">
        <f t="shared" si="123"/>
        <v>9.2799999999999994</v>
      </c>
      <c r="I257" s="189">
        <f>TRUNC(TRUNC(G257 * B4, 2) + G257, 2)</f>
        <v>11.22</v>
      </c>
      <c r="J257" s="189">
        <f t="shared" si="121"/>
        <v>11.219900000000001</v>
      </c>
      <c r="K257" s="189">
        <f t="shared" si="120"/>
        <v>7471.62</v>
      </c>
      <c r="L257" s="189">
        <f t="shared" si="122"/>
        <v>7471.62</v>
      </c>
      <c r="M257" s="123">
        <f t="shared" si="154"/>
        <v>0</v>
      </c>
      <c r="N257" s="123">
        <f t="shared" si="155"/>
        <v>8.9126559714713949E-6</v>
      </c>
      <c r="O257" s="123">
        <f t="shared" si="156"/>
        <v>0</v>
      </c>
    </row>
    <row r="258" spans="1:15" ht="51.95" customHeight="1">
      <c r="A258" s="186" t="s">
        <v>906</v>
      </c>
      <c r="B258" s="186" t="s">
        <v>239</v>
      </c>
      <c r="C258" s="186" t="s">
        <v>46</v>
      </c>
      <c r="D258" s="186" t="s">
        <v>240</v>
      </c>
      <c r="E258" s="187" t="s">
        <v>47</v>
      </c>
      <c r="F258" s="188">
        <v>341.41</v>
      </c>
      <c r="G258" s="189">
        <v>65.36</v>
      </c>
      <c r="H258" s="189">
        <f t="shared" si="123"/>
        <v>65.349999999999994</v>
      </c>
      <c r="I258" s="189">
        <f>TRUNC(TRUNC(G258 * B4, 2) + G258, 2)</f>
        <v>79.040000000000006</v>
      </c>
      <c r="J258" s="189">
        <f t="shared" si="121"/>
        <v>79.039900000000003</v>
      </c>
      <c r="K258" s="189">
        <f t="shared" si="120"/>
        <v>26985.040000000001</v>
      </c>
      <c r="L258" s="189">
        <f t="shared" si="122"/>
        <v>26985.040000000001</v>
      </c>
      <c r="M258" s="123">
        <f t="shared" si="154"/>
        <v>1.5299877600982725E-4</v>
      </c>
      <c r="N258" s="123">
        <f t="shared" si="155"/>
        <v>1.2651821862386115E-6</v>
      </c>
      <c r="O258" s="123">
        <f t="shared" si="156"/>
        <v>0</v>
      </c>
    </row>
    <row r="259" spans="1:15" ht="24" customHeight="1">
      <c r="A259" s="182" t="s">
        <v>86</v>
      </c>
      <c r="B259" s="182" t="s">
        <v>33</v>
      </c>
      <c r="C259" s="182"/>
      <c r="D259" s="182" t="s">
        <v>241</v>
      </c>
      <c r="E259" s="183"/>
      <c r="F259" s="184">
        <v>1</v>
      </c>
      <c r="G259" s="184" t="s">
        <v>34</v>
      </c>
      <c r="H259" s="184"/>
      <c r="I259" s="185">
        <f>K260 + K262 + K265 + K267</f>
        <v>187022.11000000002</v>
      </c>
      <c r="J259" s="185">
        <f t="shared" si="121"/>
        <v>187022.11</v>
      </c>
      <c r="K259" s="185">
        <f t="shared" si="120"/>
        <v>187022.11</v>
      </c>
      <c r="L259" s="185">
        <f t="shared" si="122"/>
        <v>187022.11</v>
      </c>
      <c r="M259" s="181"/>
      <c r="N259" s="120"/>
      <c r="O259" s="181"/>
    </row>
    <row r="260" spans="1:15" ht="24" customHeight="1">
      <c r="A260" s="182" t="s">
        <v>907</v>
      </c>
      <c r="B260" s="182" t="s">
        <v>33</v>
      </c>
      <c r="C260" s="182"/>
      <c r="D260" s="182" t="s">
        <v>242</v>
      </c>
      <c r="E260" s="183"/>
      <c r="F260" s="184">
        <v>1</v>
      </c>
      <c r="G260" s="184" t="s">
        <v>34</v>
      </c>
      <c r="H260" s="184"/>
      <c r="I260" s="185">
        <f>K261</f>
        <v>57945.64</v>
      </c>
      <c r="J260" s="185">
        <f t="shared" si="121"/>
        <v>57945.64</v>
      </c>
      <c r="K260" s="185">
        <f t="shared" si="120"/>
        <v>57945.64</v>
      </c>
      <c r="L260" s="185">
        <f t="shared" si="122"/>
        <v>57945.64</v>
      </c>
      <c r="M260" s="181"/>
      <c r="N260" s="120"/>
      <c r="O260" s="181"/>
    </row>
    <row r="261" spans="1:15" ht="26.1" customHeight="1">
      <c r="A261" s="186" t="s">
        <v>908</v>
      </c>
      <c r="B261" s="186" t="s">
        <v>243</v>
      </c>
      <c r="C261" s="186" t="s">
        <v>38</v>
      </c>
      <c r="D261" s="186" t="s">
        <v>244</v>
      </c>
      <c r="E261" s="187" t="s">
        <v>57</v>
      </c>
      <c r="F261" s="188">
        <v>1152.23</v>
      </c>
      <c r="G261" s="189">
        <v>41.59</v>
      </c>
      <c r="H261" s="189">
        <f t="shared" si="123"/>
        <v>41.58</v>
      </c>
      <c r="I261" s="189">
        <f>TRUNC(TRUNC(G261 * B4, 2) + G261, 2)</f>
        <v>50.29</v>
      </c>
      <c r="J261" s="189">
        <f t="shared" si="121"/>
        <v>50.289900000000003</v>
      </c>
      <c r="K261" s="189">
        <f t="shared" si="120"/>
        <v>57945.64</v>
      </c>
      <c r="L261" s="189">
        <f t="shared" si="122"/>
        <v>57945.64</v>
      </c>
      <c r="M261" s="123">
        <f>1-H261/G261</f>
        <v>2.4044241404197475E-4</v>
      </c>
      <c r="N261" s="123">
        <f>1-J261/I261</f>
        <v>1.9884668919223358E-6</v>
      </c>
      <c r="O261" s="123">
        <f>1-L261/K261</f>
        <v>0</v>
      </c>
    </row>
    <row r="262" spans="1:15" ht="24" customHeight="1">
      <c r="A262" s="182" t="s">
        <v>909</v>
      </c>
      <c r="B262" s="182" t="s">
        <v>33</v>
      </c>
      <c r="C262" s="182"/>
      <c r="D262" s="182" t="s">
        <v>245</v>
      </c>
      <c r="E262" s="183"/>
      <c r="F262" s="184">
        <v>1</v>
      </c>
      <c r="G262" s="184" t="s">
        <v>34</v>
      </c>
      <c r="H262" s="184"/>
      <c r="I262" s="185">
        <f>K263 + K264</f>
        <v>16550.68</v>
      </c>
      <c r="J262" s="185">
        <f t="shared" si="121"/>
        <v>16550.68</v>
      </c>
      <c r="K262" s="185">
        <f t="shared" si="120"/>
        <v>16550.68</v>
      </c>
      <c r="L262" s="185">
        <f t="shared" si="122"/>
        <v>16550.68</v>
      </c>
      <c r="M262" s="181"/>
      <c r="N262" s="120"/>
      <c r="O262" s="181"/>
    </row>
    <row r="263" spans="1:15" ht="26.1" customHeight="1">
      <c r="A263" s="186" t="s">
        <v>910</v>
      </c>
      <c r="B263" s="186" t="s">
        <v>246</v>
      </c>
      <c r="C263" s="186" t="s">
        <v>46</v>
      </c>
      <c r="D263" s="186" t="s">
        <v>247</v>
      </c>
      <c r="E263" s="187" t="s">
        <v>57</v>
      </c>
      <c r="F263" s="188">
        <v>66.95</v>
      </c>
      <c r="G263" s="189">
        <v>107.17</v>
      </c>
      <c r="H263" s="189">
        <f t="shared" si="123"/>
        <v>107.17</v>
      </c>
      <c r="I263" s="189">
        <f>TRUNC(TRUNC(G263 * B4, 2) + G263, 2)</f>
        <v>129.61000000000001</v>
      </c>
      <c r="J263" s="189">
        <f t="shared" si="121"/>
        <v>129.60980000000001</v>
      </c>
      <c r="K263" s="189">
        <f t="shared" si="120"/>
        <v>8677.3799999999992</v>
      </c>
      <c r="L263" s="189">
        <f t="shared" si="122"/>
        <v>8677.3799999999992</v>
      </c>
      <c r="M263" s="123">
        <f t="shared" ref="M263:M264" si="157">1-H263/G263</f>
        <v>0</v>
      </c>
      <c r="N263" s="123">
        <f t="shared" ref="N263:N264" si="158">1-J263/I263</f>
        <v>1.5430908109070884E-6</v>
      </c>
      <c r="O263" s="123">
        <f t="shared" ref="O263:O264" si="159">1-L263/K263</f>
        <v>0</v>
      </c>
    </row>
    <row r="264" spans="1:15" ht="26.1" customHeight="1">
      <c r="A264" s="186" t="s">
        <v>911</v>
      </c>
      <c r="B264" s="186" t="s">
        <v>248</v>
      </c>
      <c r="C264" s="186" t="s">
        <v>38</v>
      </c>
      <c r="D264" s="186" t="s">
        <v>249</v>
      </c>
      <c r="E264" s="187" t="s">
        <v>47</v>
      </c>
      <c r="F264" s="188">
        <v>67.23</v>
      </c>
      <c r="G264" s="189">
        <v>96.84</v>
      </c>
      <c r="H264" s="189">
        <f t="shared" si="123"/>
        <v>96.83</v>
      </c>
      <c r="I264" s="189">
        <f>TRUNC(TRUNC(G264 * B4, 2) + G264, 2)</f>
        <v>117.11</v>
      </c>
      <c r="J264" s="189">
        <f t="shared" si="121"/>
        <v>117.1099</v>
      </c>
      <c r="K264" s="189">
        <f t="shared" si="120"/>
        <v>7873.3</v>
      </c>
      <c r="L264" s="189">
        <f t="shared" si="122"/>
        <v>7873.3</v>
      </c>
      <c r="M264" s="123">
        <f t="shared" si="157"/>
        <v>1.0326311441555269E-4</v>
      </c>
      <c r="N264" s="123">
        <f t="shared" si="158"/>
        <v>8.5389804460600516E-7</v>
      </c>
      <c r="O264" s="123">
        <f t="shared" si="159"/>
        <v>0</v>
      </c>
    </row>
    <row r="265" spans="1:15" ht="24" customHeight="1">
      <c r="A265" s="182" t="s">
        <v>912</v>
      </c>
      <c r="B265" s="182" t="s">
        <v>33</v>
      </c>
      <c r="C265" s="182"/>
      <c r="D265" s="182" t="s">
        <v>250</v>
      </c>
      <c r="E265" s="183"/>
      <c r="F265" s="184">
        <v>1</v>
      </c>
      <c r="G265" s="184" t="s">
        <v>34</v>
      </c>
      <c r="H265" s="184"/>
      <c r="I265" s="185">
        <f>K266</f>
        <v>53318.26</v>
      </c>
      <c r="J265" s="185">
        <f t="shared" si="121"/>
        <v>53318.26</v>
      </c>
      <c r="K265" s="185">
        <f t="shared" ref="K265:K328" si="160">TRUNC(F265 * I265,2)</f>
        <v>53318.26</v>
      </c>
      <c r="L265" s="185">
        <f t="shared" si="122"/>
        <v>53318.26</v>
      </c>
      <c r="M265" s="181"/>
      <c r="N265" s="120"/>
      <c r="O265" s="181"/>
    </row>
    <row r="266" spans="1:15" ht="39" customHeight="1">
      <c r="A266" s="186" t="s">
        <v>913</v>
      </c>
      <c r="B266" s="186" t="s">
        <v>251</v>
      </c>
      <c r="C266" s="186" t="s">
        <v>46</v>
      </c>
      <c r="D266" s="186" t="s">
        <v>914</v>
      </c>
      <c r="E266" s="187" t="s">
        <v>57</v>
      </c>
      <c r="F266" s="188">
        <v>334.2</v>
      </c>
      <c r="G266" s="189">
        <v>131.91999999999999</v>
      </c>
      <c r="H266" s="189">
        <f t="shared" si="123"/>
        <v>131.91999999999999</v>
      </c>
      <c r="I266" s="189">
        <f>TRUNC(TRUNC(G266 * B4, 2) + G266, 2)</f>
        <v>159.54</v>
      </c>
      <c r="J266" s="189">
        <f t="shared" ref="J266:J329" si="161">TRUNC(L266/F266,4)</f>
        <v>159.53989999999999</v>
      </c>
      <c r="K266" s="189">
        <f t="shared" si="160"/>
        <v>53318.26</v>
      </c>
      <c r="L266" s="189">
        <f t="shared" ref="L266:L329" si="162">ROUND((1-$B$6) * K266,2)</f>
        <v>53318.26</v>
      </c>
      <c r="M266" s="123">
        <f>1-H266/G266</f>
        <v>0</v>
      </c>
      <c r="N266" s="123">
        <f>1-J266/I266</f>
        <v>6.2680205592524629E-7</v>
      </c>
      <c r="O266" s="123">
        <f>1-L266/K266</f>
        <v>0</v>
      </c>
    </row>
    <row r="267" spans="1:15" ht="24" customHeight="1">
      <c r="A267" s="182" t="s">
        <v>915</v>
      </c>
      <c r="B267" s="182" t="s">
        <v>33</v>
      </c>
      <c r="C267" s="182"/>
      <c r="D267" s="182" t="s">
        <v>916</v>
      </c>
      <c r="E267" s="183"/>
      <c r="F267" s="184">
        <v>1</v>
      </c>
      <c r="G267" s="184" t="s">
        <v>34</v>
      </c>
      <c r="H267" s="184"/>
      <c r="I267" s="185">
        <f>K268 + K269</f>
        <v>59207.53</v>
      </c>
      <c r="J267" s="185">
        <f t="shared" si="161"/>
        <v>59207.53</v>
      </c>
      <c r="K267" s="185">
        <f t="shared" si="160"/>
        <v>59207.53</v>
      </c>
      <c r="L267" s="185">
        <f t="shared" si="162"/>
        <v>59207.53</v>
      </c>
      <c r="M267" s="181"/>
      <c r="N267" s="120"/>
      <c r="O267" s="181"/>
    </row>
    <row r="268" spans="1:15" ht="26.1" customHeight="1">
      <c r="A268" s="186" t="s">
        <v>917</v>
      </c>
      <c r="B268" s="186" t="s">
        <v>918</v>
      </c>
      <c r="C268" s="186" t="s">
        <v>38</v>
      </c>
      <c r="D268" s="186" t="s">
        <v>919</v>
      </c>
      <c r="E268" s="187" t="s">
        <v>47</v>
      </c>
      <c r="F268" s="188">
        <v>53.96</v>
      </c>
      <c r="G268" s="189">
        <v>794.85</v>
      </c>
      <c r="H268" s="189">
        <f t="shared" si="123"/>
        <v>794.85</v>
      </c>
      <c r="I268" s="189">
        <f>TRUNC(TRUNC(G268 * B4, 2) + G268, 2)</f>
        <v>961.29</v>
      </c>
      <c r="J268" s="189">
        <f t="shared" si="161"/>
        <v>961.28980000000001</v>
      </c>
      <c r="K268" s="189">
        <f t="shared" si="160"/>
        <v>51871.199999999997</v>
      </c>
      <c r="L268" s="189">
        <f t="shared" si="162"/>
        <v>51871.199999999997</v>
      </c>
      <c r="M268" s="123">
        <f t="shared" ref="M268:M269" si="163">1-H268/G268</f>
        <v>0</v>
      </c>
      <c r="N268" s="123">
        <f t="shared" ref="N268:N269" si="164">1-J268/I268</f>
        <v>2.0805376099719552E-7</v>
      </c>
      <c r="O268" s="123">
        <f t="shared" ref="O268:O269" si="165">1-L268/K268</f>
        <v>0</v>
      </c>
    </row>
    <row r="269" spans="1:15" ht="51.95" customHeight="1">
      <c r="A269" s="186" t="s">
        <v>920</v>
      </c>
      <c r="B269" s="186" t="s">
        <v>921</v>
      </c>
      <c r="C269" s="186" t="s">
        <v>38</v>
      </c>
      <c r="D269" s="186" t="s">
        <v>922</v>
      </c>
      <c r="E269" s="187" t="s">
        <v>57</v>
      </c>
      <c r="F269" s="188">
        <v>81.66</v>
      </c>
      <c r="G269" s="189">
        <v>74.290000000000006</v>
      </c>
      <c r="H269" s="189">
        <f t="shared" si="123"/>
        <v>74.28</v>
      </c>
      <c r="I269" s="189">
        <f>TRUNC(TRUNC(G269 * B4, 2) + G269, 2)</f>
        <v>89.84</v>
      </c>
      <c r="J269" s="189">
        <f t="shared" si="161"/>
        <v>89.8399</v>
      </c>
      <c r="K269" s="189">
        <f t="shared" si="160"/>
        <v>7336.33</v>
      </c>
      <c r="L269" s="189">
        <f t="shared" si="162"/>
        <v>7336.33</v>
      </c>
      <c r="M269" s="123">
        <f t="shared" si="163"/>
        <v>1.3460761879124927E-4</v>
      </c>
      <c r="N269" s="123">
        <f t="shared" si="164"/>
        <v>1.1130899376654568E-6</v>
      </c>
      <c r="O269" s="123">
        <f t="shared" si="165"/>
        <v>0</v>
      </c>
    </row>
    <row r="270" spans="1:15" ht="24" customHeight="1">
      <c r="A270" s="182" t="s">
        <v>923</v>
      </c>
      <c r="B270" s="182" t="s">
        <v>33</v>
      </c>
      <c r="C270" s="182"/>
      <c r="D270" s="182" t="s">
        <v>924</v>
      </c>
      <c r="E270" s="183"/>
      <c r="F270" s="184">
        <v>1</v>
      </c>
      <c r="G270" s="184" t="s">
        <v>34</v>
      </c>
      <c r="H270" s="184"/>
      <c r="I270" s="185">
        <f>K271 + K273 + K276 + K279 + K281 + K284</f>
        <v>198766.66999999998</v>
      </c>
      <c r="J270" s="185">
        <f t="shared" si="161"/>
        <v>198766.67</v>
      </c>
      <c r="K270" s="185">
        <f t="shared" si="160"/>
        <v>198766.67</v>
      </c>
      <c r="L270" s="185">
        <f t="shared" si="162"/>
        <v>198766.67</v>
      </c>
      <c r="M270" s="181"/>
      <c r="N270" s="120"/>
      <c r="O270" s="181"/>
    </row>
    <row r="271" spans="1:15" ht="24" customHeight="1">
      <c r="A271" s="182" t="s">
        <v>925</v>
      </c>
      <c r="B271" s="182" t="s">
        <v>33</v>
      </c>
      <c r="C271" s="182"/>
      <c r="D271" s="182" t="s">
        <v>252</v>
      </c>
      <c r="E271" s="183"/>
      <c r="F271" s="184">
        <v>1</v>
      </c>
      <c r="G271" s="184" t="s">
        <v>34</v>
      </c>
      <c r="H271" s="184"/>
      <c r="I271" s="185">
        <f>K272</f>
        <v>14691.79</v>
      </c>
      <c r="J271" s="185">
        <f t="shared" si="161"/>
        <v>14691.79</v>
      </c>
      <c r="K271" s="185">
        <f t="shared" si="160"/>
        <v>14691.79</v>
      </c>
      <c r="L271" s="185">
        <f t="shared" si="162"/>
        <v>14691.79</v>
      </c>
      <c r="M271" s="181"/>
      <c r="N271" s="120"/>
      <c r="O271" s="181"/>
    </row>
    <row r="272" spans="1:15" ht="78" customHeight="1">
      <c r="A272" s="186" t="s">
        <v>926</v>
      </c>
      <c r="B272" s="186" t="s">
        <v>253</v>
      </c>
      <c r="C272" s="186" t="s">
        <v>38</v>
      </c>
      <c r="D272" s="186" t="s">
        <v>254</v>
      </c>
      <c r="E272" s="187" t="s">
        <v>57</v>
      </c>
      <c r="F272" s="188">
        <v>30.37</v>
      </c>
      <c r="G272" s="189">
        <v>400</v>
      </c>
      <c r="H272" s="189">
        <f t="shared" ref="H272:H333" si="166">ROUND(J272/(1+$B$4),2)</f>
        <v>400</v>
      </c>
      <c r="I272" s="189">
        <f>TRUNC(TRUNC(G272 * B4, 2) + G272, 2)</f>
        <v>483.76</v>
      </c>
      <c r="J272" s="189">
        <f t="shared" si="161"/>
        <v>483.75990000000002</v>
      </c>
      <c r="K272" s="189">
        <f t="shared" si="160"/>
        <v>14691.79</v>
      </c>
      <c r="L272" s="189">
        <f t="shared" si="162"/>
        <v>14691.79</v>
      </c>
      <c r="M272" s="123">
        <f>1-H272/G272</f>
        <v>0</v>
      </c>
      <c r="N272" s="123">
        <f>1-J272/I272</f>
        <v>2.0671407308103795E-7</v>
      </c>
      <c r="O272" s="123">
        <f>1-L272/K272</f>
        <v>0</v>
      </c>
    </row>
    <row r="273" spans="1:15" ht="24" customHeight="1">
      <c r="A273" s="182" t="s">
        <v>927</v>
      </c>
      <c r="B273" s="182" t="s">
        <v>33</v>
      </c>
      <c r="C273" s="182"/>
      <c r="D273" s="182" t="s">
        <v>928</v>
      </c>
      <c r="E273" s="183"/>
      <c r="F273" s="184">
        <v>1</v>
      </c>
      <c r="G273" s="184" t="s">
        <v>34</v>
      </c>
      <c r="H273" s="184"/>
      <c r="I273" s="185">
        <f>K274 + K275</f>
        <v>109578.18000000001</v>
      </c>
      <c r="J273" s="185">
        <f t="shared" si="161"/>
        <v>109578.18</v>
      </c>
      <c r="K273" s="185">
        <f t="shared" si="160"/>
        <v>109578.18</v>
      </c>
      <c r="L273" s="185">
        <f t="shared" si="162"/>
        <v>109578.18</v>
      </c>
      <c r="M273" s="181"/>
      <c r="N273" s="120"/>
      <c r="O273" s="181"/>
    </row>
    <row r="274" spans="1:15" ht="129.94999999999999" customHeight="1">
      <c r="A274" s="186" t="s">
        <v>929</v>
      </c>
      <c r="B274" s="186" t="s">
        <v>930</v>
      </c>
      <c r="C274" s="186" t="s">
        <v>38</v>
      </c>
      <c r="D274" s="186" t="s">
        <v>931</v>
      </c>
      <c r="E274" s="187" t="s">
        <v>57</v>
      </c>
      <c r="F274" s="188">
        <v>96.65</v>
      </c>
      <c r="G274" s="189">
        <v>820</v>
      </c>
      <c r="H274" s="189">
        <f t="shared" si="166"/>
        <v>819.99</v>
      </c>
      <c r="I274" s="189">
        <f>TRUNC(TRUNC(G274 * B4, 2) + G274, 2)</f>
        <v>991.7</v>
      </c>
      <c r="J274" s="189">
        <f t="shared" si="161"/>
        <v>991.69989999999996</v>
      </c>
      <c r="K274" s="189">
        <f t="shared" si="160"/>
        <v>95847.8</v>
      </c>
      <c r="L274" s="189">
        <f t="shared" si="162"/>
        <v>95847.8</v>
      </c>
      <c r="M274" s="123">
        <f t="shared" ref="M274:M275" si="167">1-H274/G274</f>
        <v>1.2195121951164012E-5</v>
      </c>
      <c r="N274" s="123">
        <f t="shared" ref="N274:N275" si="168">1-J274/I274</f>
        <v>1.0083694679252631E-7</v>
      </c>
      <c r="O274" s="123">
        <f t="shared" ref="O274:O275" si="169">1-L274/K274</f>
        <v>0</v>
      </c>
    </row>
    <row r="275" spans="1:15" ht="90.95" customHeight="1">
      <c r="A275" s="186" t="s">
        <v>932</v>
      </c>
      <c r="B275" s="186" t="s">
        <v>933</v>
      </c>
      <c r="C275" s="186" t="s">
        <v>38</v>
      </c>
      <c r="D275" s="186" t="s">
        <v>934</v>
      </c>
      <c r="E275" s="187" t="s">
        <v>57</v>
      </c>
      <c r="F275" s="188">
        <v>16.89</v>
      </c>
      <c r="G275" s="189">
        <v>672.18</v>
      </c>
      <c r="H275" s="189">
        <f t="shared" si="166"/>
        <v>672.18</v>
      </c>
      <c r="I275" s="189">
        <f>TRUNC(TRUNC(G275 * B4, 2) + G275, 2)</f>
        <v>812.93</v>
      </c>
      <c r="J275" s="189">
        <f t="shared" si="161"/>
        <v>812.92949999999996</v>
      </c>
      <c r="K275" s="189">
        <f t="shared" si="160"/>
        <v>13730.38</v>
      </c>
      <c r="L275" s="189">
        <f t="shared" si="162"/>
        <v>13730.38</v>
      </c>
      <c r="M275" s="123">
        <f t="shared" si="167"/>
        <v>0</v>
      </c>
      <c r="N275" s="123">
        <f t="shared" si="168"/>
        <v>6.1505910720072166E-7</v>
      </c>
      <c r="O275" s="123">
        <f t="shared" si="169"/>
        <v>0</v>
      </c>
    </row>
    <row r="276" spans="1:15" ht="24" customHeight="1">
      <c r="A276" s="182" t="s">
        <v>935</v>
      </c>
      <c r="B276" s="182" t="s">
        <v>33</v>
      </c>
      <c r="C276" s="182"/>
      <c r="D276" s="182" t="s">
        <v>936</v>
      </c>
      <c r="E276" s="183"/>
      <c r="F276" s="184">
        <v>1</v>
      </c>
      <c r="G276" s="184" t="s">
        <v>34</v>
      </c>
      <c r="H276" s="184"/>
      <c r="I276" s="185">
        <f>K277 + K278</f>
        <v>6922.77</v>
      </c>
      <c r="J276" s="185">
        <f t="shared" si="161"/>
        <v>6922.77</v>
      </c>
      <c r="K276" s="185">
        <f t="shared" si="160"/>
        <v>6922.77</v>
      </c>
      <c r="L276" s="185">
        <f t="shared" si="162"/>
        <v>6922.77</v>
      </c>
      <c r="M276" s="181"/>
      <c r="N276" s="120"/>
      <c r="O276" s="181"/>
    </row>
    <row r="277" spans="1:15" ht="39" customHeight="1">
      <c r="A277" s="186" t="s">
        <v>937</v>
      </c>
      <c r="B277" s="186" t="s">
        <v>938</v>
      </c>
      <c r="C277" s="186" t="s">
        <v>38</v>
      </c>
      <c r="D277" s="186" t="s">
        <v>939</v>
      </c>
      <c r="E277" s="187" t="s">
        <v>57</v>
      </c>
      <c r="F277" s="188">
        <v>13.27</v>
      </c>
      <c r="G277" s="189">
        <v>405.94</v>
      </c>
      <c r="H277" s="189">
        <f t="shared" si="166"/>
        <v>405.94</v>
      </c>
      <c r="I277" s="189">
        <f>TRUNC(TRUNC(G277 * B4, 2) + G277, 2)</f>
        <v>490.94</v>
      </c>
      <c r="J277" s="189">
        <f t="shared" si="161"/>
        <v>490.93970000000002</v>
      </c>
      <c r="K277" s="189">
        <f t="shared" si="160"/>
        <v>6514.77</v>
      </c>
      <c r="L277" s="189">
        <f t="shared" si="162"/>
        <v>6514.77</v>
      </c>
      <c r="M277" s="123">
        <f t="shared" ref="M277:M278" si="170">1-H277/G277</f>
        <v>0</v>
      </c>
      <c r="N277" s="123">
        <f t="shared" ref="N277:N278" si="171">1-J277/I277</f>
        <v>6.1107263615856056E-7</v>
      </c>
      <c r="O277" s="123">
        <f t="shared" ref="O277:O278" si="172">1-L277/K277</f>
        <v>0</v>
      </c>
    </row>
    <row r="278" spans="1:15" ht="51.95" customHeight="1">
      <c r="A278" s="186" t="s">
        <v>940</v>
      </c>
      <c r="B278" s="186" t="s">
        <v>941</v>
      </c>
      <c r="C278" s="186" t="s">
        <v>46</v>
      </c>
      <c r="D278" s="186" t="s">
        <v>942</v>
      </c>
      <c r="E278" s="187" t="s">
        <v>47</v>
      </c>
      <c r="F278" s="188">
        <v>5.72</v>
      </c>
      <c r="G278" s="189">
        <v>58.98</v>
      </c>
      <c r="H278" s="189">
        <f t="shared" si="166"/>
        <v>58.98</v>
      </c>
      <c r="I278" s="189">
        <f>TRUNC(TRUNC(G278 * B4, 2) + G278, 2)</f>
        <v>71.33</v>
      </c>
      <c r="J278" s="189">
        <f t="shared" si="161"/>
        <v>71.328599999999994</v>
      </c>
      <c r="K278" s="189">
        <f t="shared" si="160"/>
        <v>408</v>
      </c>
      <c r="L278" s="189">
        <f t="shared" si="162"/>
        <v>408</v>
      </c>
      <c r="M278" s="123">
        <f t="shared" si="170"/>
        <v>0</v>
      </c>
      <c r="N278" s="123">
        <f t="shared" si="171"/>
        <v>1.9627085377837972E-5</v>
      </c>
      <c r="O278" s="123">
        <f t="shared" si="172"/>
        <v>0</v>
      </c>
    </row>
    <row r="279" spans="1:15" ht="24" customHeight="1">
      <c r="A279" s="182" t="s">
        <v>943</v>
      </c>
      <c r="B279" s="182" t="s">
        <v>33</v>
      </c>
      <c r="C279" s="182"/>
      <c r="D279" s="182" t="s">
        <v>944</v>
      </c>
      <c r="E279" s="183"/>
      <c r="F279" s="184">
        <v>1</v>
      </c>
      <c r="G279" s="184" t="s">
        <v>34</v>
      </c>
      <c r="H279" s="184"/>
      <c r="I279" s="185">
        <f>K280</f>
        <v>15964.08</v>
      </c>
      <c r="J279" s="185">
        <f t="shared" si="161"/>
        <v>15964.08</v>
      </c>
      <c r="K279" s="185">
        <f t="shared" si="160"/>
        <v>15964.08</v>
      </c>
      <c r="L279" s="185">
        <f t="shared" si="162"/>
        <v>15964.08</v>
      </c>
      <c r="M279" s="181"/>
      <c r="N279" s="120"/>
      <c r="O279" s="181"/>
    </row>
    <row r="280" spans="1:15" ht="26.1" customHeight="1">
      <c r="A280" s="186" t="s">
        <v>945</v>
      </c>
      <c r="B280" s="186" t="s">
        <v>946</v>
      </c>
      <c r="C280" s="186" t="s">
        <v>38</v>
      </c>
      <c r="D280" s="186" t="s">
        <v>947</v>
      </c>
      <c r="E280" s="187" t="s">
        <v>39</v>
      </c>
      <c r="F280" s="188">
        <v>22</v>
      </c>
      <c r="G280" s="189">
        <v>600</v>
      </c>
      <c r="H280" s="189">
        <f t="shared" si="166"/>
        <v>600</v>
      </c>
      <c r="I280" s="189">
        <f>TRUNC(TRUNC(G280 * B4, 2) + G280, 2)</f>
        <v>725.64</v>
      </c>
      <c r="J280" s="189">
        <f t="shared" si="161"/>
        <v>725.64</v>
      </c>
      <c r="K280" s="189">
        <f t="shared" si="160"/>
        <v>15964.08</v>
      </c>
      <c r="L280" s="189">
        <f t="shared" si="162"/>
        <v>15964.08</v>
      </c>
      <c r="M280" s="123">
        <f>1-H280/G280</f>
        <v>0</v>
      </c>
      <c r="N280" s="123">
        <f>1-J280/I280</f>
        <v>0</v>
      </c>
      <c r="O280" s="123">
        <f>1-L280/K280</f>
        <v>0</v>
      </c>
    </row>
    <row r="281" spans="1:15" ht="24" customHeight="1">
      <c r="A281" s="182" t="s">
        <v>948</v>
      </c>
      <c r="B281" s="182" t="s">
        <v>33</v>
      </c>
      <c r="C281" s="182"/>
      <c r="D281" s="182" t="s">
        <v>949</v>
      </c>
      <c r="E281" s="183"/>
      <c r="F281" s="184">
        <v>1</v>
      </c>
      <c r="G281" s="184" t="s">
        <v>34</v>
      </c>
      <c r="H281" s="184"/>
      <c r="I281" s="185">
        <f>K282 + K283</f>
        <v>5393.73</v>
      </c>
      <c r="J281" s="185">
        <f t="shared" si="161"/>
        <v>5393.73</v>
      </c>
      <c r="K281" s="185">
        <f t="shared" si="160"/>
        <v>5393.73</v>
      </c>
      <c r="L281" s="185">
        <f t="shared" si="162"/>
        <v>5393.73</v>
      </c>
      <c r="M281" s="181"/>
      <c r="N281" s="120"/>
      <c r="O281" s="181"/>
    </row>
    <row r="282" spans="1:15" ht="26.1" customHeight="1">
      <c r="A282" s="186" t="s">
        <v>950</v>
      </c>
      <c r="B282" s="186" t="s">
        <v>951</v>
      </c>
      <c r="C282" s="186" t="s">
        <v>38</v>
      </c>
      <c r="D282" s="186" t="s">
        <v>952</v>
      </c>
      <c r="E282" s="187" t="s">
        <v>47</v>
      </c>
      <c r="F282" s="188">
        <v>17.079999999999998</v>
      </c>
      <c r="G282" s="189">
        <v>139.66</v>
      </c>
      <c r="H282" s="189">
        <f t="shared" si="166"/>
        <v>139.66</v>
      </c>
      <c r="I282" s="189">
        <f>TRUNC(TRUNC(G282 * B4, 2) + G282, 2)</f>
        <v>168.9</v>
      </c>
      <c r="J282" s="189">
        <f t="shared" si="161"/>
        <v>168.8998</v>
      </c>
      <c r="K282" s="189">
        <f t="shared" si="160"/>
        <v>2884.81</v>
      </c>
      <c r="L282" s="189">
        <f t="shared" si="162"/>
        <v>2884.81</v>
      </c>
      <c r="M282" s="123">
        <f t="shared" ref="M282:M283" si="173">1-H282/G282</f>
        <v>0</v>
      </c>
      <c r="N282" s="123">
        <f t="shared" ref="N282:N283" si="174">1-J282/I282</f>
        <v>1.1841326228445581E-6</v>
      </c>
      <c r="O282" s="123">
        <f t="shared" ref="O282:O283" si="175">1-L282/K282</f>
        <v>0</v>
      </c>
    </row>
    <row r="283" spans="1:15" ht="24" customHeight="1">
      <c r="A283" s="186" t="s">
        <v>953</v>
      </c>
      <c r="B283" s="186" t="s">
        <v>954</v>
      </c>
      <c r="C283" s="186" t="s">
        <v>46</v>
      </c>
      <c r="D283" s="186" t="s">
        <v>955</v>
      </c>
      <c r="E283" s="187" t="s">
        <v>57</v>
      </c>
      <c r="F283" s="188">
        <v>27.88</v>
      </c>
      <c r="G283" s="189">
        <v>74.41</v>
      </c>
      <c r="H283" s="189">
        <f t="shared" si="166"/>
        <v>74.41</v>
      </c>
      <c r="I283" s="189">
        <f>TRUNC(TRUNC(G283 * B4, 2) + G283, 2)</f>
        <v>89.99</v>
      </c>
      <c r="J283" s="189">
        <f t="shared" si="161"/>
        <v>89.989900000000006</v>
      </c>
      <c r="K283" s="189">
        <f t="shared" si="160"/>
        <v>2508.92</v>
      </c>
      <c r="L283" s="189">
        <f t="shared" si="162"/>
        <v>2508.92</v>
      </c>
      <c r="M283" s="123">
        <f t="shared" si="173"/>
        <v>0</v>
      </c>
      <c r="N283" s="123">
        <f t="shared" si="174"/>
        <v>1.1112345814634494E-6</v>
      </c>
      <c r="O283" s="123">
        <f t="shared" si="175"/>
        <v>0</v>
      </c>
    </row>
    <row r="284" spans="1:15" ht="24" customHeight="1">
      <c r="A284" s="182" t="s">
        <v>956</v>
      </c>
      <c r="B284" s="182" t="s">
        <v>33</v>
      </c>
      <c r="C284" s="182"/>
      <c r="D284" s="182" t="s">
        <v>255</v>
      </c>
      <c r="E284" s="183"/>
      <c r="F284" s="184">
        <v>1</v>
      </c>
      <c r="G284" s="184" t="s">
        <v>34</v>
      </c>
      <c r="H284" s="184"/>
      <c r="I284" s="185">
        <f>K285 + K286 + K287 + K288 + K289 + K290 + K291 + K292 + K293 + K294 + K295</f>
        <v>46216.119999999995</v>
      </c>
      <c r="J284" s="185">
        <f t="shared" si="161"/>
        <v>46216.12</v>
      </c>
      <c r="K284" s="185">
        <f t="shared" si="160"/>
        <v>46216.12</v>
      </c>
      <c r="L284" s="185">
        <f t="shared" si="162"/>
        <v>46216.12</v>
      </c>
      <c r="M284" s="181"/>
      <c r="N284" s="120"/>
      <c r="O284" s="181"/>
    </row>
    <row r="285" spans="1:15" ht="26.1" customHeight="1">
      <c r="A285" s="186" t="s">
        <v>957</v>
      </c>
      <c r="B285" s="186" t="s">
        <v>958</v>
      </c>
      <c r="C285" s="186" t="s">
        <v>38</v>
      </c>
      <c r="D285" s="186" t="s">
        <v>959</v>
      </c>
      <c r="E285" s="187" t="s">
        <v>39</v>
      </c>
      <c r="F285" s="188">
        <v>14</v>
      </c>
      <c r="G285" s="189">
        <v>201.97</v>
      </c>
      <c r="H285" s="189">
        <f t="shared" si="166"/>
        <v>201.97</v>
      </c>
      <c r="I285" s="189">
        <f>TRUNC(TRUNC(G285 * B4, 2) + G285, 2)</f>
        <v>244.26</v>
      </c>
      <c r="J285" s="189">
        <f t="shared" si="161"/>
        <v>244.26</v>
      </c>
      <c r="K285" s="189">
        <f t="shared" si="160"/>
        <v>3419.64</v>
      </c>
      <c r="L285" s="189">
        <f t="shared" si="162"/>
        <v>3419.64</v>
      </c>
      <c r="M285" s="123">
        <f t="shared" ref="M285:M295" si="176">1-H285/G285</f>
        <v>0</v>
      </c>
      <c r="N285" s="123">
        <f t="shared" ref="N285:N295" si="177">1-J285/I285</f>
        <v>0</v>
      </c>
      <c r="O285" s="123">
        <f t="shared" ref="O285:O295" si="178">1-L285/K285</f>
        <v>0</v>
      </c>
    </row>
    <row r="286" spans="1:15" ht="26.1" customHeight="1">
      <c r="A286" s="186" t="s">
        <v>960</v>
      </c>
      <c r="B286" s="186" t="s">
        <v>961</v>
      </c>
      <c r="C286" s="186" t="s">
        <v>38</v>
      </c>
      <c r="D286" s="186" t="s">
        <v>962</v>
      </c>
      <c r="E286" s="187" t="s">
        <v>39</v>
      </c>
      <c r="F286" s="188">
        <v>4</v>
      </c>
      <c r="G286" s="189">
        <v>192</v>
      </c>
      <c r="H286" s="189">
        <f t="shared" si="166"/>
        <v>192</v>
      </c>
      <c r="I286" s="189">
        <f>TRUNC(TRUNC(G286 * B4, 2) + G286, 2)</f>
        <v>232.2</v>
      </c>
      <c r="J286" s="189">
        <f t="shared" si="161"/>
        <v>232.2</v>
      </c>
      <c r="K286" s="189">
        <f t="shared" si="160"/>
        <v>928.8</v>
      </c>
      <c r="L286" s="189">
        <f t="shared" si="162"/>
        <v>928.8</v>
      </c>
      <c r="M286" s="123">
        <f t="shared" si="176"/>
        <v>0</v>
      </c>
      <c r="N286" s="123">
        <f t="shared" si="177"/>
        <v>0</v>
      </c>
      <c r="O286" s="123">
        <f t="shared" si="178"/>
        <v>0</v>
      </c>
    </row>
    <row r="287" spans="1:15" ht="26.1" customHeight="1">
      <c r="A287" s="186" t="s">
        <v>963</v>
      </c>
      <c r="B287" s="186" t="s">
        <v>964</v>
      </c>
      <c r="C287" s="186" t="s">
        <v>38</v>
      </c>
      <c r="D287" s="186" t="s">
        <v>965</v>
      </c>
      <c r="E287" s="187" t="s">
        <v>39</v>
      </c>
      <c r="F287" s="188">
        <v>12</v>
      </c>
      <c r="G287" s="189">
        <v>187.66</v>
      </c>
      <c r="H287" s="189">
        <f t="shared" si="166"/>
        <v>187.66</v>
      </c>
      <c r="I287" s="189">
        <f>TRUNC(TRUNC(G287 * B4, 2) + G287, 2)</f>
        <v>226.95</v>
      </c>
      <c r="J287" s="189">
        <f t="shared" si="161"/>
        <v>226.95</v>
      </c>
      <c r="K287" s="189">
        <f t="shared" si="160"/>
        <v>2723.4</v>
      </c>
      <c r="L287" s="189">
        <f t="shared" si="162"/>
        <v>2723.4</v>
      </c>
      <c r="M287" s="123">
        <f t="shared" si="176"/>
        <v>0</v>
      </c>
      <c r="N287" s="123">
        <f t="shared" si="177"/>
        <v>0</v>
      </c>
      <c r="O287" s="123">
        <f t="shared" si="178"/>
        <v>0</v>
      </c>
    </row>
    <row r="288" spans="1:15" ht="39" customHeight="1">
      <c r="A288" s="186" t="s">
        <v>966</v>
      </c>
      <c r="B288" s="186" t="s">
        <v>967</v>
      </c>
      <c r="C288" s="186" t="s">
        <v>38</v>
      </c>
      <c r="D288" s="186" t="s">
        <v>968</v>
      </c>
      <c r="E288" s="187" t="s">
        <v>47</v>
      </c>
      <c r="F288" s="188">
        <v>7.47</v>
      </c>
      <c r="G288" s="189">
        <v>362.59</v>
      </c>
      <c r="H288" s="189">
        <f t="shared" si="166"/>
        <v>362.58</v>
      </c>
      <c r="I288" s="189">
        <f>TRUNC(TRUNC(G288 * B4, 2) + G288, 2)</f>
        <v>438.51</v>
      </c>
      <c r="J288" s="189">
        <f t="shared" si="161"/>
        <v>438.50869999999998</v>
      </c>
      <c r="K288" s="189">
        <f t="shared" si="160"/>
        <v>3275.66</v>
      </c>
      <c r="L288" s="189">
        <f t="shared" si="162"/>
        <v>3275.66</v>
      </c>
      <c r="M288" s="123">
        <f t="shared" si="176"/>
        <v>2.757935960728819E-5</v>
      </c>
      <c r="N288" s="123">
        <f t="shared" si="177"/>
        <v>2.9645846161274747E-6</v>
      </c>
      <c r="O288" s="123">
        <f t="shared" si="178"/>
        <v>0</v>
      </c>
    </row>
    <row r="289" spans="1:15" ht="26.1" customHeight="1">
      <c r="A289" s="186" t="s">
        <v>969</v>
      </c>
      <c r="B289" s="186" t="s">
        <v>259</v>
      </c>
      <c r="C289" s="186" t="s">
        <v>46</v>
      </c>
      <c r="D289" s="186" t="s">
        <v>260</v>
      </c>
      <c r="E289" s="187" t="s">
        <v>39</v>
      </c>
      <c r="F289" s="188">
        <v>55</v>
      </c>
      <c r="G289" s="189">
        <v>53.51</v>
      </c>
      <c r="H289" s="189">
        <f t="shared" si="166"/>
        <v>53.51</v>
      </c>
      <c r="I289" s="189">
        <f>TRUNC(TRUNC(G289 * B4, 2) + G289, 2)</f>
        <v>64.709999999999994</v>
      </c>
      <c r="J289" s="189">
        <f t="shared" si="161"/>
        <v>64.709999999999994</v>
      </c>
      <c r="K289" s="189">
        <f t="shared" si="160"/>
        <v>3559.05</v>
      </c>
      <c r="L289" s="189">
        <f t="shared" si="162"/>
        <v>3559.05</v>
      </c>
      <c r="M289" s="123">
        <f t="shared" si="176"/>
        <v>0</v>
      </c>
      <c r="N289" s="123">
        <f t="shared" si="177"/>
        <v>0</v>
      </c>
      <c r="O289" s="123">
        <f t="shared" si="178"/>
        <v>0</v>
      </c>
    </row>
    <row r="290" spans="1:15" ht="26.1" customHeight="1">
      <c r="A290" s="186" t="s">
        <v>970</v>
      </c>
      <c r="B290" s="186" t="s">
        <v>971</v>
      </c>
      <c r="C290" s="186" t="s">
        <v>38</v>
      </c>
      <c r="D290" s="186" t="s">
        <v>972</v>
      </c>
      <c r="E290" s="187" t="s">
        <v>39</v>
      </c>
      <c r="F290" s="188">
        <v>46</v>
      </c>
      <c r="G290" s="189">
        <v>207.51</v>
      </c>
      <c r="H290" s="189">
        <f t="shared" si="166"/>
        <v>207.51</v>
      </c>
      <c r="I290" s="189">
        <f>TRUNC(TRUNC(G290 * B4, 2) + G290, 2)</f>
        <v>250.96</v>
      </c>
      <c r="J290" s="189">
        <f t="shared" si="161"/>
        <v>250.96</v>
      </c>
      <c r="K290" s="189">
        <f t="shared" si="160"/>
        <v>11544.16</v>
      </c>
      <c r="L290" s="189">
        <f t="shared" si="162"/>
        <v>11544.16</v>
      </c>
      <c r="M290" s="123">
        <f t="shared" si="176"/>
        <v>0</v>
      </c>
      <c r="N290" s="123">
        <f t="shared" si="177"/>
        <v>0</v>
      </c>
      <c r="O290" s="123">
        <f t="shared" si="178"/>
        <v>0</v>
      </c>
    </row>
    <row r="291" spans="1:15" ht="26.1" customHeight="1">
      <c r="A291" s="186" t="s">
        <v>973</v>
      </c>
      <c r="B291" s="186" t="s">
        <v>974</v>
      </c>
      <c r="C291" s="186" t="s">
        <v>38</v>
      </c>
      <c r="D291" s="186" t="s">
        <v>975</v>
      </c>
      <c r="E291" s="187" t="s">
        <v>39</v>
      </c>
      <c r="F291" s="188">
        <v>46</v>
      </c>
      <c r="G291" s="189">
        <v>67.73</v>
      </c>
      <c r="H291" s="189">
        <f t="shared" si="166"/>
        <v>67.73</v>
      </c>
      <c r="I291" s="189">
        <f>TRUNC(TRUNC(G291 * B4, 2) + G291, 2)</f>
        <v>81.91</v>
      </c>
      <c r="J291" s="189">
        <f t="shared" si="161"/>
        <v>81.91</v>
      </c>
      <c r="K291" s="189">
        <f t="shared" si="160"/>
        <v>3767.86</v>
      </c>
      <c r="L291" s="189">
        <f t="shared" si="162"/>
        <v>3767.86</v>
      </c>
      <c r="M291" s="123">
        <f t="shared" si="176"/>
        <v>0</v>
      </c>
      <c r="N291" s="123">
        <f t="shared" si="177"/>
        <v>0</v>
      </c>
      <c r="O291" s="123">
        <f t="shared" si="178"/>
        <v>0</v>
      </c>
    </row>
    <row r="292" spans="1:15" ht="39" customHeight="1">
      <c r="A292" s="186" t="s">
        <v>976</v>
      </c>
      <c r="B292" s="186" t="s">
        <v>261</v>
      </c>
      <c r="C292" s="186" t="s">
        <v>46</v>
      </c>
      <c r="D292" s="186" t="s">
        <v>262</v>
      </c>
      <c r="E292" s="187" t="s">
        <v>39</v>
      </c>
      <c r="F292" s="188">
        <v>46</v>
      </c>
      <c r="G292" s="189">
        <v>48.15</v>
      </c>
      <c r="H292" s="189">
        <f t="shared" si="166"/>
        <v>48.15</v>
      </c>
      <c r="I292" s="189">
        <f>TRUNC(TRUNC(G292 * B4, 2) + G292, 2)</f>
        <v>58.23</v>
      </c>
      <c r="J292" s="189">
        <f t="shared" si="161"/>
        <v>58.23</v>
      </c>
      <c r="K292" s="189">
        <f t="shared" si="160"/>
        <v>2678.58</v>
      </c>
      <c r="L292" s="189">
        <f t="shared" si="162"/>
        <v>2678.58</v>
      </c>
      <c r="M292" s="123">
        <f t="shared" si="176"/>
        <v>0</v>
      </c>
      <c r="N292" s="123">
        <f t="shared" si="177"/>
        <v>0</v>
      </c>
      <c r="O292" s="123">
        <f t="shared" si="178"/>
        <v>0</v>
      </c>
    </row>
    <row r="293" spans="1:15" ht="26.1" customHeight="1">
      <c r="A293" s="186" t="s">
        <v>977</v>
      </c>
      <c r="B293" s="186" t="s">
        <v>978</v>
      </c>
      <c r="C293" s="186" t="s">
        <v>38</v>
      </c>
      <c r="D293" s="186" t="s">
        <v>979</v>
      </c>
      <c r="E293" s="187" t="s">
        <v>39</v>
      </c>
      <c r="F293" s="188">
        <v>30</v>
      </c>
      <c r="G293" s="189">
        <v>92.69</v>
      </c>
      <c r="H293" s="189">
        <f t="shared" si="166"/>
        <v>92.68</v>
      </c>
      <c r="I293" s="189">
        <f>TRUNC(TRUNC(G293 * B4, 2) + G293, 2)</f>
        <v>112.09</v>
      </c>
      <c r="J293" s="189">
        <f t="shared" si="161"/>
        <v>112.09</v>
      </c>
      <c r="K293" s="189">
        <f t="shared" si="160"/>
        <v>3362.7</v>
      </c>
      <c r="L293" s="189">
        <f t="shared" si="162"/>
        <v>3362.7</v>
      </c>
      <c r="M293" s="123">
        <f t="shared" si="176"/>
        <v>1.0788650339832451E-4</v>
      </c>
      <c r="N293" s="123">
        <f t="shared" si="177"/>
        <v>0</v>
      </c>
      <c r="O293" s="123">
        <f t="shared" si="178"/>
        <v>0</v>
      </c>
    </row>
    <row r="294" spans="1:15" ht="65.099999999999994" customHeight="1">
      <c r="A294" s="186" t="s">
        <v>980</v>
      </c>
      <c r="B294" s="186" t="s">
        <v>981</v>
      </c>
      <c r="C294" s="186" t="s">
        <v>38</v>
      </c>
      <c r="D294" s="186" t="s">
        <v>982</v>
      </c>
      <c r="E294" s="187" t="s">
        <v>39</v>
      </c>
      <c r="F294" s="188">
        <v>6</v>
      </c>
      <c r="G294" s="189">
        <v>917.58</v>
      </c>
      <c r="H294" s="189">
        <f t="shared" si="166"/>
        <v>917.58</v>
      </c>
      <c r="I294" s="189">
        <f>TRUNC(TRUNC(G294 * B4, 2) + G294, 2)</f>
        <v>1109.72</v>
      </c>
      <c r="J294" s="189">
        <f t="shared" si="161"/>
        <v>1109.72</v>
      </c>
      <c r="K294" s="189">
        <f t="shared" si="160"/>
        <v>6658.32</v>
      </c>
      <c r="L294" s="189">
        <f t="shared" si="162"/>
        <v>6658.32</v>
      </c>
      <c r="M294" s="123">
        <f t="shared" si="176"/>
        <v>0</v>
      </c>
      <c r="N294" s="123">
        <f t="shared" si="177"/>
        <v>0</v>
      </c>
      <c r="O294" s="123">
        <f t="shared" si="178"/>
        <v>0</v>
      </c>
    </row>
    <row r="295" spans="1:15" ht="26.1" customHeight="1">
      <c r="A295" s="186" t="s">
        <v>983</v>
      </c>
      <c r="B295" s="186" t="s">
        <v>256</v>
      </c>
      <c r="C295" s="186" t="s">
        <v>38</v>
      </c>
      <c r="D295" s="186" t="s">
        <v>257</v>
      </c>
      <c r="E295" s="187" t="s">
        <v>258</v>
      </c>
      <c r="F295" s="188">
        <v>1</v>
      </c>
      <c r="G295" s="189">
        <v>3553.79</v>
      </c>
      <c r="H295" s="189">
        <f t="shared" si="166"/>
        <v>3553.79</v>
      </c>
      <c r="I295" s="189">
        <f>TRUNC(TRUNC(G295 * B4, 2) + G295, 2)</f>
        <v>4297.95</v>
      </c>
      <c r="J295" s="189">
        <f t="shared" si="161"/>
        <v>4297.95</v>
      </c>
      <c r="K295" s="189">
        <f t="shared" si="160"/>
        <v>4297.95</v>
      </c>
      <c r="L295" s="189">
        <f t="shared" si="162"/>
        <v>4297.95</v>
      </c>
      <c r="M295" s="123">
        <f t="shared" si="176"/>
        <v>0</v>
      </c>
      <c r="N295" s="123">
        <f t="shared" si="177"/>
        <v>0</v>
      </c>
      <c r="O295" s="123">
        <f t="shared" si="178"/>
        <v>0</v>
      </c>
    </row>
    <row r="296" spans="1:15" ht="24" customHeight="1">
      <c r="A296" s="182" t="s">
        <v>87</v>
      </c>
      <c r="B296" s="182" t="s">
        <v>33</v>
      </c>
      <c r="C296" s="182"/>
      <c r="D296" s="182" t="s">
        <v>263</v>
      </c>
      <c r="E296" s="183"/>
      <c r="F296" s="184">
        <v>1</v>
      </c>
      <c r="G296" s="184" t="s">
        <v>34</v>
      </c>
      <c r="H296" s="184"/>
      <c r="I296" s="185">
        <f>K297 + K300</f>
        <v>29174.639999999999</v>
      </c>
      <c r="J296" s="185">
        <f t="shared" si="161"/>
        <v>29174.639999999999</v>
      </c>
      <c r="K296" s="185">
        <f t="shared" si="160"/>
        <v>29174.639999999999</v>
      </c>
      <c r="L296" s="185">
        <f t="shared" si="162"/>
        <v>29174.639999999999</v>
      </c>
      <c r="M296" s="181"/>
      <c r="N296" s="120"/>
      <c r="O296" s="181"/>
    </row>
    <row r="297" spans="1:15" ht="24" customHeight="1">
      <c r="A297" s="182" t="s">
        <v>89</v>
      </c>
      <c r="B297" s="182" t="s">
        <v>33</v>
      </c>
      <c r="C297" s="182"/>
      <c r="D297" s="182" t="s">
        <v>264</v>
      </c>
      <c r="E297" s="183"/>
      <c r="F297" s="184">
        <v>1</v>
      </c>
      <c r="G297" s="184" t="s">
        <v>34</v>
      </c>
      <c r="H297" s="184"/>
      <c r="I297" s="185">
        <f>K298 + K299</f>
        <v>20274.410000000003</v>
      </c>
      <c r="J297" s="185">
        <f t="shared" si="161"/>
        <v>20274.41</v>
      </c>
      <c r="K297" s="185">
        <f t="shared" si="160"/>
        <v>20274.41</v>
      </c>
      <c r="L297" s="185">
        <f t="shared" si="162"/>
        <v>20274.41</v>
      </c>
      <c r="M297" s="181"/>
      <c r="N297" s="120"/>
      <c r="O297" s="181"/>
    </row>
    <row r="298" spans="1:15" ht="39" customHeight="1">
      <c r="A298" s="186" t="s">
        <v>984</v>
      </c>
      <c r="B298" s="186" t="s">
        <v>265</v>
      </c>
      <c r="C298" s="186" t="s">
        <v>38</v>
      </c>
      <c r="D298" s="186" t="s">
        <v>266</v>
      </c>
      <c r="E298" s="187" t="s">
        <v>39</v>
      </c>
      <c r="F298" s="188">
        <v>1</v>
      </c>
      <c r="G298" s="189">
        <v>15392</v>
      </c>
      <c r="H298" s="189">
        <f t="shared" si="166"/>
        <v>15392</v>
      </c>
      <c r="I298" s="189">
        <f>TRUNC(TRUNC(G298 * B4, 2) + G298, 2)</f>
        <v>18615.080000000002</v>
      </c>
      <c r="J298" s="189">
        <f t="shared" si="161"/>
        <v>18615.080000000002</v>
      </c>
      <c r="K298" s="189">
        <f t="shared" si="160"/>
        <v>18615.080000000002</v>
      </c>
      <c r="L298" s="189">
        <f t="shared" si="162"/>
        <v>18615.080000000002</v>
      </c>
      <c r="M298" s="123">
        <f t="shared" ref="M298:M299" si="179">1-H298/G298</f>
        <v>0</v>
      </c>
      <c r="N298" s="123">
        <f t="shared" ref="N298:N299" si="180">1-J298/I298</f>
        <v>0</v>
      </c>
      <c r="O298" s="123">
        <f t="shared" ref="O298:O299" si="181">1-L298/K298</f>
        <v>0</v>
      </c>
    </row>
    <row r="299" spans="1:15" ht="39" customHeight="1">
      <c r="A299" s="186" t="s">
        <v>985</v>
      </c>
      <c r="B299" s="186" t="s">
        <v>420</v>
      </c>
      <c r="C299" s="186" t="s">
        <v>46</v>
      </c>
      <c r="D299" s="186" t="s">
        <v>986</v>
      </c>
      <c r="E299" s="187" t="s">
        <v>60</v>
      </c>
      <c r="F299" s="188">
        <v>0.84</v>
      </c>
      <c r="G299" s="189">
        <v>1633.38</v>
      </c>
      <c r="H299" s="189">
        <f t="shared" si="166"/>
        <v>1633.37</v>
      </c>
      <c r="I299" s="189">
        <f>TRUNC(TRUNC(G299 * B4, 2) + G299, 2)</f>
        <v>1975.4</v>
      </c>
      <c r="J299" s="189">
        <f t="shared" si="161"/>
        <v>1975.3928000000001</v>
      </c>
      <c r="K299" s="189">
        <f t="shared" si="160"/>
        <v>1659.33</v>
      </c>
      <c r="L299" s="189">
        <f t="shared" si="162"/>
        <v>1659.33</v>
      </c>
      <c r="M299" s="123">
        <f t="shared" si="179"/>
        <v>6.1222740576072354E-6</v>
      </c>
      <c r="N299" s="123">
        <f t="shared" si="180"/>
        <v>3.6448314265635773E-6</v>
      </c>
      <c r="O299" s="123">
        <f t="shared" si="181"/>
        <v>0</v>
      </c>
    </row>
    <row r="300" spans="1:15" ht="24" customHeight="1">
      <c r="A300" s="182" t="s">
        <v>90</v>
      </c>
      <c r="B300" s="182" t="s">
        <v>33</v>
      </c>
      <c r="C300" s="182"/>
      <c r="D300" s="182" t="s">
        <v>267</v>
      </c>
      <c r="E300" s="183"/>
      <c r="F300" s="184">
        <v>1</v>
      </c>
      <c r="G300" s="184" t="s">
        <v>34</v>
      </c>
      <c r="H300" s="184"/>
      <c r="I300" s="185">
        <f>K301 + K302</f>
        <v>8900.23</v>
      </c>
      <c r="J300" s="185">
        <f t="shared" si="161"/>
        <v>8900.23</v>
      </c>
      <c r="K300" s="185">
        <f t="shared" si="160"/>
        <v>8900.23</v>
      </c>
      <c r="L300" s="185">
        <f t="shared" si="162"/>
        <v>8900.23</v>
      </c>
      <c r="M300" s="181"/>
      <c r="N300" s="120"/>
      <c r="O300" s="181"/>
    </row>
    <row r="301" spans="1:15" ht="78" customHeight="1">
      <c r="A301" s="186" t="s">
        <v>987</v>
      </c>
      <c r="B301" s="186" t="s">
        <v>988</v>
      </c>
      <c r="C301" s="186" t="s">
        <v>38</v>
      </c>
      <c r="D301" s="186" t="s">
        <v>989</v>
      </c>
      <c r="E301" s="187" t="s">
        <v>39</v>
      </c>
      <c r="F301" s="188">
        <v>83</v>
      </c>
      <c r="G301" s="189">
        <v>35.17</v>
      </c>
      <c r="H301" s="189">
        <f t="shared" si="166"/>
        <v>35.17</v>
      </c>
      <c r="I301" s="189">
        <f>TRUNC(TRUNC(G301 * B4, 2) + G301, 2)</f>
        <v>42.53</v>
      </c>
      <c r="J301" s="189">
        <f t="shared" si="161"/>
        <v>42.53</v>
      </c>
      <c r="K301" s="189">
        <f t="shared" si="160"/>
        <v>3529.99</v>
      </c>
      <c r="L301" s="189">
        <f t="shared" si="162"/>
        <v>3529.99</v>
      </c>
      <c r="M301" s="123">
        <f t="shared" ref="M301:M302" si="182">1-H301/G301</f>
        <v>0</v>
      </c>
      <c r="N301" s="123">
        <f t="shared" ref="N301:N302" si="183">1-J301/I301</f>
        <v>0</v>
      </c>
      <c r="O301" s="123">
        <f t="shared" ref="O301:O302" si="184">1-L301/K301</f>
        <v>0</v>
      </c>
    </row>
    <row r="302" spans="1:15" ht="78" customHeight="1">
      <c r="A302" s="186" t="s">
        <v>990</v>
      </c>
      <c r="B302" s="186" t="s">
        <v>991</v>
      </c>
      <c r="C302" s="186" t="s">
        <v>38</v>
      </c>
      <c r="D302" s="186" t="s">
        <v>268</v>
      </c>
      <c r="E302" s="187" t="s">
        <v>39</v>
      </c>
      <c r="F302" s="188">
        <v>96</v>
      </c>
      <c r="G302" s="189">
        <v>46.26</v>
      </c>
      <c r="H302" s="189">
        <f t="shared" si="166"/>
        <v>46.25</v>
      </c>
      <c r="I302" s="189">
        <f>TRUNC(TRUNC(G302 * B4, 2) + G302, 2)</f>
        <v>55.94</v>
      </c>
      <c r="J302" s="189">
        <f t="shared" si="161"/>
        <v>55.94</v>
      </c>
      <c r="K302" s="189">
        <f t="shared" si="160"/>
        <v>5370.24</v>
      </c>
      <c r="L302" s="189">
        <f t="shared" si="162"/>
        <v>5370.24</v>
      </c>
      <c r="M302" s="123">
        <f t="shared" si="182"/>
        <v>2.1616947686986521E-4</v>
      </c>
      <c r="N302" s="123">
        <f t="shared" si="183"/>
        <v>0</v>
      </c>
      <c r="O302" s="123">
        <f t="shared" si="184"/>
        <v>0</v>
      </c>
    </row>
    <row r="303" spans="1:15" ht="24" customHeight="1">
      <c r="A303" s="182" t="s">
        <v>91</v>
      </c>
      <c r="B303" s="182" t="s">
        <v>33</v>
      </c>
      <c r="C303" s="182"/>
      <c r="D303" s="182" t="s">
        <v>269</v>
      </c>
      <c r="E303" s="183"/>
      <c r="F303" s="184">
        <v>1</v>
      </c>
      <c r="G303" s="184" t="s">
        <v>34</v>
      </c>
      <c r="H303" s="184"/>
      <c r="I303" s="185">
        <f>K304 + K305 + K306 + K307 + K308 + K309 + K310 + K311 + K312</f>
        <v>113573.55000000002</v>
      </c>
      <c r="J303" s="185">
        <f t="shared" si="161"/>
        <v>113573.55</v>
      </c>
      <c r="K303" s="185">
        <f t="shared" si="160"/>
        <v>113573.55</v>
      </c>
      <c r="L303" s="185">
        <f t="shared" si="162"/>
        <v>113573.55</v>
      </c>
      <c r="M303" s="181"/>
      <c r="N303" s="120"/>
      <c r="O303" s="181"/>
    </row>
    <row r="304" spans="1:15" ht="24" customHeight="1">
      <c r="A304" s="186" t="s">
        <v>93</v>
      </c>
      <c r="B304" s="186" t="s">
        <v>270</v>
      </c>
      <c r="C304" s="186" t="s">
        <v>46</v>
      </c>
      <c r="D304" s="186" t="s">
        <v>271</v>
      </c>
      <c r="E304" s="187" t="s">
        <v>47</v>
      </c>
      <c r="F304" s="188">
        <v>4054.66</v>
      </c>
      <c r="G304" s="189">
        <v>15.68</v>
      </c>
      <c r="H304" s="189">
        <f t="shared" si="166"/>
        <v>15.68</v>
      </c>
      <c r="I304" s="189">
        <f>TRUNC(TRUNC(G304 * B4, 2) + G304, 2)</f>
        <v>18.96</v>
      </c>
      <c r="J304" s="189">
        <f t="shared" si="161"/>
        <v>18.959900000000001</v>
      </c>
      <c r="K304" s="189">
        <f t="shared" si="160"/>
        <v>76876.350000000006</v>
      </c>
      <c r="L304" s="189">
        <f t="shared" si="162"/>
        <v>76876.350000000006</v>
      </c>
      <c r="M304" s="123">
        <f t="shared" ref="M304:M312" si="185">1-H304/G304</f>
        <v>0</v>
      </c>
      <c r="N304" s="123">
        <f t="shared" ref="N304:N312" si="186">1-J304/I304</f>
        <v>5.2742616033496503E-6</v>
      </c>
      <c r="O304" s="123">
        <f t="shared" ref="O304:O312" si="187">1-L304/K304</f>
        <v>0</v>
      </c>
    </row>
    <row r="305" spans="1:15" ht="26.1" customHeight="1">
      <c r="A305" s="186" t="s">
        <v>96</v>
      </c>
      <c r="B305" s="186" t="s">
        <v>992</v>
      </c>
      <c r="C305" s="186" t="s">
        <v>38</v>
      </c>
      <c r="D305" s="186" t="s">
        <v>993</v>
      </c>
      <c r="E305" s="187" t="s">
        <v>39</v>
      </c>
      <c r="F305" s="188">
        <v>5</v>
      </c>
      <c r="G305" s="189">
        <v>76.650000000000006</v>
      </c>
      <c r="H305" s="189">
        <f t="shared" si="166"/>
        <v>76.650000000000006</v>
      </c>
      <c r="I305" s="189">
        <f>TRUNC(TRUNC(G305 * B4, 2) + G305, 2)</f>
        <v>92.7</v>
      </c>
      <c r="J305" s="189">
        <f t="shared" si="161"/>
        <v>92.7</v>
      </c>
      <c r="K305" s="189">
        <f t="shared" si="160"/>
        <v>463.5</v>
      </c>
      <c r="L305" s="189">
        <f t="shared" si="162"/>
        <v>463.5</v>
      </c>
      <c r="M305" s="123">
        <f t="shared" si="185"/>
        <v>0</v>
      </c>
      <c r="N305" s="123">
        <f t="shared" si="186"/>
        <v>0</v>
      </c>
      <c r="O305" s="123">
        <f t="shared" si="187"/>
        <v>0</v>
      </c>
    </row>
    <row r="306" spans="1:15" ht="26.1" customHeight="1">
      <c r="A306" s="186" t="s">
        <v>994</v>
      </c>
      <c r="B306" s="186" t="s">
        <v>995</v>
      </c>
      <c r="C306" s="186" t="s">
        <v>38</v>
      </c>
      <c r="D306" s="186" t="s">
        <v>996</v>
      </c>
      <c r="E306" s="187" t="s">
        <v>60</v>
      </c>
      <c r="F306" s="188">
        <v>9.17</v>
      </c>
      <c r="G306" s="189">
        <v>1457.46</v>
      </c>
      <c r="H306" s="189">
        <f t="shared" si="166"/>
        <v>1457.46</v>
      </c>
      <c r="I306" s="189">
        <f>TRUNC(TRUNC(G306 * B4, 2) + G306, 2)</f>
        <v>1762.65</v>
      </c>
      <c r="J306" s="189">
        <f t="shared" si="161"/>
        <v>1762.6498999999999</v>
      </c>
      <c r="K306" s="189">
        <f t="shared" si="160"/>
        <v>16163.5</v>
      </c>
      <c r="L306" s="189">
        <f t="shared" si="162"/>
        <v>16163.5</v>
      </c>
      <c r="M306" s="123">
        <f t="shared" si="185"/>
        <v>0</v>
      </c>
      <c r="N306" s="123">
        <f t="shared" si="186"/>
        <v>5.6732760489452971E-8</v>
      </c>
      <c r="O306" s="123">
        <f t="shared" si="187"/>
        <v>0</v>
      </c>
    </row>
    <row r="307" spans="1:15" ht="24" customHeight="1">
      <c r="A307" s="186" t="s">
        <v>997</v>
      </c>
      <c r="B307" s="186" t="s">
        <v>998</v>
      </c>
      <c r="C307" s="186" t="s">
        <v>38</v>
      </c>
      <c r="D307" s="186" t="s">
        <v>999</v>
      </c>
      <c r="E307" s="187" t="s">
        <v>57</v>
      </c>
      <c r="F307" s="188">
        <v>116.44</v>
      </c>
      <c r="G307" s="189">
        <v>14.26</v>
      </c>
      <c r="H307" s="189">
        <f t="shared" si="166"/>
        <v>14.25</v>
      </c>
      <c r="I307" s="189">
        <f>TRUNC(TRUNC(G307 * B4, 2) + G307, 2)</f>
        <v>17.239999999999998</v>
      </c>
      <c r="J307" s="189">
        <f t="shared" si="161"/>
        <v>17.239899999999999</v>
      </c>
      <c r="K307" s="189">
        <f t="shared" si="160"/>
        <v>2007.42</v>
      </c>
      <c r="L307" s="189">
        <f t="shared" si="162"/>
        <v>2007.42</v>
      </c>
      <c r="M307" s="123">
        <f t="shared" si="185"/>
        <v>7.0126227208977543E-4</v>
      </c>
      <c r="N307" s="123">
        <f t="shared" si="186"/>
        <v>5.8004640370867833E-6</v>
      </c>
      <c r="O307" s="123">
        <f t="shared" si="187"/>
        <v>0</v>
      </c>
    </row>
    <row r="308" spans="1:15" ht="26.1" customHeight="1">
      <c r="A308" s="186" t="s">
        <v>1000</v>
      </c>
      <c r="B308" s="186" t="s">
        <v>1001</v>
      </c>
      <c r="C308" s="186" t="s">
        <v>38</v>
      </c>
      <c r="D308" s="186" t="s">
        <v>1002</v>
      </c>
      <c r="E308" s="187" t="s">
        <v>102</v>
      </c>
      <c r="F308" s="188">
        <v>1346.4</v>
      </c>
      <c r="G308" s="189">
        <v>7.78</v>
      </c>
      <c r="H308" s="189">
        <f t="shared" si="166"/>
        <v>7.77</v>
      </c>
      <c r="I308" s="189">
        <f>TRUNC(TRUNC(G308 * B4, 2) + G308, 2)</f>
        <v>9.4</v>
      </c>
      <c r="J308" s="189">
        <f t="shared" si="161"/>
        <v>9.4</v>
      </c>
      <c r="K308" s="189">
        <f t="shared" si="160"/>
        <v>12656.16</v>
      </c>
      <c r="L308" s="189">
        <f t="shared" si="162"/>
        <v>12656.16</v>
      </c>
      <c r="M308" s="123">
        <f t="shared" si="185"/>
        <v>1.2853470437018677E-3</v>
      </c>
      <c r="N308" s="123">
        <f t="shared" si="186"/>
        <v>0</v>
      </c>
      <c r="O308" s="123">
        <f t="shared" si="187"/>
        <v>0</v>
      </c>
    </row>
    <row r="309" spans="1:15" ht="26.1" customHeight="1">
      <c r="A309" s="186" t="s">
        <v>1003</v>
      </c>
      <c r="B309" s="186" t="s">
        <v>1004</v>
      </c>
      <c r="C309" s="186" t="s">
        <v>38</v>
      </c>
      <c r="D309" s="186" t="s">
        <v>1005</v>
      </c>
      <c r="E309" s="187" t="s">
        <v>39</v>
      </c>
      <c r="F309" s="188">
        <v>24</v>
      </c>
      <c r="G309" s="189">
        <v>68.55</v>
      </c>
      <c r="H309" s="189">
        <f t="shared" si="166"/>
        <v>68.55</v>
      </c>
      <c r="I309" s="189">
        <f>TRUNC(TRUNC(G309 * B4, 2) + G309, 2)</f>
        <v>82.9</v>
      </c>
      <c r="J309" s="189">
        <f t="shared" si="161"/>
        <v>82.9</v>
      </c>
      <c r="K309" s="189">
        <f t="shared" si="160"/>
        <v>1989.6</v>
      </c>
      <c r="L309" s="189">
        <f t="shared" si="162"/>
        <v>1989.6</v>
      </c>
      <c r="M309" s="123">
        <f t="shared" si="185"/>
        <v>0</v>
      </c>
      <c r="N309" s="123">
        <f t="shared" si="186"/>
        <v>0</v>
      </c>
      <c r="O309" s="123">
        <f t="shared" si="187"/>
        <v>0</v>
      </c>
    </row>
    <row r="310" spans="1:15" ht="26.1" customHeight="1">
      <c r="A310" s="186" t="s">
        <v>1006</v>
      </c>
      <c r="B310" s="186" t="s">
        <v>1007</v>
      </c>
      <c r="C310" s="186" t="s">
        <v>38</v>
      </c>
      <c r="D310" s="186" t="s">
        <v>1008</v>
      </c>
      <c r="E310" s="187" t="s">
        <v>39</v>
      </c>
      <c r="F310" s="188">
        <v>24</v>
      </c>
      <c r="G310" s="189">
        <v>66.69</v>
      </c>
      <c r="H310" s="189">
        <f t="shared" si="166"/>
        <v>66.69</v>
      </c>
      <c r="I310" s="189">
        <f>TRUNC(TRUNC(G310 * B4, 2) + G310, 2)</f>
        <v>80.650000000000006</v>
      </c>
      <c r="J310" s="189">
        <f t="shared" si="161"/>
        <v>80.650000000000006</v>
      </c>
      <c r="K310" s="189">
        <f t="shared" si="160"/>
        <v>1935.6</v>
      </c>
      <c r="L310" s="189">
        <f t="shared" si="162"/>
        <v>1935.6</v>
      </c>
      <c r="M310" s="123">
        <f t="shared" si="185"/>
        <v>0</v>
      </c>
      <c r="N310" s="123">
        <f t="shared" si="186"/>
        <v>0</v>
      </c>
      <c r="O310" s="123">
        <f t="shared" si="187"/>
        <v>0</v>
      </c>
    </row>
    <row r="311" spans="1:15" ht="26.1" customHeight="1">
      <c r="A311" s="186" t="s">
        <v>1009</v>
      </c>
      <c r="B311" s="186" t="s">
        <v>1010</v>
      </c>
      <c r="C311" s="186" t="s">
        <v>38</v>
      </c>
      <c r="D311" s="186" t="s">
        <v>1011</v>
      </c>
      <c r="E311" s="187" t="s">
        <v>39</v>
      </c>
      <c r="F311" s="188">
        <v>1</v>
      </c>
      <c r="G311" s="189">
        <v>1024.05</v>
      </c>
      <c r="H311" s="189">
        <f t="shared" si="166"/>
        <v>1024.04</v>
      </c>
      <c r="I311" s="189">
        <f>TRUNC(TRUNC(G311 * B4, 2) + G311, 2)</f>
        <v>1238.48</v>
      </c>
      <c r="J311" s="189">
        <f t="shared" si="161"/>
        <v>1238.48</v>
      </c>
      <c r="K311" s="189">
        <f t="shared" si="160"/>
        <v>1238.48</v>
      </c>
      <c r="L311" s="189">
        <f t="shared" si="162"/>
        <v>1238.48</v>
      </c>
      <c r="M311" s="123">
        <f t="shared" si="185"/>
        <v>9.7651481860694389E-6</v>
      </c>
      <c r="N311" s="123">
        <f t="shared" si="186"/>
        <v>0</v>
      </c>
      <c r="O311" s="123">
        <f t="shared" si="187"/>
        <v>0</v>
      </c>
    </row>
    <row r="312" spans="1:15" ht="26.1" customHeight="1">
      <c r="A312" s="186" t="s">
        <v>1012</v>
      </c>
      <c r="B312" s="186" t="s">
        <v>1013</v>
      </c>
      <c r="C312" s="186" t="s">
        <v>38</v>
      </c>
      <c r="D312" s="186" t="s">
        <v>1014</v>
      </c>
      <c r="E312" s="187" t="s">
        <v>39</v>
      </c>
      <c r="F312" s="188">
        <v>3</v>
      </c>
      <c r="G312" s="189">
        <v>66.959999999999994</v>
      </c>
      <c r="H312" s="189">
        <f t="shared" si="166"/>
        <v>66.959999999999994</v>
      </c>
      <c r="I312" s="189">
        <f>TRUNC(TRUNC(G312 * B4, 2) + G312, 2)</f>
        <v>80.98</v>
      </c>
      <c r="J312" s="189">
        <f t="shared" si="161"/>
        <v>80.98</v>
      </c>
      <c r="K312" s="189">
        <f t="shared" si="160"/>
        <v>242.94</v>
      </c>
      <c r="L312" s="189">
        <f t="shared" si="162"/>
        <v>242.94</v>
      </c>
      <c r="M312" s="123">
        <f t="shared" si="185"/>
        <v>0</v>
      </c>
      <c r="N312" s="123">
        <f t="shared" si="186"/>
        <v>0</v>
      </c>
      <c r="O312" s="123">
        <f t="shared" si="187"/>
        <v>0</v>
      </c>
    </row>
    <row r="313" spans="1:15" ht="24" customHeight="1">
      <c r="A313" s="182" t="s">
        <v>9</v>
      </c>
      <c r="B313" s="182" t="s">
        <v>33</v>
      </c>
      <c r="C313" s="182"/>
      <c r="D313" s="182" t="s">
        <v>467</v>
      </c>
      <c r="E313" s="183"/>
      <c r="F313" s="184">
        <v>1</v>
      </c>
      <c r="G313" s="184" t="s">
        <v>34</v>
      </c>
      <c r="H313" s="184"/>
      <c r="I313" s="185">
        <f>K314 + K389 + K434 + K468 + K518</f>
        <v>572247.46</v>
      </c>
      <c r="J313" s="185">
        <f t="shared" si="161"/>
        <v>572247.46</v>
      </c>
      <c r="K313" s="185">
        <f t="shared" si="160"/>
        <v>572247.46</v>
      </c>
      <c r="L313" s="185">
        <f t="shared" si="162"/>
        <v>572247.46</v>
      </c>
      <c r="M313" s="181"/>
      <c r="N313" s="120"/>
      <c r="O313" s="181"/>
    </row>
    <row r="314" spans="1:15" ht="24" customHeight="1">
      <c r="A314" s="182" t="s">
        <v>97</v>
      </c>
      <c r="B314" s="182" t="s">
        <v>33</v>
      </c>
      <c r="C314" s="182"/>
      <c r="D314" s="182" t="s">
        <v>273</v>
      </c>
      <c r="E314" s="183"/>
      <c r="F314" s="184">
        <v>1</v>
      </c>
      <c r="G314" s="184" t="s">
        <v>34</v>
      </c>
      <c r="H314" s="184"/>
      <c r="I314" s="185">
        <f>K315 + K321 + K377</f>
        <v>199390.65999999997</v>
      </c>
      <c r="J314" s="185">
        <f t="shared" si="161"/>
        <v>199390.66</v>
      </c>
      <c r="K314" s="185">
        <f t="shared" si="160"/>
        <v>199390.66</v>
      </c>
      <c r="L314" s="185">
        <f t="shared" si="162"/>
        <v>199390.66</v>
      </c>
      <c r="M314" s="181"/>
      <c r="N314" s="120"/>
      <c r="O314" s="181"/>
    </row>
    <row r="315" spans="1:15" ht="24" customHeight="1">
      <c r="A315" s="182" t="s">
        <v>98</v>
      </c>
      <c r="B315" s="182" t="s">
        <v>33</v>
      </c>
      <c r="C315" s="182"/>
      <c r="D315" s="182" t="s">
        <v>275</v>
      </c>
      <c r="E315" s="183"/>
      <c r="F315" s="184">
        <v>1</v>
      </c>
      <c r="G315" s="184" t="s">
        <v>34</v>
      </c>
      <c r="H315" s="184"/>
      <c r="I315" s="185">
        <f>K316 + K317 + K318 + K319 + K320</f>
        <v>745.30000000000007</v>
      </c>
      <c r="J315" s="185">
        <f t="shared" si="161"/>
        <v>745.3</v>
      </c>
      <c r="K315" s="185">
        <f t="shared" si="160"/>
        <v>745.3</v>
      </c>
      <c r="L315" s="185">
        <f t="shared" si="162"/>
        <v>745.3</v>
      </c>
      <c r="M315" s="181"/>
      <c r="N315" s="120"/>
      <c r="O315" s="181"/>
    </row>
    <row r="316" spans="1:15" ht="39" customHeight="1">
      <c r="A316" s="186" t="s">
        <v>99</v>
      </c>
      <c r="B316" s="186" t="s">
        <v>1015</v>
      </c>
      <c r="C316" s="186" t="s">
        <v>46</v>
      </c>
      <c r="D316" s="186" t="s">
        <v>1016</v>
      </c>
      <c r="E316" s="187" t="s">
        <v>39</v>
      </c>
      <c r="F316" s="188">
        <v>1</v>
      </c>
      <c r="G316" s="189">
        <v>238.79</v>
      </c>
      <c r="H316" s="189">
        <f t="shared" si="166"/>
        <v>238.79</v>
      </c>
      <c r="I316" s="189">
        <f>TRUNC(TRUNC(G316 * B4, 2) + G316, 2)</f>
        <v>288.79000000000002</v>
      </c>
      <c r="J316" s="189">
        <f t="shared" si="161"/>
        <v>288.79000000000002</v>
      </c>
      <c r="K316" s="189">
        <f t="shared" si="160"/>
        <v>288.79000000000002</v>
      </c>
      <c r="L316" s="189">
        <f t="shared" si="162"/>
        <v>288.79000000000002</v>
      </c>
      <c r="M316" s="123">
        <f t="shared" ref="M316:M320" si="188">1-H316/G316</f>
        <v>0</v>
      </c>
      <c r="N316" s="123">
        <f t="shared" ref="N316:N320" si="189">1-J316/I316</f>
        <v>0</v>
      </c>
      <c r="O316" s="123">
        <f t="shared" ref="O316:O320" si="190">1-L316/K316</f>
        <v>0</v>
      </c>
    </row>
    <row r="317" spans="1:15" ht="26.1" customHeight="1">
      <c r="A317" s="186" t="s">
        <v>100</v>
      </c>
      <c r="B317" s="186" t="s">
        <v>277</v>
      </c>
      <c r="C317" s="186" t="s">
        <v>46</v>
      </c>
      <c r="D317" s="186" t="s">
        <v>1017</v>
      </c>
      <c r="E317" s="187" t="s">
        <v>39</v>
      </c>
      <c r="F317" s="188">
        <v>1</v>
      </c>
      <c r="G317" s="189">
        <v>176.35</v>
      </c>
      <c r="H317" s="189">
        <f t="shared" si="166"/>
        <v>176.34</v>
      </c>
      <c r="I317" s="189">
        <f>TRUNC(TRUNC(G317 * B4, 2) + G317, 2)</f>
        <v>213.27</v>
      </c>
      <c r="J317" s="189">
        <f t="shared" si="161"/>
        <v>213.27</v>
      </c>
      <c r="K317" s="189">
        <f t="shared" si="160"/>
        <v>213.27</v>
      </c>
      <c r="L317" s="189">
        <f t="shared" si="162"/>
        <v>213.27</v>
      </c>
      <c r="M317" s="123">
        <f t="shared" si="188"/>
        <v>5.6705415367064305E-5</v>
      </c>
      <c r="N317" s="123">
        <f t="shared" si="189"/>
        <v>0</v>
      </c>
      <c r="O317" s="123">
        <f t="shared" si="190"/>
        <v>0</v>
      </c>
    </row>
    <row r="318" spans="1:15" ht="24" customHeight="1">
      <c r="A318" s="186" t="s">
        <v>101</v>
      </c>
      <c r="B318" s="186" t="s">
        <v>1018</v>
      </c>
      <c r="C318" s="186" t="s">
        <v>38</v>
      </c>
      <c r="D318" s="186" t="s">
        <v>1019</v>
      </c>
      <c r="E318" s="187" t="s">
        <v>39</v>
      </c>
      <c r="F318" s="188">
        <v>1</v>
      </c>
      <c r="G318" s="189">
        <v>82.67</v>
      </c>
      <c r="H318" s="189">
        <f t="shared" si="166"/>
        <v>82.67</v>
      </c>
      <c r="I318" s="189">
        <f>TRUNC(TRUNC(G318 * B4, 2) + G318, 2)</f>
        <v>99.98</v>
      </c>
      <c r="J318" s="189">
        <f t="shared" si="161"/>
        <v>99.98</v>
      </c>
      <c r="K318" s="189">
        <f t="shared" si="160"/>
        <v>99.98</v>
      </c>
      <c r="L318" s="189">
        <f t="shared" si="162"/>
        <v>99.98</v>
      </c>
      <c r="M318" s="123">
        <f t="shared" si="188"/>
        <v>0</v>
      </c>
      <c r="N318" s="123">
        <f t="shared" si="189"/>
        <v>0</v>
      </c>
      <c r="O318" s="123">
        <f t="shared" si="190"/>
        <v>0</v>
      </c>
    </row>
    <row r="319" spans="1:15" ht="26.1" customHeight="1">
      <c r="A319" s="186" t="s">
        <v>103</v>
      </c>
      <c r="B319" s="186" t="s">
        <v>281</v>
      </c>
      <c r="C319" s="186" t="s">
        <v>46</v>
      </c>
      <c r="D319" s="186" t="s">
        <v>1020</v>
      </c>
      <c r="E319" s="187" t="s">
        <v>57</v>
      </c>
      <c r="F319" s="188">
        <v>18.079999999999998</v>
      </c>
      <c r="G319" s="189">
        <v>5.88</v>
      </c>
      <c r="H319" s="189">
        <f t="shared" si="166"/>
        <v>5.88</v>
      </c>
      <c r="I319" s="189">
        <f>TRUNC(TRUNC(G319 * B4, 2) + G319, 2)</f>
        <v>7.11</v>
      </c>
      <c r="J319" s="189">
        <f t="shared" si="161"/>
        <v>7.1094999999999997</v>
      </c>
      <c r="K319" s="189">
        <f t="shared" si="160"/>
        <v>128.54</v>
      </c>
      <c r="L319" s="189">
        <f t="shared" si="162"/>
        <v>128.54</v>
      </c>
      <c r="M319" s="123">
        <f t="shared" si="188"/>
        <v>0</v>
      </c>
      <c r="N319" s="123">
        <f t="shared" si="189"/>
        <v>7.0323488045143101E-5</v>
      </c>
      <c r="O319" s="123">
        <f t="shared" si="190"/>
        <v>0</v>
      </c>
    </row>
    <row r="320" spans="1:15" ht="39" customHeight="1">
      <c r="A320" s="186" t="s">
        <v>104</v>
      </c>
      <c r="B320" s="186" t="s">
        <v>1021</v>
      </c>
      <c r="C320" s="186" t="s">
        <v>46</v>
      </c>
      <c r="D320" s="186" t="s">
        <v>1022</v>
      </c>
      <c r="E320" s="187" t="s">
        <v>39</v>
      </c>
      <c r="F320" s="188">
        <v>2</v>
      </c>
      <c r="G320" s="189">
        <v>6.09</v>
      </c>
      <c r="H320" s="189">
        <f t="shared" si="166"/>
        <v>6.09</v>
      </c>
      <c r="I320" s="189">
        <f>TRUNC(TRUNC(G320 * B4, 2) + G320, 2)</f>
        <v>7.36</v>
      </c>
      <c r="J320" s="189">
        <f t="shared" si="161"/>
        <v>7.36</v>
      </c>
      <c r="K320" s="189">
        <f t="shared" si="160"/>
        <v>14.72</v>
      </c>
      <c r="L320" s="189">
        <f t="shared" si="162"/>
        <v>14.72</v>
      </c>
      <c r="M320" s="123">
        <f t="shared" si="188"/>
        <v>0</v>
      </c>
      <c r="N320" s="123">
        <f t="shared" si="189"/>
        <v>0</v>
      </c>
      <c r="O320" s="123">
        <f t="shared" si="190"/>
        <v>0</v>
      </c>
    </row>
    <row r="321" spans="1:15" ht="24" customHeight="1">
      <c r="A321" s="182" t="s">
        <v>105</v>
      </c>
      <c r="B321" s="182" t="s">
        <v>33</v>
      </c>
      <c r="C321" s="182"/>
      <c r="D321" s="182" t="s">
        <v>287</v>
      </c>
      <c r="E321" s="183"/>
      <c r="F321" s="184">
        <v>1</v>
      </c>
      <c r="G321" s="184" t="s">
        <v>34</v>
      </c>
      <c r="H321" s="184"/>
      <c r="I321" s="185">
        <f>K322 + K323 + K324 + K325 + K326 + K327 + K328 + K329 + K330 + K331 + K332 + K333 + K334 + K335 + K336 + K337 + K338 + K339 + K340 + K341 + K342 + K343 + K344 + K345 + K346 + K347 + K348 + K349 + K350 + K351 + K352 + K353 + K354 + K355 + K356 + K357 + K358 + K359 + K360 + K361 + K362 + K363 + K364 + K365 + K366 + K367 + K368 + K369 + K370 + K371 + K372 + K373 + K374 + K375 + K376</f>
        <v>66619.089999999982</v>
      </c>
      <c r="J321" s="185">
        <f t="shared" si="161"/>
        <v>66619.09</v>
      </c>
      <c r="K321" s="185">
        <f t="shared" si="160"/>
        <v>66619.09</v>
      </c>
      <c r="L321" s="185">
        <f t="shared" si="162"/>
        <v>66619.09</v>
      </c>
      <c r="M321" s="181"/>
      <c r="N321" s="120"/>
      <c r="O321" s="181"/>
    </row>
    <row r="322" spans="1:15" ht="39" customHeight="1">
      <c r="A322" s="186" t="s">
        <v>106</v>
      </c>
      <c r="B322" s="186" t="s">
        <v>302</v>
      </c>
      <c r="C322" s="186" t="s">
        <v>46</v>
      </c>
      <c r="D322" s="186" t="s">
        <v>1023</v>
      </c>
      <c r="E322" s="187" t="s">
        <v>57</v>
      </c>
      <c r="F322" s="188">
        <v>227.24</v>
      </c>
      <c r="G322" s="189">
        <v>13.9</v>
      </c>
      <c r="H322" s="189">
        <f t="shared" si="166"/>
        <v>13.9</v>
      </c>
      <c r="I322" s="189">
        <f>TRUNC(TRUNC(G322 * B4, 2) + G322, 2)</f>
        <v>16.809999999999999</v>
      </c>
      <c r="J322" s="189">
        <f t="shared" si="161"/>
        <v>16.809899999999999</v>
      </c>
      <c r="K322" s="189">
        <f t="shared" si="160"/>
        <v>3819.9</v>
      </c>
      <c r="L322" s="189">
        <f t="shared" si="162"/>
        <v>3819.9</v>
      </c>
      <c r="M322" s="123">
        <f t="shared" ref="M322:M376" si="191">1-H322/G322</f>
        <v>0</v>
      </c>
      <c r="N322" s="123">
        <f t="shared" ref="N322:N376" si="192">1-J322/I322</f>
        <v>5.9488399761775668E-6</v>
      </c>
      <c r="O322" s="123">
        <f t="shared" ref="O322:O376" si="193">1-L322/K322</f>
        <v>0</v>
      </c>
    </row>
    <row r="323" spans="1:15" ht="39" customHeight="1">
      <c r="A323" s="186" t="s">
        <v>107</v>
      </c>
      <c r="B323" s="186" t="s">
        <v>1024</v>
      </c>
      <c r="C323" s="186" t="s">
        <v>46</v>
      </c>
      <c r="D323" s="186" t="s">
        <v>1025</v>
      </c>
      <c r="E323" s="187" t="s">
        <v>57</v>
      </c>
      <c r="F323" s="188">
        <v>64.73</v>
      </c>
      <c r="G323" s="189">
        <v>36.43</v>
      </c>
      <c r="H323" s="189">
        <f t="shared" si="166"/>
        <v>36.42</v>
      </c>
      <c r="I323" s="189">
        <f>TRUNC(TRUNC(G323 * B4, 2) + G323, 2)</f>
        <v>44.05</v>
      </c>
      <c r="J323" s="189">
        <f t="shared" si="161"/>
        <v>44.049799999999998</v>
      </c>
      <c r="K323" s="189">
        <f t="shared" si="160"/>
        <v>2851.35</v>
      </c>
      <c r="L323" s="189">
        <f t="shared" si="162"/>
        <v>2851.35</v>
      </c>
      <c r="M323" s="123">
        <f t="shared" si="191"/>
        <v>2.7449903925336194E-4</v>
      </c>
      <c r="N323" s="123">
        <f t="shared" si="192"/>
        <v>4.5402951192041741E-6</v>
      </c>
      <c r="O323" s="123">
        <f t="shared" si="193"/>
        <v>0</v>
      </c>
    </row>
    <row r="324" spans="1:15" ht="26.1" customHeight="1">
      <c r="A324" s="186" t="s">
        <v>108</v>
      </c>
      <c r="B324" s="186" t="s">
        <v>1026</v>
      </c>
      <c r="C324" s="186" t="s">
        <v>46</v>
      </c>
      <c r="D324" s="186" t="s">
        <v>1027</v>
      </c>
      <c r="E324" s="187" t="s">
        <v>57</v>
      </c>
      <c r="F324" s="188">
        <v>242.46</v>
      </c>
      <c r="G324" s="189">
        <v>19.649999999999999</v>
      </c>
      <c r="H324" s="189">
        <f t="shared" si="166"/>
        <v>19.649999999999999</v>
      </c>
      <c r="I324" s="189">
        <f>TRUNC(TRUNC(G324 * B4, 2) + G324, 2)</f>
        <v>23.76</v>
      </c>
      <c r="J324" s="189">
        <f t="shared" si="161"/>
        <v>23.759899999999998</v>
      </c>
      <c r="K324" s="189">
        <f t="shared" si="160"/>
        <v>5760.84</v>
      </c>
      <c r="L324" s="189">
        <f t="shared" si="162"/>
        <v>5760.84</v>
      </c>
      <c r="M324" s="123">
        <f t="shared" si="191"/>
        <v>0</v>
      </c>
      <c r="N324" s="123">
        <f t="shared" si="192"/>
        <v>4.2087542089230823E-6</v>
      </c>
      <c r="O324" s="123">
        <f t="shared" si="193"/>
        <v>0</v>
      </c>
    </row>
    <row r="325" spans="1:15" ht="26.1" customHeight="1">
      <c r="A325" s="186" t="s">
        <v>111</v>
      </c>
      <c r="B325" s="186" t="s">
        <v>1028</v>
      </c>
      <c r="C325" s="186" t="s">
        <v>46</v>
      </c>
      <c r="D325" s="186" t="s">
        <v>1029</v>
      </c>
      <c r="E325" s="187" t="s">
        <v>57</v>
      </c>
      <c r="F325" s="188">
        <v>247.68</v>
      </c>
      <c r="G325" s="189">
        <v>51.09</v>
      </c>
      <c r="H325" s="189">
        <f t="shared" si="166"/>
        <v>51.08</v>
      </c>
      <c r="I325" s="189">
        <f>TRUNC(TRUNC(G325 * B4, 2) + G325, 2)</f>
        <v>61.78</v>
      </c>
      <c r="J325" s="189">
        <f t="shared" si="161"/>
        <v>61.779899999999998</v>
      </c>
      <c r="K325" s="189">
        <f t="shared" si="160"/>
        <v>15301.67</v>
      </c>
      <c r="L325" s="189">
        <f t="shared" si="162"/>
        <v>15301.67</v>
      </c>
      <c r="M325" s="123">
        <f t="shared" si="191"/>
        <v>1.9573302016062666E-4</v>
      </c>
      <c r="N325" s="123">
        <f t="shared" si="192"/>
        <v>1.6186468113632557E-6</v>
      </c>
      <c r="O325" s="123">
        <f t="shared" si="193"/>
        <v>0</v>
      </c>
    </row>
    <row r="326" spans="1:15" ht="51.95" customHeight="1">
      <c r="A326" s="186" t="s">
        <v>112</v>
      </c>
      <c r="B326" s="186" t="s">
        <v>305</v>
      </c>
      <c r="C326" s="186" t="s">
        <v>46</v>
      </c>
      <c r="D326" s="186" t="s">
        <v>1030</v>
      </c>
      <c r="E326" s="187" t="s">
        <v>39</v>
      </c>
      <c r="F326" s="188">
        <v>74</v>
      </c>
      <c r="G326" s="189">
        <v>24.54</v>
      </c>
      <c r="H326" s="189">
        <f t="shared" si="166"/>
        <v>24.53</v>
      </c>
      <c r="I326" s="189">
        <f>TRUNC(TRUNC(G326 * B4, 2) + G326, 2)</f>
        <v>29.67</v>
      </c>
      <c r="J326" s="189">
        <f t="shared" si="161"/>
        <v>29.67</v>
      </c>
      <c r="K326" s="189">
        <f t="shared" si="160"/>
        <v>2195.58</v>
      </c>
      <c r="L326" s="189">
        <f t="shared" si="162"/>
        <v>2195.58</v>
      </c>
      <c r="M326" s="123">
        <f t="shared" si="191"/>
        <v>4.0749796251016157E-4</v>
      </c>
      <c r="N326" s="123">
        <f t="shared" si="192"/>
        <v>0</v>
      </c>
      <c r="O326" s="123">
        <f t="shared" si="193"/>
        <v>0</v>
      </c>
    </row>
    <row r="327" spans="1:15" ht="39" customHeight="1">
      <c r="A327" s="186" t="s">
        <v>113</v>
      </c>
      <c r="B327" s="186" t="s">
        <v>304</v>
      </c>
      <c r="C327" s="186" t="s">
        <v>46</v>
      </c>
      <c r="D327" s="186" t="s">
        <v>1031</v>
      </c>
      <c r="E327" s="187" t="s">
        <v>39</v>
      </c>
      <c r="F327" s="188">
        <v>65</v>
      </c>
      <c r="G327" s="189">
        <v>18.03</v>
      </c>
      <c r="H327" s="189">
        <f t="shared" si="166"/>
        <v>18.03</v>
      </c>
      <c r="I327" s="189">
        <f>TRUNC(TRUNC(G327 * B4, 2) + G327, 2)</f>
        <v>21.8</v>
      </c>
      <c r="J327" s="189">
        <f t="shared" si="161"/>
        <v>21.8</v>
      </c>
      <c r="K327" s="189">
        <f t="shared" si="160"/>
        <v>1417</v>
      </c>
      <c r="L327" s="189">
        <f t="shared" si="162"/>
        <v>1417</v>
      </c>
      <c r="M327" s="123">
        <f t="shared" si="191"/>
        <v>0</v>
      </c>
      <c r="N327" s="123">
        <f t="shared" si="192"/>
        <v>0</v>
      </c>
      <c r="O327" s="123">
        <f t="shared" si="193"/>
        <v>0</v>
      </c>
    </row>
    <row r="328" spans="1:15" ht="39" customHeight="1">
      <c r="A328" s="186" t="s">
        <v>114</v>
      </c>
      <c r="B328" s="186" t="s">
        <v>1032</v>
      </c>
      <c r="C328" s="186" t="s">
        <v>46</v>
      </c>
      <c r="D328" s="186" t="s">
        <v>1033</v>
      </c>
      <c r="E328" s="187" t="s">
        <v>39</v>
      </c>
      <c r="F328" s="188">
        <v>1</v>
      </c>
      <c r="G328" s="189">
        <v>13.12</v>
      </c>
      <c r="H328" s="189">
        <f t="shared" si="166"/>
        <v>13.11</v>
      </c>
      <c r="I328" s="189">
        <f>TRUNC(TRUNC(G328 * B4, 2) + G328, 2)</f>
        <v>15.86</v>
      </c>
      <c r="J328" s="189">
        <f t="shared" si="161"/>
        <v>15.86</v>
      </c>
      <c r="K328" s="189">
        <f t="shared" si="160"/>
        <v>15.86</v>
      </c>
      <c r="L328" s="189">
        <f t="shared" si="162"/>
        <v>15.86</v>
      </c>
      <c r="M328" s="123">
        <f t="shared" si="191"/>
        <v>7.6219512195119243E-4</v>
      </c>
      <c r="N328" s="123">
        <f t="shared" si="192"/>
        <v>0</v>
      </c>
      <c r="O328" s="123">
        <f t="shared" si="193"/>
        <v>0</v>
      </c>
    </row>
    <row r="329" spans="1:15" ht="39" customHeight="1">
      <c r="A329" s="186" t="s">
        <v>115</v>
      </c>
      <c r="B329" s="186" t="s">
        <v>303</v>
      </c>
      <c r="C329" s="186" t="s">
        <v>46</v>
      </c>
      <c r="D329" s="186" t="s">
        <v>1034</v>
      </c>
      <c r="E329" s="187" t="s">
        <v>39</v>
      </c>
      <c r="F329" s="188">
        <v>5</v>
      </c>
      <c r="G329" s="189">
        <v>20.99</v>
      </c>
      <c r="H329" s="189">
        <f t="shared" si="166"/>
        <v>20.99</v>
      </c>
      <c r="I329" s="189">
        <f>TRUNC(TRUNC(G329 * B4, 2) + G329, 2)</f>
        <v>25.38</v>
      </c>
      <c r="J329" s="189">
        <f t="shared" si="161"/>
        <v>25.38</v>
      </c>
      <c r="K329" s="189">
        <f t="shared" ref="K329:K392" si="194">TRUNC(F329 * I329,2)</f>
        <v>126.9</v>
      </c>
      <c r="L329" s="189">
        <f t="shared" si="162"/>
        <v>126.9</v>
      </c>
      <c r="M329" s="123">
        <f t="shared" si="191"/>
        <v>0</v>
      </c>
      <c r="N329" s="123">
        <f t="shared" si="192"/>
        <v>0</v>
      </c>
      <c r="O329" s="123">
        <f t="shared" si="193"/>
        <v>0</v>
      </c>
    </row>
    <row r="330" spans="1:15" ht="39" customHeight="1">
      <c r="A330" s="186" t="s">
        <v>116</v>
      </c>
      <c r="B330" s="186" t="s">
        <v>1035</v>
      </c>
      <c r="C330" s="186" t="s">
        <v>46</v>
      </c>
      <c r="D330" s="186" t="s">
        <v>1036</v>
      </c>
      <c r="E330" s="187" t="s">
        <v>39</v>
      </c>
      <c r="F330" s="188">
        <v>13</v>
      </c>
      <c r="G330" s="189">
        <v>22.05</v>
      </c>
      <c r="H330" s="189">
        <f t="shared" si="166"/>
        <v>22.04</v>
      </c>
      <c r="I330" s="189">
        <f>TRUNC(TRUNC(G330 * B4, 2) + G330, 2)</f>
        <v>26.66</v>
      </c>
      <c r="J330" s="189">
        <f t="shared" ref="J330:J393" si="195">TRUNC(L330/F330,4)</f>
        <v>26.66</v>
      </c>
      <c r="K330" s="189">
        <f t="shared" si="194"/>
        <v>346.58</v>
      </c>
      <c r="L330" s="189">
        <f t="shared" ref="L330:L393" si="196">ROUND((1-$B$6) * K330,2)</f>
        <v>346.58</v>
      </c>
      <c r="M330" s="123">
        <f t="shared" si="191"/>
        <v>4.5351473922905505E-4</v>
      </c>
      <c r="N330" s="123">
        <f t="shared" si="192"/>
        <v>0</v>
      </c>
      <c r="O330" s="123">
        <f t="shared" si="193"/>
        <v>0</v>
      </c>
    </row>
    <row r="331" spans="1:15" ht="39" customHeight="1">
      <c r="A331" s="186" t="s">
        <v>1037</v>
      </c>
      <c r="B331" s="186" t="s">
        <v>1038</v>
      </c>
      <c r="C331" s="186" t="s">
        <v>38</v>
      </c>
      <c r="D331" s="186" t="s">
        <v>1039</v>
      </c>
      <c r="E331" s="187" t="s">
        <v>39</v>
      </c>
      <c r="F331" s="188">
        <v>4</v>
      </c>
      <c r="G331" s="189">
        <v>29.4</v>
      </c>
      <c r="H331" s="189">
        <f t="shared" si="166"/>
        <v>29.39</v>
      </c>
      <c r="I331" s="189">
        <f>TRUNC(TRUNC(G331 * B4, 2) + G331, 2)</f>
        <v>35.549999999999997</v>
      </c>
      <c r="J331" s="189">
        <f t="shared" si="195"/>
        <v>35.549999999999997</v>
      </c>
      <c r="K331" s="189">
        <f t="shared" si="194"/>
        <v>142.19999999999999</v>
      </c>
      <c r="L331" s="189">
        <f t="shared" si="196"/>
        <v>142.19999999999999</v>
      </c>
      <c r="M331" s="123">
        <f t="shared" si="191"/>
        <v>3.4013605442173578E-4</v>
      </c>
      <c r="N331" s="123">
        <f t="shared" si="192"/>
        <v>0</v>
      </c>
      <c r="O331" s="123">
        <f t="shared" si="193"/>
        <v>0</v>
      </c>
    </row>
    <row r="332" spans="1:15" ht="39" customHeight="1">
      <c r="A332" s="186" t="s">
        <v>1040</v>
      </c>
      <c r="B332" s="186" t="s">
        <v>1041</v>
      </c>
      <c r="C332" s="186" t="s">
        <v>46</v>
      </c>
      <c r="D332" s="186" t="s">
        <v>1042</v>
      </c>
      <c r="E332" s="187" t="s">
        <v>39</v>
      </c>
      <c r="F332" s="188">
        <v>3</v>
      </c>
      <c r="G332" s="189">
        <v>65.73</v>
      </c>
      <c r="H332" s="189">
        <f t="shared" si="166"/>
        <v>65.73</v>
      </c>
      <c r="I332" s="189">
        <f>TRUNC(TRUNC(G332 * B4, 2) + G332, 2)</f>
        <v>79.489999999999995</v>
      </c>
      <c r="J332" s="189">
        <f t="shared" si="195"/>
        <v>79.489999999999995</v>
      </c>
      <c r="K332" s="189">
        <f t="shared" si="194"/>
        <v>238.47</v>
      </c>
      <c r="L332" s="189">
        <f t="shared" si="196"/>
        <v>238.47</v>
      </c>
      <c r="M332" s="123">
        <f t="shared" si="191"/>
        <v>0</v>
      </c>
      <c r="N332" s="123">
        <f t="shared" si="192"/>
        <v>0</v>
      </c>
      <c r="O332" s="123">
        <f t="shared" si="193"/>
        <v>0</v>
      </c>
    </row>
    <row r="333" spans="1:15" ht="39" customHeight="1">
      <c r="A333" s="186" t="s">
        <v>1043</v>
      </c>
      <c r="B333" s="186" t="s">
        <v>1044</v>
      </c>
      <c r="C333" s="186" t="s">
        <v>46</v>
      </c>
      <c r="D333" s="186" t="s">
        <v>1045</v>
      </c>
      <c r="E333" s="187" t="s">
        <v>39</v>
      </c>
      <c r="F333" s="188">
        <v>53</v>
      </c>
      <c r="G333" s="189">
        <v>14.87</v>
      </c>
      <c r="H333" s="189">
        <f t="shared" si="166"/>
        <v>14.87</v>
      </c>
      <c r="I333" s="189">
        <f>TRUNC(TRUNC(G333 * B4, 2) + G333, 2)</f>
        <v>17.98</v>
      </c>
      <c r="J333" s="189">
        <f t="shared" si="195"/>
        <v>17.98</v>
      </c>
      <c r="K333" s="189">
        <f t="shared" si="194"/>
        <v>952.94</v>
      </c>
      <c r="L333" s="189">
        <f t="shared" si="196"/>
        <v>952.94</v>
      </c>
      <c r="M333" s="123">
        <f t="shared" si="191"/>
        <v>0</v>
      </c>
      <c r="N333" s="123">
        <f t="shared" si="192"/>
        <v>0</v>
      </c>
      <c r="O333" s="123">
        <f t="shared" si="193"/>
        <v>0</v>
      </c>
    </row>
    <row r="334" spans="1:15" ht="39" customHeight="1">
      <c r="A334" s="186" t="s">
        <v>1046</v>
      </c>
      <c r="B334" s="186" t="s">
        <v>1047</v>
      </c>
      <c r="C334" s="186" t="s">
        <v>46</v>
      </c>
      <c r="D334" s="186" t="s">
        <v>1048</v>
      </c>
      <c r="E334" s="187" t="s">
        <v>39</v>
      </c>
      <c r="F334" s="188">
        <v>2</v>
      </c>
      <c r="G334" s="189">
        <v>20.62</v>
      </c>
      <c r="H334" s="189">
        <f t="shared" ref="H334:H397" si="197">ROUND(J334/(1+$B$4),2)</f>
        <v>20.61</v>
      </c>
      <c r="I334" s="189">
        <f>TRUNC(TRUNC(G334 * B4, 2) + G334, 2)</f>
        <v>24.93</v>
      </c>
      <c r="J334" s="189">
        <f t="shared" si="195"/>
        <v>24.93</v>
      </c>
      <c r="K334" s="189">
        <f t="shared" si="194"/>
        <v>49.86</v>
      </c>
      <c r="L334" s="189">
        <f t="shared" si="196"/>
        <v>49.86</v>
      </c>
      <c r="M334" s="123">
        <f t="shared" si="191"/>
        <v>4.8496605237635659E-4</v>
      </c>
      <c r="N334" s="123">
        <f t="shared" si="192"/>
        <v>0</v>
      </c>
      <c r="O334" s="123">
        <f t="shared" si="193"/>
        <v>0</v>
      </c>
    </row>
    <row r="335" spans="1:15" ht="26.1" customHeight="1">
      <c r="A335" s="186" t="s">
        <v>1049</v>
      </c>
      <c r="B335" s="186" t="s">
        <v>1050</v>
      </c>
      <c r="C335" s="186" t="s">
        <v>46</v>
      </c>
      <c r="D335" s="186" t="s">
        <v>1051</v>
      </c>
      <c r="E335" s="187" t="s">
        <v>39</v>
      </c>
      <c r="F335" s="188">
        <v>5</v>
      </c>
      <c r="G335" s="189">
        <v>25.09</v>
      </c>
      <c r="H335" s="189">
        <f t="shared" si="197"/>
        <v>25.09</v>
      </c>
      <c r="I335" s="189">
        <f>TRUNC(TRUNC(G335 * B4, 2) + G335, 2)</f>
        <v>30.34</v>
      </c>
      <c r="J335" s="189">
        <f t="shared" si="195"/>
        <v>30.34</v>
      </c>
      <c r="K335" s="189">
        <f t="shared" si="194"/>
        <v>151.69999999999999</v>
      </c>
      <c r="L335" s="189">
        <f t="shared" si="196"/>
        <v>151.69999999999999</v>
      </c>
      <c r="M335" s="123">
        <f t="shared" si="191"/>
        <v>0</v>
      </c>
      <c r="N335" s="123">
        <f t="shared" si="192"/>
        <v>0</v>
      </c>
      <c r="O335" s="123">
        <f t="shared" si="193"/>
        <v>0</v>
      </c>
    </row>
    <row r="336" spans="1:15" ht="26.1" customHeight="1">
      <c r="A336" s="186" t="s">
        <v>1052</v>
      </c>
      <c r="B336" s="186" t="s">
        <v>1053</v>
      </c>
      <c r="C336" s="186" t="s">
        <v>46</v>
      </c>
      <c r="D336" s="186" t="s">
        <v>1054</v>
      </c>
      <c r="E336" s="187" t="s">
        <v>39</v>
      </c>
      <c r="F336" s="188">
        <v>5</v>
      </c>
      <c r="G336" s="189">
        <v>86.54</v>
      </c>
      <c r="H336" s="189">
        <f t="shared" si="197"/>
        <v>86.54</v>
      </c>
      <c r="I336" s="189">
        <f>TRUNC(TRUNC(G336 * B4, 2) + G336, 2)</f>
        <v>104.66</v>
      </c>
      <c r="J336" s="189">
        <f t="shared" si="195"/>
        <v>104.66</v>
      </c>
      <c r="K336" s="189">
        <f t="shared" si="194"/>
        <v>523.29999999999995</v>
      </c>
      <c r="L336" s="189">
        <f t="shared" si="196"/>
        <v>523.29999999999995</v>
      </c>
      <c r="M336" s="123">
        <f t="shared" si="191"/>
        <v>0</v>
      </c>
      <c r="N336" s="123">
        <f t="shared" si="192"/>
        <v>0</v>
      </c>
      <c r="O336" s="123">
        <f t="shared" si="193"/>
        <v>0</v>
      </c>
    </row>
    <row r="337" spans="1:15" ht="39" customHeight="1">
      <c r="A337" s="186" t="s">
        <v>1055</v>
      </c>
      <c r="B337" s="186" t="s">
        <v>1056</v>
      </c>
      <c r="C337" s="186" t="s">
        <v>46</v>
      </c>
      <c r="D337" s="186" t="s">
        <v>1057</v>
      </c>
      <c r="E337" s="187" t="s">
        <v>39</v>
      </c>
      <c r="F337" s="188">
        <v>1</v>
      </c>
      <c r="G337" s="189">
        <v>8</v>
      </c>
      <c r="H337" s="189">
        <f t="shared" si="197"/>
        <v>8</v>
      </c>
      <c r="I337" s="189">
        <f>TRUNC(TRUNC(G337 * B4, 2) + G337, 2)</f>
        <v>9.67</v>
      </c>
      <c r="J337" s="189">
        <f t="shared" si="195"/>
        <v>9.67</v>
      </c>
      <c r="K337" s="189">
        <f t="shared" si="194"/>
        <v>9.67</v>
      </c>
      <c r="L337" s="189">
        <f t="shared" si="196"/>
        <v>9.67</v>
      </c>
      <c r="M337" s="123">
        <f t="shared" si="191"/>
        <v>0</v>
      </c>
      <c r="N337" s="123">
        <f t="shared" si="192"/>
        <v>0</v>
      </c>
      <c r="O337" s="123">
        <f t="shared" si="193"/>
        <v>0</v>
      </c>
    </row>
    <row r="338" spans="1:15" ht="39" customHeight="1">
      <c r="A338" s="186" t="s">
        <v>1058</v>
      </c>
      <c r="B338" s="186" t="s">
        <v>1059</v>
      </c>
      <c r="C338" s="186" t="s">
        <v>46</v>
      </c>
      <c r="D338" s="186" t="s">
        <v>1060</v>
      </c>
      <c r="E338" s="187" t="s">
        <v>39</v>
      </c>
      <c r="F338" s="188">
        <v>1</v>
      </c>
      <c r="G338" s="189">
        <v>10.87</v>
      </c>
      <c r="H338" s="189">
        <f t="shared" si="197"/>
        <v>10.86</v>
      </c>
      <c r="I338" s="189">
        <f>TRUNC(TRUNC(G338 * B4, 2) + G338, 2)</f>
        <v>13.14</v>
      </c>
      <c r="J338" s="189">
        <f t="shared" si="195"/>
        <v>13.14</v>
      </c>
      <c r="K338" s="189">
        <f t="shared" si="194"/>
        <v>13.14</v>
      </c>
      <c r="L338" s="189">
        <f t="shared" si="196"/>
        <v>13.14</v>
      </c>
      <c r="M338" s="123">
        <f t="shared" si="191"/>
        <v>9.1996320147191835E-4</v>
      </c>
      <c r="N338" s="123">
        <f t="shared" si="192"/>
        <v>0</v>
      </c>
      <c r="O338" s="123">
        <f t="shared" si="193"/>
        <v>0</v>
      </c>
    </row>
    <row r="339" spans="1:15" ht="26.1" customHeight="1">
      <c r="A339" s="186" t="s">
        <v>1061</v>
      </c>
      <c r="B339" s="186" t="s">
        <v>1062</v>
      </c>
      <c r="C339" s="186" t="s">
        <v>46</v>
      </c>
      <c r="D339" s="186" t="s">
        <v>1063</v>
      </c>
      <c r="E339" s="187" t="s">
        <v>39</v>
      </c>
      <c r="F339" s="188">
        <v>5</v>
      </c>
      <c r="G339" s="189">
        <v>12.85</v>
      </c>
      <c r="H339" s="189">
        <f t="shared" si="197"/>
        <v>12.85</v>
      </c>
      <c r="I339" s="189">
        <f>TRUNC(TRUNC(G339 * B4, 2) + G339, 2)</f>
        <v>15.54</v>
      </c>
      <c r="J339" s="189">
        <f t="shared" si="195"/>
        <v>15.54</v>
      </c>
      <c r="K339" s="189">
        <f t="shared" si="194"/>
        <v>77.7</v>
      </c>
      <c r="L339" s="189">
        <f t="shared" si="196"/>
        <v>77.7</v>
      </c>
      <c r="M339" s="123">
        <f t="shared" si="191"/>
        <v>0</v>
      </c>
      <c r="N339" s="123">
        <f t="shared" si="192"/>
        <v>0</v>
      </c>
      <c r="O339" s="123">
        <f t="shared" si="193"/>
        <v>0</v>
      </c>
    </row>
    <row r="340" spans="1:15" ht="26.1" customHeight="1">
      <c r="A340" s="186" t="s">
        <v>1064</v>
      </c>
      <c r="B340" s="186" t="s">
        <v>1065</v>
      </c>
      <c r="C340" s="186" t="s">
        <v>46</v>
      </c>
      <c r="D340" s="186" t="s">
        <v>1066</v>
      </c>
      <c r="E340" s="187" t="s">
        <v>39</v>
      </c>
      <c r="F340" s="188">
        <v>4</v>
      </c>
      <c r="G340" s="189">
        <v>34.82</v>
      </c>
      <c r="H340" s="189">
        <f t="shared" si="197"/>
        <v>34.82</v>
      </c>
      <c r="I340" s="189">
        <f>TRUNC(TRUNC(G340 * B4, 2) + G340, 2)</f>
        <v>42.11</v>
      </c>
      <c r="J340" s="189">
        <f t="shared" si="195"/>
        <v>42.11</v>
      </c>
      <c r="K340" s="189">
        <f t="shared" si="194"/>
        <v>168.44</v>
      </c>
      <c r="L340" s="189">
        <f t="shared" si="196"/>
        <v>168.44</v>
      </c>
      <c r="M340" s="123">
        <f t="shared" si="191"/>
        <v>0</v>
      </c>
      <c r="N340" s="123">
        <f t="shared" si="192"/>
        <v>0</v>
      </c>
      <c r="O340" s="123">
        <f t="shared" si="193"/>
        <v>0</v>
      </c>
    </row>
    <row r="341" spans="1:15" ht="39" customHeight="1">
      <c r="A341" s="186" t="s">
        <v>1067</v>
      </c>
      <c r="B341" s="186" t="s">
        <v>300</v>
      </c>
      <c r="C341" s="186" t="s">
        <v>46</v>
      </c>
      <c r="D341" s="186" t="s">
        <v>1068</v>
      </c>
      <c r="E341" s="187" t="s">
        <v>39</v>
      </c>
      <c r="F341" s="188">
        <v>108</v>
      </c>
      <c r="G341" s="189">
        <v>10.79</v>
      </c>
      <c r="H341" s="189">
        <f t="shared" si="197"/>
        <v>10.78</v>
      </c>
      <c r="I341" s="189">
        <f>TRUNC(TRUNC(G341 * B4, 2) + G341, 2)</f>
        <v>13.04</v>
      </c>
      <c r="J341" s="189">
        <f t="shared" si="195"/>
        <v>13.04</v>
      </c>
      <c r="K341" s="189">
        <f t="shared" si="194"/>
        <v>1408.32</v>
      </c>
      <c r="L341" s="189">
        <f t="shared" si="196"/>
        <v>1408.32</v>
      </c>
      <c r="M341" s="123">
        <f t="shared" si="191"/>
        <v>9.26784059314123E-4</v>
      </c>
      <c r="N341" s="123">
        <f t="shared" si="192"/>
        <v>0</v>
      </c>
      <c r="O341" s="123">
        <f t="shared" si="193"/>
        <v>0</v>
      </c>
    </row>
    <row r="342" spans="1:15" ht="39" customHeight="1">
      <c r="A342" s="186" t="s">
        <v>1069</v>
      </c>
      <c r="B342" s="186" t="s">
        <v>301</v>
      </c>
      <c r="C342" s="186" t="s">
        <v>46</v>
      </c>
      <c r="D342" s="186" t="s">
        <v>1070</v>
      </c>
      <c r="E342" s="187" t="s">
        <v>39</v>
      </c>
      <c r="F342" s="188">
        <v>4</v>
      </c>
      <c r="G342" s="189">
        <v>13.69</v>
      </c>
      <c r="H342" s="189">
        <f t="shared" si="197"/>
        <v>13.68</v>
      </c>
      <c r="I342" s="189">
        <f>TRUNC(TRUNC(G342 * B4, 2) + G342, 2)</f>
        <v>16.55</v>
      </c>
      <c r="J342" s="189">
        <f t="shared" si="195"/>
        <v>16.55</v>
      </c>
      <c r="K342" s="189">
        <f t="shared" si="194"/>
        <v>66.2</v>
      </c>
      <c r="L342" s="189">
        <f t="shared" si="196"/>
        <v>66.2</v>
      </c>
      <c r="M342" s="123">
        <f t="shared" si="191"/>
        <v>7.3046018991962391E-4</v>
      </c>
      <c r="N342" s="123">
        <f t="shared" si="192"/>
        <v>0</v>
      </c>
      <c r="O342" s="123">
        <f t="shared" si="193"/>
        <v>0</v>
      </c>
    </row>
    <row r="343" spans="1:15" ht="39" customHeight="1">
      <c r="A343" s="186" t="s">
        <v>1071</v>
      </c>
      <c r="B343" s="186" t="s">
        <v>1072</v>
      </c>
      <c r="C343" s="186" t="s">
        <v>46</v>
      </c>
      <c r="D343" s="186" t="s">
        <v>1073</v>
      </c>
      <c r="E343" s="187" t="s">
        <v>39</v>
      </c>
      <c r="F343" s="188">
        <v>20</v>
      </c>
      <c r="G343" s="189">
        <v>15.98</v>
      </c>
      <c r="H343" s="189">
        <f t="shared" si="197"/>
        <v>15.97</v>
      </c>
      <c r="I343" s="189">
        <f>TRUNC(TRUNC(G343 * B4, 2) + G343, 2)</f>
        <v>19.32</v>
      </c>
      <c r="J343" s="189">
        <f t="shared" si="195"/>
        <v>19.32</v>
      </c>
      <c r="K343" s="189">
        <f t="shared" si="194"/>
        <v>386.4</v>
      </c>
      <c r="L343" s="189">
        <f t="shared" si="196"/>
        <v>386.4</v>
      </c>
      <c r="M343" s="123">
        <f t="shared" si="191"/>
        <v>6.2578222778475467E-4</v>
      </c>
      <c r="N343" s="123">
        <f t="shared" si="192"/>
        <v>0</v>
      </c>
      <c r="O343" s="123">
        <f t="shared" si="193"/>
        <v>0</v>
      </c>
    </row>
    <row r="344" spans="1:15" ht="39" customHeight="1">
      <c r="A344" s="186" t="s">
        <v>1074</v>
      </c>
      <c r="B344" s="186" t="s">
        <v>1075</v>
      </c>
      <c r="C344" s="186" t="s">
        <v>46</v>
      </c>
      <c r="D344" s="186" t="s">
        <v>1076</v>
      </c>
      <c r="E344" s="187" t="s">
        <v>39</v>
      </c>
      <c r="F344" s="188">
        <v>13</v>
      </c>
      <c r="G344" s="189">
        <v>110.35</v>
      </c>
      <c r="H344" s="189">
        <f t="shared" si="197"/>
        <v>110.34</v>
      </c>
      <c r="I344" s="189">
        <f>TRUNC(TRUNC(G344 * B4, 2) + G344, 2)</f>
        <v>133.44999999999999</v>
      </c>
      <c r="J344" s="189">
        <f t="shared" si="195"/>
        <v>133.44999999999999</v>
      </c>
      <c r="K344" s="189">
        <f t="shared" si="194"/>
        <v>1734.85</v>
      </c>
      <c r="L344" s="189">
        <f t="shared" si="196"/>
        <v>1734.85</v>
      </c>
      <c r="M344" s="123">
        <f t="shared" si="191"/>
        <v>9.0620752152159589E-5</v>
      </c>
      <c r="N344" s="123">
        <f t="shared" si="192"/>
        <v>0</v>
      </c>
      <c r="O344" s="123">
        <f t="shared" si="193"/>
        <v>0</v>
      </c>
    </row>
    <row r="345" spans="1:15" ht="24" customHeight="1">
      <c r="A345" s="186" t="s">
        <v>1077</v>
      </c>
      <c r="B345" s="186" t="s">
        <v>1078</v>
      </c>
      <c r="C345" s="186" t="s">
        <v>38</v>
      </c>
      <c r="D345" s="186" t="s">
        <v>1079</v>
      </c>
      <c r="E345" s="187" t="s">
        <v>39</v>
      </c>
      <c r="F345" s="188">
        <v>5</v>
      </c>
      <c r="G345" s="189">
        <v>13.5</v>
      </c>
      <c r="H345" s="189">
        <f t="shared" si="197"/>
        <v>13.49</v>
      </c>
      <c r="I345" s="189">
        <f>TRUNC(TRUNC(G345 * B4, 2) + G345, 2)</f>
        <v>16.32</v>
      </c>
      <c r="J345" s="189">
        <f t="shared" si="195"/>
        <v>16.32</v>
      </c>
      <c r="K345" s="189">
        <f t="shared" si="194"/>
        <v>81.599999999999994</v>
      </c>
      <c r="L345" s="189">
        <f t="shared" si="196"/>
        <v>81.599999999999994</v>
      </c>
      <c r="M345" s="123">
        <f t="shared" si="191"/>
        <v>7.407407407407085E-4</v>
      </c>
      <c r="N345" s="123">
        <f t="shared" si="192"/>
        <v>0</v>
      </c>
      <c r="O345" s="123">
        <f t="shared" si="193"/>
        <v>0</v>
      </c>
    </row>
    <row r="346" spans="1:15" ht="39" customHeight="1">
      <c r="A346" s="186" t="s">
        <v>1080</v>
      </c>
      <c r="B346" s="186" t="s">
        <v>299</v>
      </c>
      <c r="C346" s="186" t="s">
        <v>46</v>
      </c>
      <c r="D346" s="186" t="s">
        <v>1081</v>
      </c>
      <c r="E346" s="187" t="s">
        <v>39</v>
      </c>
      <c r="F346" s="188">
        <v>7</v>
      </c>
      <c r="G346" s="189">
        <v>10.73</v>
      </c>
      <c r="H346" s="189">
        <f t="shared" si="197"/>
        <v>10.72</v>
      </c>
      <c r="I346" s="189">
        <f>TRUNC(TRUNC(G346 * B4, 2) + G346, 2)</f>
        <v>12.97</v>
      </c>
      <c r="J346" s="189">
        <f t="shared" si="195"/>
        <v>12.97</v>
      </c>
      <c r="K346" s="189">
        <f t="shared" si="194"/>
        <v>90.79</v>
      </c>
      <c r="L346" s="189">
        <f t="shared" si="196"/>
        <v>90.79</v>
      </c>
      <c r="M346" s="123">
        <f t="shared" si="191"/>
        <v>9.3196644920778837E-4</v>
      </c>
      <c r="N346" s="123">
        <f t="shared" si="192"/>
        <v>0</v>
      </c>
      <c r="O346" s="123">
        <f t="shared" si="193"/>
        <v>0</v>
      </c>
    </row>
    <row r="347" spans="1:15" ht="39" customHeight="1">
      <c r="A347" s="186" t="s">
        <v>1082</v>
      </c>
      <c r="B347" s="186" t="s">
        <v>1083</v>
      </c>
      <c r="C347" s="186" t="s">
        <v>46</v>
      </c>
      <c r="D347" s="186" t="s">
        <v>1084</v>
      </c>
      <c r="E347" s="187" t="s">
        <v>39</v>
      </c>
      <c r="F347" s="188">
        <v>1</v>
      </c>
      <c r="G347" s="189">
        <v>18.7</v>
      </c>
      <c r="H347" s="189">
        <f t="shared" si="197"/>
        <v>18.7</v>
      </c>
      <c r="I347" s="189">
        <f>TRUNC(TRUNC(G347 * B4, 2) + G347, 2)</f>
        <v>22.61</v>
      </c>
      <c r="J347" s="189">
        <f t="shared" si="195"/>
        <v>22.61</v>
      </c>
      <c r="K347" s="189">
        <f t="shared" si="194"/>
        <v>22.61</v>
      </c>
      <c r="L347" s="189">
        <f t="shared" si="196"/>
        <v>22.61</v>
      </c>
      <c r="M347" s="123">
        <f t="shared" si="191"/>
        <v>0</v>
      </c>
      <c r="N347" s="123">
        <f t="shared" si="192"/>
        <v>0</v>
      </c>
      <c r="O347" s="123">
        <f t="shared" si="193"/>
        <v>0</v>
      </c>
    </row>
    <row r="348" spans="1:15" ht="39" customHeight="1">
      <c r="A348" s="186" t="s">
        <v>1085</v>
      </c>
      <c r="B348" s="186" t="s">
        <v>1086</v>
      </c>
      <c r="C348" s="186" t="s">
        <v>46</v>
      </c>
      <c r="D348" s="186" t="s">
        <v>1087</v>
      </c>
      <c r="E348" s="187" t="s">
        <v>39</v>
      </c>
      <c r="F348" s="188">
        <v>1</v>
      </c>
      <c r="G348" s="189">
        <v>88.32</v>
      </c>
      <c r="H348" s="189">
        <f t="shared" si="197"/>
        <v>88.32</v>
      </c>
      <c r="I348" s="189">
        <f>TRUNC(TRUNC(G348 * B4, 2) + G348, 2)</f>
        <v>106.81</v>
      </c>
      <c r="J348" s="189">
        <f t="shared" si="195"/>
        <v>106.81</v>
      </c>
      <c r="K348" s="189">
        <f t="shared" si="194"/>
        <v>106.81</v>
      </c>
      <c r="L348" s="189">
        <f t="shared" si="196"/>
        <v>106.81</v>
      </c>
      <c r="M348" s="123">
        <f t="shared" si="191"/>
        <v>0</v>
      </c>
      <c r="N348" s="123">
        <f t="shared" si="192"/>
        <v>0</v>
      </c>
      <c r="O348" s="123">
        <f t="shared" si="193"/>
        <v>0</v>
      </c>
    </row>
    <row r="349" spans="1:15" ht="39" customHeight="1">
      <c r="A349" s="186" t="s">
        <v>1088</v>
      </c>
      <c r="B349" s="186" t="s">
        <v>1089</v>
      </c>
      <c r="C349" s="186" t="s">
        <v>46</v>
      </c>
      <c r="D349" s="186" t="s">
        <v>1090</v>
      </c>
      <c r="E349" s="187" t="s">
        <v>39</v>
      </c>
      <c r="F349" s="188">
        <v>4</v>
      </c>
      <c r="G349" s="189">
        <v>11.28</v>
      </c>
      <c r="H349" s="189">
        <f t="shared" si="197"/>
        <v>11.28</v>
      </c>
      <c r="I349" s="189">
        <f>TRUNC(TRUNC(G349 * B4, 2) + G349, 2)</f>
        <v>13.64</v>
      </c>
      <c r="J349" s="189">
        <f t="shared" si="195"/>
        <v>13.64</v>
      </c>
      <c r="K349" s="189">
        <f t="shared" si="194"/>
        <v>54.56</v>
      </c>
      <c r="L349" s="189">
        <f t="shared" si="196"/>
        <v>54.56</v>
      </c>
      <c r="M349" s="123">
        <f t="shared" si="191"/>
        <v>0</v>
      </c>
      <c r="N349" s="123">
        <f t="shared" si="192"/>
        <v>0</v>
      </c>
      <c r="O349" s="123">
        <f t="shared" si="193"/>
        <v>0</v>
      </c>
    </row>
    <row r="350" spans="1:15" ht="39" customHeight="1">
      <c r="A350" s="186" t="s">
        <v>1091</v>
      </c>
      <c r="B350" s="186" t="s">
        <v>1092</v>
      </c>
      <c r="C350" s="186" t="s">
        <v>46</v>
      </c>
      <c r="D350" s="186" t="s">
        <v>1093</v>
      </c>
      <c r="E350" s="187" t="s">
        <v>39</v>
      </c>
      <c r="F350" s="188">
        <v>10</v>
      </c>
      <c r="G350" s="189">
        <v>12.82</v>
      </c>
      <c r="H350" s="189">
        <f t="shared" si="197"/>
        <v>12.82</v>
      </c>
      <c r="I350" s="189">
        <f>TRUNC(TRUNC(G350 * B4, 2) + G350, 2)</f>
        <v>15.5</v>
      </c>
      <c r="J350" s="189">
        <f t="shared" si="195"/>
        <v>15.5</v>
      </c>
      <c r="K350" s="189">
        <f t="shared" si="194"/>
        <v>155</v>
      </c>
      <c r="L350" s="189">
        <f t="shared" si="196"/>
        <v>155</v>
      </c>
      <c r="M350" s="123">
        <f t="shared" si="191"/>
        <v>0</v>
      </c>
      <c r="N350" s="123">
        <f t="shared" si="192"/>
        <v>0</v>
      </c>
      <c r="O350" s="123">
        <f t="shared" si="193"/>
        <v>0</v>
      </c>
    </row>
    <row r="351" spans="1:15" ht="26.1" customHeight="1">
      <c r="A351" s="186" t="s">
        <v>1094</v>
      </c>
      <c r="B351" s="186" t="s">
        <v>1095</v>
      </c>
      <c r="C351" s="186" t="s">
        <v>38</v>
      </c>
      <c r="D351" s="186" t="s">
        <v>1096</v>
      </c>
      <c r="E351" s="187" t="s">
        <v>39</v>
      </c>
      <c r="F351" s="188">
        <v>4</v>
      </c>
      <c r="G351" s="189">
        <v>13.72</v>
      </c>
      <c r="H351" s="189">
        <f t="shared" si="197"/>
        <v>13.72</v>
      </c>
      <c r="I351" s="189">
        <f>TRUNC(TRUNC(G351 * B4, 2) + G351, 2)</f>
        <v>16.59</v>
      </c>
      <c r="J351" s="189">
        <f t="shared" si="195"/>
        <v>16.59</v>
      </c>
      <c r="K351" s="189">
        <f t="shared" si="194"/>
        <v>66.36</v>
      </c>
      <c r="L351" s="189">
        <f t="shared" si="196"/>
        <v>66.36</v>
      </c>
      <c r="M351" s="123">
        <f t="shared" si="191"/>
        <v>0</v>
      </c>
      <c r="N351" s="123">
        <f t="shared" si="192"/>
        <v>0</v>
      </c>
      <c r="O351" s="123">
        <f t="shared" si="193"/>
        <v>0</v>
      </c>
    </row>
    <row r="352" spans="1:15" ht="26.1" customHeight="1">
      <c r="A352" s="186" t="s">
        <v>1097</v>
      </c>
      <c r="B352" s="186" t="s">
        <v>1098</v>
      </c>
      <c r="C352" s="186" t="s">
        <v>38</v>
      </c>
      <c r="D352" s="186" t="s">
        <v>1099</v>
      </c>
      <c r="E352" s="187" t="s">
        <v>39</v>
      </c>
      <c r="F352" s="188">
        <v>1</v>
      </c>
      <c r="G352" s="189">
        <v>13.72</v>
      </c>
      <c r="H352" s="189">
        <f t="shared" si="197"/>
        <v>13.72</v>
      </c>
      <c r="I352" s="189">
        <f>TRUNC(TRUNC(G352 * B4, 2) + G352, 2)</f>
        <v>16.59</v>
      </c>
      <c r="J352" s="189">
        <f t="shared" si="195"/>
        <v>16.59</v>
      </c>
      <c r="K352" s="189">
        <f t="shared" si="194"/>
        <v>16.59</v>
      </c>
      <c r="L352" s="189">
        <f t="shared" si="196"/>
        <v>16.59</v>
      </c>
      <c r="M352" s="123">
        <f t="shared" si="191"/>
        <v>0</v>
      </c>
      <c r="N352" s="123">
        <f t="shared" si="192"/>
        <v>0</v>
      </c>
      <c r="O352" s="123">
        <f t="shared" si="193"/>
        <v>0</v>
      </c>
    </row>
    <row r="353" spans="1:15" ht="26.1" customHeight="1">
      <c r="A353" s="186" t="s">
        <v>1100</v>
      </c>
      <c r="B353" s="186" t="s">
        <v>1101</v>
      </c>
      <c r="C353" s="186" t="s">
        <v>38</v>
      </c>
      <c r="D353" s="186" t="s">
        <v>1102</v>
      </c>
      <c r="E353" s="187" t="s">
        <v>39</v>
      </c>
      <c r="F353" s="188">
        <v>6</v>
      </c>
      <c r="G353" s="189">
        <v>30.04</v>
      </c>
      <c r="H353" s="189">
        <f t="shared" si="197"/>
        <v>30.04</v>
      </c>
      <c r="I353" s="189">
        <f>TRUNC(TRUNC(G353 * B4, 2) + G353, 2)</f>
        <v>36.33</v>
      </c>
      <c r="J353" s="189">
        <f t="shared" si="195"/>
        <v>36.33</v>
      </c>
      <c r="K353" s="189">
        <f t="shared" si="194"/>
        <v>217.98</v>
      </c>
      <c r="L353" s="189">
        <f t="shared" si="196"/>
        <v>217.98</v>
      </c>
      <c r="M353" s="123">
        <f t="shared" si="191"/>
        <v>0</v>
      </c>
      <c r="N353" s="123">
        <f t="shared" si="192"/>
        <v>0</v>
      </c>
      <c r="O353" s="123">
        <f t="shared" si="193"/>
        <v>0</v>
      </c>
    </row>
    <row r="354" spans="1:15" ht="51.95" customHeight="1">
      <c r="A354" s="186" t="s">
        <v>1103</v>
      </c>
      <c r="B354" s="186" t="s">
        <v>1104</v>
      </c>
      <c r="C354" s="186" t="s">
        <v>46</v>
      </c>
      <c r="D354" s="186" t="s">
        <v>1105</v>
      </c>
      <c r="E354" s="187" t="s">
        <v>39</v>
      </c>
      <c r="F354" s="188">
        <v>1</v>
      </c>
      <c r="G354" s="189">
        <v>291.47000000000003</v>
      </c>
      <c r="H354" s="189">
        <f t="shared" si="197"/>
        <v>291.47000000000003</v>
      </c>
      <c r="I354" s="189">
        <f>TRUNC(TRUNC(G354 * B4, 2) + G354, 2)</f>
        <v>352.5</v>
      </c>
      <c r="J354" s="189">
        <f t="shared" si="195"/>
        <v>352.5</v>
      </c>
      <c r="K354" s="189">
        <f t="shared" si="194"/>
        <v>352.5</v>
      </c>
      <c r="L354" s="189">
        <f t="shared" si="196"/>
        <v>352.5</v>
      </c>
      <c r="M354" s="123">
        <f t="shared" si="191"/>
        <v>0</v>
      </c>
      <c r="N354" s="123">
        <f t="shared" si="192"/>
        <v>0</v>
      </c>
      <c r="O354" s="123">
        <f t="shared" si="193"/>
        <v>0</v>
      </c>
    </row>
    <row r="355" spans="1:15" ht="51.95" customHeight="1">
      <c r="A355" s="186" t="s">
        <v>1106</v>
      </c>
      <c r="B355" s="186" t="s">
        <v>1107</v>
      </c>
      <c r="C355" s="186" t="s">
        <v>46</v>
      </c>
      <c r="D355" s="186" t="s">
        <v>1108</v>
      </c>
      <c r="E355" s="187" t="s">
        <v>39</v>
      </c>
      <c r="F355" s="188">
        <v>4</v>
      </c>
      <c r="G355" s="189">
        <v>32.99</v>
      </c>
      <c r="H355" s="189">
        <f t="shared" si="197"/>
        <v>32.979999999999997</v>
      </c>
      <c r="I355" s="189">
        <f>TRUNC(TRUNC(G355 * B4, 2) + G355, 2)</f>
        <v>39.89</v>
      </c>
      <c r="J355" s="189">
        <f t="shared" si="195"/>
        <v>39.89</v>
      </c>
      <c r="K355" s="189">
        <f t="shared" si="194"/>
        <v>159.56</v>
      </c>
      <c r="L355" s="189">
        <f t="shared" si="196"/>
        <v>159.56</v>
      </c>
      <c r="M355" s="123">
        <f t="shared" si="191"/>
        <v>3.0312215822991817E-4</v>
      </c>
      <c r="N355" s="123">
        <f t="shared" si="192"/>
        <v>0</v>
      </c>
      <c r="O355" s="123">
        <f t="shared" si="193"/>
        <v>0</v>
      </c>
    </row>
    <row r="356" spans="1:15" ht="51.95" customHeight="1">
      <c r="A356" s="186" t="s">
        <v>1109</v>
      </c>
      <c r="B356" s="186" t="s">
        <v>290</v>
      </c>
      <c r="C356" s="186" t="s">
        <v>46</v>
      </c>
      <c r="D356" s="186" t="s">
        <v>1110</v>
      </c>
      <c r="E356" s="187" t="s">
        <v>39</v>
      </c>
      <c r="F356" s="188">
        <v>1</v>
      </c>
      <c r="G356" s="189">
        <v>107.1</v>
      </c>
      <c r="H356" s="189">
        <f t="shared" si="197"/>
        <v>107.09</v>
      </c>
      <c r="I356" s="189">
        <f>TRUNC(TRUNC(G356 * B4, 2) + G356, 2)</f>
        <v>129.52000000000001</v>
      </c>
      <c r="J356" s="189">
        <f t="shared" si="195"/>
        <v>129.52000000000001</v>
      </c>
      <c r="K356" s="189">
        <f t="shared" si="194"/>
        <v>129.52000000000001</v>
      </c>
      <c r="L356" s="189">
        <f t="shared" si="196"/>
        <v>129.52000000000001</v>
      </c>
      <c r="M356" s="123">
        <f t="shared" si="191"/>
        <v>9.337068160586437E-5</v>
      </c>
      <c r="N356" s="123">
        <f t="shared" si="192"/>
        <v>0</v>
      </c>
      <c r="O356" s="123">
        <f t="shared" si="193"/>
        <v>0</v>
      </c>
    </row>
    <row r="357" spans="1:15" ht="65.099999999999994" customHeight="1">
      <c r="A357" s="186" t="s">
        <v>1111</v>
      </c>
      <c r="B357" s="186" t="s">
        <v>1112</v>
      </c>
      <c r="C357" s="186" t="s">
        <v>46</v>
      </c>
      <c r="D357" s="186" t="s">
        <v>1113</v>
      </c>
      <c r="E357" s="187" t="s">
        <v>39</v>
      </c>
      <c r="F357" s="188">
        <v>2</v>
      </c>
      <c r="G357" s="189">
        <v>168.4</v>
      </c>
      <c r="H357" s="189">
        <f t="shared" si="197"/>
        <v>168.4</v>
      </c>
      <c r="I357" s="189">
        <f>TRUNC(TRUNC(G357 * B4, 2) + G357, 2)</f>
        <v>203.66</v>
      </c>
      <c r="J357" s="189">
        <f t="shared" si="195"/>
        <v>203.66</v>
      </c>
      <c r="K357" s="189">
        <f t="shared" si="194"/>
        <v>407.32</v>
      </c>
      <c r="L357" s="189">
        <f t="shared" si="196"/>
        <v>407.32</v>
      </c>
      <c r="M357" s="123">
        <f t="shared" si="191"/>
        <v>0</v>
      </c>
      <c r="N357" s="123">
        <f t="shared" si="192"/>
        <v>0</v>
      </c>
      <c r="O357" s="123">
        <f t="shared" si="193"/>
        <v>0</v>
      </c>
    </row>
    <row r="358" spans="1:15" ht="51.95" customHeight="1">
      <c r="A358" s="186" t="s">
        <v>1114</v>
      </c>
      <c r="B358" s="186" t="s">
        <v>298</v>
      </c>
      <c r="C358" s="186" t="s">
        <v>46</v>
      </c>
      <c r="D358" s="186" t="s">
        <v>1115</v>
      </c>
      <c r="E358" s="187" t="s">
        <v>39</v>
      </c>
      <c r="F358" s="188">
        <v>4</v>
      </c>
      <c r="G358" s="189">
        <v>11.55</v>
      </c>
      <c r="H358" s="189">
        <f t="shared" si="197"/>
        <v>11.54</v>
      </c>
      <c r="I358" s="189">
        <f>TRUNC(TRUNC(G358 * B4, 2) + G358, 2)</f>
        <v>13.96</v>
      </c>
      <c r="J358" s="189">
        <f t="shared" si="195"/>
        <v>13.96</v>
      </c>
      <c r="K358" s="189">
        <f t="shared" si="194"/>
        <v>55.84</v>
      </c>
      <c r="L358" s="189">
        <f t="shared" si="196"/>
        <v>55.84</v>
      </c>
      <c r="M358" s="123">
        <f t="shared" si="191"/>
        <v>8.6580086580101412E-4</v>
      </c>
      <c r="N358" s="123">
        <f t="shared" si="192"/>
        <v>0</v>
      </c>
      <c r="O358" s="123">
        <f t="shared" si="193"/>
        <v>0</v>
      </c>
    </row>
    <row r="359" spans="1:15" ht="65.099999999999994" customHeight="1">
      <c r="A359" s="186" t="s">
        <v>1116</v>
      </c>
      <c r="B359" s="186" t="s">
        <v>291</v>
      </c>
      <c r="C359" s="186" t="s">
        <v>46</v>
      </c>
      <c r="D359" s="186" t="s">
        <v>1117</v>
      </c>
      <c r="E359" s="187" t="s">
        <v>39</v>
      </c>
      <c r="F359" s="188">
        <v>1</v>
      </c>
      <c r="G359" s="189">
        <v>115.92</v>
      </c>
      <c r="H359" s="189">
        <f t="shared" si="197"/>
        <v>115.92</v>
      </c>
      <c r="I359" s="189">
        <f>TRUNC(TRUNC(G359 * B4, 2) + G359, 2)</f>
        <v>140.19</v>
      </c>
      <c r="J359" s="189">
        <f t="shared" si="195"/>
        <v>140.19</v>
      </c>
      <c r="K359" s="189">
        <f t="shared" si="194"/>
        <v>140.19</v>
      </c>
      <c r="L359" s="189">
        <f t="shared" si="196"/>
        <v>140.19</v>
      </c>
      <c r="M359" s="123">
        <f t="shared" si="191"/>
        <v>0</v>
      </c>
      <c r="N359" s="123">
        <f t="shared" si="192"/>
        <v>0</v>
      </c>
      <c r="O359" s="123">
        <f t="shared" si="193"/>
        <v>0</v>
      </c>
    </row>
    <row r="360" spans="1:15" ht="51.95" customHeight="1">
      <c r="A360" s="186" t="s">
        <v>1118</v>
      </c>
      <c r="B360" s="186" t="s">
        <v>1119</v>
      </c>
      <c r="C360" s="186" t="s">
        <v>46</v>
      </c>
      <c r="D360" s="186" t="s">
        <v>1120</v>
      </c>
      <c r="E360" s="187" t="s">
        <v>39</v>
      </c>
      <c r="F360" s="188">
        <v>4</v>
      </c>
      <c r="G360" s="189">
        <v>9.17</v>
      </c>
      <c r="H360" s="189">
        <f t="shared" si="197"/>
        <v>9.17</v>
      </c>
      <c r="I360" s="189">
        <f>TRUNC(TRUNC(G360 * B4, 2) + G360, 2)</f>
        <v>11.09</v>
      </c>
      <c r="J360" s="189">
        <f t="shared" si="195"/>
        <v>11.09</v>
      </c>
      <c r="K360" s="189">
        <f t="shared" si="194"/>
        <v>44.36</v>
      </c>
      <c r="L360" s="189">
        <f t="shared" si="196"/>
        <v>44.36</v>
      </c>
      <c r="M360" s="123">
        <f t="shared" si="191"/>
        <v>0</v>
      </c>
      <c r="N360" s="123">
        <f t="shared" si="192"/>
        <v>0</v>
      </c>
      <c r="O360" s="123">
        <f t="shared" si="193"/>
        <v>0</v>
      </c>
    </row>
    <row r="361" spans="1:15" ht="39" customHeight="1">
      <c r="A361" s="186" t="s">
        <v>1121</v>
      </c>
      <c r="B361" s="186" t="s">
        <v>292</v>
      </c>
      <c r="C361" s="186" t="s">
        <v>46</v>
      </c>
      <c r="D361" s="186" t="s">
        <v>1122</v>
      </c>
      <c r="E361" s="187" t="s">
        <v>39</v>
      </c>
      <c r="F361" s="188">
        <v>40</v>
      </c>
      <c r="G361" s="189">
        <v>95.21</v>
      </c>
      <c r="H361" s="189">
        <f t="shared" si="197"/>
        <v>95.2</v>
      </c>
      <c r="I361" s="189">
        <f>TRUNC(TRUNC(G361 * B4, 2) + G361, 2)</f>
        <v>115.14</v>
      </c>
      <c r="J361" s="189">
        <f t="shared" si="195"/>
        <v>115.14</v>
      </c>
      <c r="K361" s="189">
        <f t="shared" si="194"/>
        <v>4605.6000000000004</v>
      </c>
      <c r="L361" s="189">
        <f t="shared" si="196"/>
        <v>4605.6000000000004</v>
      </c>
      <c r="M361" s="123">
        <f t="shared" si="191"/>
        <v>1.0503098414027523E-4</v>
      </c>
      <c r="N361" s="123">
        <f t="shared" si="192"/>
        <v>0</v>
      </c>
      <c r="O361" s="123">
        <f t="shared" si="193"/>
        <v>0</v>
      </c>
    </row>
    <row r="362" spans="1:15" ht="51.95" customHeight="1">
      <c r="A362" s="186" t="s">
        <v>1123</v>
      </c>
      <c r="B362" s="186" t="s">
        <v>1124</v>
      </c>
      <c r="C362" s="186" t="s">
        <v>46</v>
      </c>
      <c r="D362" s="186" t="s">
        <v>1125</v>
      </c>
      <c r="E362" s="187" t="s">
        <v>39</v>
      </c>
      <c r="F362" s="188">
        <v>3</v>
      </c>
      <c r="G362" s="189">
        <v>32.229999999999997</v>
      </c>
      <c r="H362" s="189">
        <f t="shared" si="197"/>
        <v>32.22</v>
      </c>
      <c r="I362" s="189">
        <f>TRUNC(TRUNC(G362 * B4, 2) + G362, 2)</f>
        <v>38.97</v>
      </c>
      <c r="J362" s="189">
        <f t="shared" si="195"/>
        <v>38.97</v>
      </c>
      <c r="K362" s="189">
        <f t="shared" si="194"/>
        <v>116.91</v>
      </c>
      <c r="L362" s="189">
        <f t="shared" si="196"/>
        <v>116.91</v>
      </c>
      <c r="M362" s="123">
        <f t="shared" si="191"/>
        <v>3.1026993484328802E-4</v>
      </c>
      <c r="N362" s="123">
        <f t="shared" si="192"/>
        <v>0</v>
      </c>
      <c r="O362" s="123">
        <f t="shared" si="193"/>
        <v>0</v>
      </c>
    </row>
    <row r="363" spans="1:15" ht="39" customHeight="1">
      <c r="A363" s="186" t="s">
        <v>1126</v>
      </c>
      <c r="B363" s="186" t="s">
        <v>293</v>
      </c>
      <c r="C363" s="186" t="s">
        <v>46</v>
      </c>
      <c r="D363" s="186" t="s">
        <v>1127</v>
      </c>
      <c r="E363" s="187" t="s">
        <v>39</v>
      </c>
      <c r="F363" s="188">
        <v>60</v>
      </c>
      <c r="G363" s="189">
        <v>90.52</v>
      </c>
      <c r="H363" s="189">
        <f t="shared" si="197"/>
        <v>90.52</v>
      </c>
      <c r="I363" s="189">
        <f>TRUNC(TRUNC(G363 * B4, 2) + G363, 2)</f>
        <v>109.47</v>
      </c>
      <c r="J363" s="189">
        <f t="shared" si="195"/>
        <v>109.47</v>
      </c>
      <c r="K363" s="189">
        <f t="shared" si="194"/>
        <v>6568.2</v>
      </c>
      <c r="L363" s="189">
        <f t="shared" si="196"/>
        <v>6568.2</v>
      </c>
      <c r="M363" s="123">
        <f t="shared" si="191"/>
        <v>0</v>
      </c>
      <c r="N363" s="123">
        <f t="shared" si="192"/>
        <v>0</v>
      </c>
      <c r="O363" s="123">
        <f t="shared" si="193"/>
        <v>0</v>
      </c>
    </row>
    <row r="364" spans="1:15" ht="51.95" customHeight="1">
      <c r="A364" s="186" t="s">
        <v>1128</v>
      </c>
      <c r="B364" s="186" t="s">
        <v>297</v>
      </c>
      <c r="C364" s="186" t="s">
        <v>46</v>
      </c>
      <c r="D364" s="186" t="s">
        <v>1129</v>
      </c>
      <c r="E364" s="187" t="s">
        <v>39</v>
      </c>
      <c r="F364" s="188">
        <v>109</v>
      </c>
      <c r="G364" s="189">
        <v>7.49</v>
      </c>
      <c r="H364" s="189">
        <f t="shared" si="197"/>
        <v>7.48</v>
      </c>
      <c r="I364" s="189">
        <f>TRUNC(TRUNC(G364 * B4, 2) + G364, 2)</f>
        <v>9.0500000000000007</v>
      </c>
      <c r="J364" s="189">
        <f t="shared" si="195"/>
        <v>9.0500000000000007</v>
      </c>
      <c r="K364" s="189">
        <f t="shared" si="194"/>
        <v>986.45</v>
      </c>
      <c r="L364" s="189">
        <f t="shared" si="196"/>
        <v>986.45</v>
      </c>
      <c r="M364" s="123">
        <f t="shared" si="191"/>
        <v>1.3351134846462109E-3</v>
      </c>
      <c r="N364" s="123">
        <f t="shared" si="192"/>
        <v>0</v>
      </c>
      <c r="O364" s="123">
        <f t="shared" si="193"/>
        <v>0</v>
      </c>
    </row>
    <row r="365" spans="1:15" ht="65.099999999999994" customHeight="1">
      <c r="A365" s="186" t="s">
        <v>1130</v>
      </c>
      <c r="B365" s="186" t="s">
        <v>1131</v>
      </c>
      <c r="C365" s="186" t="s">
        <v>46</v>
      </c>
      <c r="D365" s="186" t="s">
        <v>1132</v>
      </c>
      <c r="E365" s="187" t="s">
        <v>39</v>
      </c>
      <c r="F365" s="188">
        <v>2</v>
      </c>
      <c r="G365" s="189">
        <v>60.97</v>
      </c>
      <c r="H365" s="189">
        <f t="shared" si="197"/>
        <v>60.96</v>
      </c>
      <c r="I365" s="189">
        <f>TRUNC(TRUNC(G365 * B4, 2) + G365, 2)</f>
        <v>73.73</v>
      </c>
      <c r="J365" s="189">
        <f t="shared" si="195"/>
        <v>73.73</v>
      </c>
      <c r="K365" s="189">
        <f t="shared" si="194"/>
        <v>147.46</v>
      </c>
      <c r="L365" s="189">
        <f t="shared" si="196"/>
        <v>147.46</v>
      </c>
      <c r="M365" s="123">
        <f t="shared" si="191"/>
        <v>1.6401508938823639E-4</v>
      </c>
      <c r="N365" s="123">
        <f t="shared" si="192"/>
        <v>0</v>
      </c>
      <c r="O365" s="123">
        <f t="shared" si="193"/>
        <v>0</v>
      </c>
    </row>
    <row r="366" spans="1:15" ht="26.1" customHeight="1">
      <c r="A366" s="186" t="s">
        <v>1133</v>
      </c>
      <c r="B366" s="186" t="s">
        <v>1134</v>
      </c>
      <c r="C366" s="186" t="s">
        <v>38</v>
      </c>
      <c r="D366" s="186" t="s">
        <v>1135</v>
      </c>
      <c r="E366" s="187" t="s">
        <v>39</v>
      </c>
      <c r="F366" s="188">
        <v>5</v>
      </c>
      <c r="G366" s="189">
        <v>29.44</v>
      </c>
      <c r="H366" s="189">
        <f t="shared" si="197"/>
        <v>29.44</v>
      </c>
      <c r="I366" s="189">
        <f>TRUNC(TRUNC(G366 * B4, 2) + G366, 2)</f>
        <v>35.6</v>
      </c>
      <c r="J366" s="189">
        <f t="shared" si="195"/>
        <v>35.6</v>
      </c>
      <c r="K366" s="189">
        <f t="shared" si="194"/>
        <v>178</v>
      </c>
      <c r="L366" s="189">
        <f t="shared" si="196"/>
        <v>178</v>
      </c>
      <c r="M366" s="123">
        <f t="shared" si="191"/>
        <v>0</v>
      </c>
      <c r="N366" s="123">
        <f t="shared" si="192"/>
        <v>0</v>
      </c>
      <c r="O366" s="123">
        <f t="shared" si="193"/>
        <v>0</v>
      </c>
    </row>
    <row r="367" spans="1:15" ht="39" customHeight="1">
      <c r="A367" s="186" t="s">
        <v>1136</v>
      </c>
      <c r="B367" s="186" t="s">
        <v>1137</v>
      </c>
      <c r="C367" s="186" t="s">
        <v>46</v>
      </c>
      <c r="D367" s="186" t="s">
        <v>1138</v>
      </c>
      <c r="E367" s="187" t="s">
        <v>39</v>
      </c>
      <c r="F367" s="188">
        <v>1</v>
      </c>
      <c r="G367" s="189">
        <v>169.39</v>
      </c>
      <c r="H367" s="189">
        <f t="shared" si="197"/>
        <v>169.39</v>
      </c>
      <c r="I367" s="189">
        <f>TRUNC(TRUNC(G367 * B4, 2) + G367, 2)</f>
        <v>204.86</v>
      </c>
      <c r="J367" s="189">
        <f t="shared" si="195"/>
        <v>204.86</v>
      </c>
      <c r="K367" s="189">
        <f t="shared" si="194"/>
        <v>204.86</v>
      </c>
      <c r="L367" s="189">
        <f t="shared" si="196"/>
        <v>204.86</v>
      </c>
      <c r="M367" s="123">
        <f t="shared" si="191"/>
        <v>0</v>
      </c>
      <c r="N367" s="123">
        <f t="shared" si="192"/>
        <v>0</v>
      </c>
      <c r="O367" s="123">
        <f t="shared" si="193"/>
        <v>0</v>
      </c>
    </row>
    <row r="368" spans="1:15" ht="51.95" customHeight="1">
      <c r="A368" s="186" t="s">
        <v>1139</v>
      </c>
      <c r="B368" s="186" t="s">
        <v>1140</v>
      </c>
      <c r="C368" s="186" t="s">
        <v>46</v>
      </c>
      <c r="D368" s="186" t="s">
        <v>1141</v>
      </c>
      <c r="E368" s="187" t="s">
        <v>39</v>
      </c>
      <c r="F368" s="188">
        <v>2</v>
      </c>
      <c r="G368" s="189">
        <v>12.51</v>
      </c>
      <c r="H368" s="189">
        <f t="shared" si="197"/>
        <v>12.5</v>
      </c>
      <c r="I368" s="189">
        <f>TRUNC(TRUNC(G368 * B4, 2) + G368, 2)</f>
        <v>15.12</v>
      </c>
      <c r="J368" s="189">
        <f t="shared" si="195"/>
        <v>15.12</v>
      </c>
      <c r="K368" s="189">
        <f t="shared" si="194"/>
        <v>30.24</v>
      </c>
      <c r="L368" s="189">
        <f t="shared" si="196"/>
        <v>30.24</v>
      </c>
      <c r="M368" s="123">
        <f t="shared" si="191"/>
        <v>7.9936051159068544E-4</v>
      </c>
      <c r="N368" s="123">
        <f t="shared" si="192"/>
        <v>0</v>
      </c>
      <c r="O368" s="123">
        <f t="shared" si="193"/>
        <v>0</v>
      </c>
    </row>
    <row r="369" spans="1:15" ht="26.1" customHeight="1">
      <c r="A369" s="186" t="s">
        <v>1142</v>
      </c>
      <c r="B369" s="186" t="s">
        <v>1143</v>
      </c>
      <c r="C369" s="186" t="s">
        <v>46</v>
      </c>
      <c r="D369" s="186" t="s">
        <v>1144</v>
      </c>
      <c r="E369" s="187" t="s">
        <v>39</v>
      </c>
      <c r="F369" s="188">
        <v>1</v>
      </c>
      <c r="G369" s="189">
        <v>113.73</v>
      </c>
      <c r="H369" s="189">
        <f t="shared" si="197"/>
        <v>113.73</v>
      </c>
      <c r="I369" s="189">
        <f>TRUNC(TRUNC(G369 * B4, 2) + G369, 2)</f>
        <v>137.54</v>
      </c>
      <c r="J369" s="189">
        <f t="shared" si="195"/>
        <v>137.54</v>
      </c>
      <c r="K369" s="189">
        <f t="shared" si="194"/>
        <v>137.54</v>
      </c>
      <c r="L369" s="189">
        <f t="shared" si="196"/>
        <v>137.54</v>
      </c>
      <c r="M369" s="123">
        <f t="shared" si="191"/>
        <v>0</v>
      </c>
      <c r="N369" s="123">
        <f t="shared" si="192"/>
        <v>0</v>
      </c>
      <c r="O369" s="123">
        <f t="shared" si="193"/>
        <v>0</v>
      </c>
    </row>
    <row r="370" spans="1:15" ht="39" customHeight="1">
      <c r="A370" s="186" t="s">
        <v>1145</v>
      </c>
      <c r="B370" s="186" t="s">
        <v>1146</v>
      </c>
      <c r="C370" s="186" t="s">
        <v>46</v>
      </c>
      <c r="D370" s="186" t="s">
        <v>1147</v>
      </c>
      <c r="E370" s="187" t="s">
        <v>39</v>
      </c>
      <c r="F370" s="188">
        <v>1</v>
      </c>
      <c r="G370" s="189">
        <v>102.6</v>
      </c>
      <c r="H370" s="189">
        <f t="shared" si="197"/>
        <v>102.6</v>
      </c>
      <c r="I370" s="189">
        <f>TRUNC(TRUNC(G370 * B4, 2) + G370, 2)</f>
        <v>124.08</v>
      </c>
      <c r="J370" s="189">
        <f t="shared" si="195"/>
        <v>124.08</v>
      </c>
      <c r="K370" s="189">
        <f t="shared" si="194"/>
        <v>124.08</v>
      </c>
      <c r="L370" s="189">
        <f t="shared" si="196"/>
        <v>124.08</v>
      </c>
      <c r="M370" s="123">
        <f t="shared" si="191"/>
        <v>0</v>
      </c>
      <c r="N370" s="123">
        <f t="shared" si="192"/>
        <v>0</v>
      </c>
      <c r="O370" s="123">
        <f t="shared" si="193"/>
        <v>0</v>
      </c>
    </row>
    <row r="371" spans="1:15" ht="39" customHeight="1">
      <c r="A371" s="186" t="s">
        <v>1148</v>
      </c>
      <c r="B371" s="186" t="s">
        <v>1149</v>
      </c>
      <c r="C371" s="186" t="s">
        <v>46</v>
      </c>
      <c r="D371" s="186" t="s">
        <v>1150</v>
      </c>
      <c r="E371" s="187" t="s">
        <v>39</v>
      </c>
      <c r="F371" s="188">
        <v>2</v>
      </c>
      <c r="G371" s="189">
        <v>193.74</v>
      </c>
      <c r="H371" s="189">
        <f t="shared" si="197"/>
        <v>193.73</v>
      </c>
      <c r="I371" s="189">
        <f>TRUNC(TRUNC(G371 * B4, 2) + G371, 2)</f>
        <v>234.3</v>
      </c>
      <c r="J371" s="189">
        <f t="shared" si="195"/>
        <v>234.3</v>
      </c>
      <c r="K371" s="189">
        <f t="shared" si="194"/>
        <v>468.6</v>
      </c>
      <c r="L371" s="189">
        <f t="shared" si="196"/>
        <v>468.6</v>
      </c>
      <c r="M371" s="123">
        <f t="shared" si="191"/>
        <v>5.1615567255192119E-5</v>
      </c>
      <c r="N371" s="123">
        <f t="shared" si="192"/>
        <v>0</v>
      </c>
      <c r="O371" s="123">
        <f t="shared" si="193"/>
        <v>0</v>
      </c>
    </row>
    <row r="372" spans="1:15" ht="39" customHeight="1">
      <c r="A372" s="186" t="s">
        <v>1151</v>
      </c>
      <c r="B372" s="186" t="s">
        <v>1152</v>
      </c>
      <c r="C372" s="186" t="s">
        <v>46</v>
      </c>
      <c r="D372" s="186" t="s">
        <v>1153</v>
      </c>
      <c r="E372" s="187" t="s">
        <v>39</v>
      </c>
      <c r="F372" s="188">
        <v>2</v>
      </c>
      <c r="G372" s="189">
        <v>110.19</v>
      </c>
      <c r="H372" s="189">
        <f t="shared" si="197"/>
        <v>110.19</v>
      </c>
      <c r="I372" s="189">
        <f>TRUNC(TRUNC(G372 * B4, 2) + G372, 2)</f>
        <v>133.26</v>
      </c>
      <c r="J372" s="189">
        <f t="shared" si="195"/>
        <v>133.26</v>
      </c>
      <c r="K372" s="189">
        <f t="shared" si="194"/>
        <v>266.52</v>
      </c>
      <c r="L372" s="189">
        <f t="shared" si="196"/>
        <v>266.52</v>
      </c>
      <c r="M372" s="123">
        <f t="shared" si="191"/>
        <v>0</v>
      </c>
      <c r="N372" s="123">
        <f t="shared" si="192"/>
        <v>0</v>
      </c>
      <c r="O372" s="123">
        <f t="shared" si="193"/>
        <v>0</v>
      </c>
    </row>
    <row r="373" spans="1:15" ht="51.95" customHeight="1">
      <c r="A373" s="186" t="s">
        <v>1154</v>
      </c>
      <c r="B373" s="186" t="s">
        <v>1155</v>
      </c>
      <c r="C373" s="186" t="s">
        <v>46</v>
      </c>
      <c r="D373" s="186" t="s">
        <v>1156</v>
      </c>
      <c r="E373" s="187" t="s">
        <v>57</v>
      </c>
      <c r="F373" s="188">
        <v>200.3</v>
      </c>
      <c r="G373" s="189">
        <v>27.88</v>
      </c>
      <c r="H373" s="189">
        <f t="shared" si="197"/>
        <v>27.87</v>
      </c>
      <c r="I373" s="189">
        <f>TRUNC(TRUNC(G373 * B4, 2) + G373, 2)</f>
        <v>33.71</v>
      </c>
      <c r="J373" s="189">
        <f t="shared" si="195"/>
        <v>33.709899999999998</v>
      </c>
      <c r="K373" s="189">
        <f t="shared" si="194"/>
        <v>6752.11</v>
      </c>
      <c r="L373" s="189">
        <f t="shared" si="196"/>
        <v>6752.11</v>
      </c>
      <c r="M373" s="123">
        <f t="shared" si="191"/>
        <v>3.5868005738870501E-4</v>
      </c>
      <c r="N373" s="123">
        <f t="shared" si="192"/>
        <v>2.9664787897232259E-6</v>
      </c>
      <c r="O373" s="123">
        <f t="shared" si="193"/>
        <v>0</v>
      </c>
    </row>
    <row r="374" spans="1:15" ht="51.95" customHeight="1">
      <c r="A374" s="186" t="s">
        <v>1157</v>
      </c>
      <c r="B374" s="186" t="s">
        <v>282</v>
      </c>
      <c r="C374" s="186" t="s">
        <v>46</v>
      </c>
      <c r="D374" s="186" t="s">
        <v>1158</v>
      </c>
      <c r="E374" s="187" t="s">
        <v>57</v>
      </c>
      <c r="F374" s="188">
        <v>13.57</v>
      </c>
      <c r="G374" s="189">
        <v>4.21</v>
      </c>
      <c r="H374" s="189">
        <f t="shared" si="197"/>
        <v>4.21</v>
      </c>
      <c r="I374" s="189">
        <f>TRUNC(TRUNC(G374 * B4, 2) + G374, 2)</f>
        <v>5.09</v>
      </c>
      <c r="J374" s="189">
        <f t="shared" si="195"/>
        <v>5.0899000000000001</v>
      </c>
      <c r="K374" s="189">
        <f t="shared" si="194"/>
        <v>69.069999999999993</v>
      </c>
      <c r="L374" s="189">
        <f t="shared" si="196"/>
        <v>69.069999999999993</v>
      </c>
      <c r="M374" s="123">
        <f t="shared" si="191"/>
        <v>0</v>
      </c>
      <c r="N374" s="123">
        <f t="shared" si="192"/>
        <v>1.9646365422398837E-5</v>
      </c>
      <c r="O374" s="123">
        <f t="shared" si="193"/>
        <v>0</v>
      </c>
    </row>
    <row r="375" spans="1:15" ht="51.95" customHeight="1">
      <c r="A375" s="186" t="s">
        <v>1159</v>
      </c>
      <c r="B375" s="186" t="s">
        <v>1160</v>
      </c>
      <c r="C375" s="186" t="s">
        <v>46</v>
      </c>
      <c r="D375" s="186" t="s">
        <v>1161</v>
      </c>
      <c r="E375" s="187" t="s">
        <v>57</v>
      </c>
      <c r="F375" s="188">
        <v>157.66999999999999</v>
      </c>
      <c r="G375" s="189">
        <v>30.77</v>
      </c>
      <c r="H375" s="189">
        <f t="shared" si="197"/>
        <v>30.77</v>
      </c>
      <c r="I375" s="189">
        <f>TRUNC(TRUNC(G375 * B4, 2) + G375, 2)</f>
        <v>37.21</v>
      </c>
      <c r="J375" s="189">
        <f t="shared" si="195"/>
        <v>37.209899999999998</v>
      </c>
      <c r="K375" s="189">
        <f t="shared" si="194"/>
        <v>5866.9</v>
      </c>
      <c r="L375" s="189">
        <f t="shared" si="196"/>
        <v>5866.9</v>
      </c>
      <c r="M375" s="123">
        <f t="shared" si="191"/>
        <v>0</v>
      </c>
      <c r="N375" s="123">
        <f t="shared" si="192"/>
        <v>2.6874496104056789E-6</v>
      </c>
      <c r="O375" s="123">
        <f t="shared" si="193"/>
        <v>0</v>
      </c>
    </row>
    <row r="376" spans="1:15" ht="51.95" customHeight="1">
      <c r="A376" s="186" t="s">
        <v>1162</v>
      </c>
      <c r="B376" s="186" t="s">
        <v>1163</v>
      </c>
      <c r="C376" s="186" t="s">
        <v>46</v>
      </c>
      <c r="D376" s="186" t="s">
        <v>1164</v>
      </c>
      <c r="E376" s="187" t="s">
        <v>57</v>
      </c>
      <c r="F376" s="188">
        <v>26.89</v>
      </c>
      <c r="G376" s="189">
        <v>7.26</v>
      </c>
      <c r="H376" s="189">
        <f t="shared" si="197"/>
        <v>7.26</v>
      </c>
      <c r="I376" s="189">
        <f>TRUNC(TRUNC(G376 * B4, 2) + G376, 2)</f>
        <v>8.7799999999999994</v>
      </c>
      <c r="J376" s="189">
        <f t="shared" si="195"/>
        <v>8.7797999999999998</v>
      </c>
      <c r="K376" s="189">
        <f t="shared" si="194"/>
        <v>236.09</v>
      </c>
      <c r="L376" s="189">
        <f t="shared" si="196"/>
        <v>236.09</v>
      </c>
      <c r="M376" s="123">
        <f t="shared" si="191"/>
        <v>0</v>
      </c>
      <c r="N376" s="123">
        <f t="shared" si="192"/>
        <v>2.2779043280074518E-5</v>
      </c>
      <c r="O376" s="123">
        <f t="shared" si="193"/>
        <v>0</v>
      </c>
    </row>
    <row r="377" spans="1:15" ht="24" customHeight="1">
      <c r="A377" s="182" t="s">
        <v>1165</v>
      </c>
      <c r="B377" s="182" t="s">
        <v>33</v>
      </c>
      <c r="C377" s="182"/>
      <c r="D377" s="182" t="s">
        <v>1166</v>
      </c>
      <c r="E377" s="183"/>
      <c r="F377" s="184">
        <v>1</v>
      </c>
      <c r="G377" s="184" t="s">
        <v>34</v>
      </c>
      <c r="H377" s="184"/>
      <c r="I377" s="185">
        <f>K378 + K379 + K380 + K381 + K382 + K383 + K384 + K385 + K386 + K387 + K388</f>
        <v>132026.27000000002</v>
      </c>
      <c r="J377" s="185">
        <f t="shared" si="195"/>
        <v>132026.26999999999</v>
      </c>
      <c r="K377" s="185">
        <f t="shared" si="194"/>
        <v>132026.26999999999</v>
      </c>
      <c r="L377" s="185">
        <f t="shared" si="196"/>
        <v>132026.26999999999</v>
      </c>
      <c r="M377" s="181"/>
      <c r="N377" s="120"/>
      <c r="O377" s="181"/>
    </row>
    <row r="378" spans="1:15" ht="51.95" customHeight="1">
      <c r="A378" s="186" t="s">
        <v>1167</v>
      </c>
      <c r="B378" s="186" t="s">
        <v>1168</v>
      </c>
      <c r="C378" s="186" t="s">
        <v>46</v>
      </c>
      <c r="D378" s="186" t="s">
        <v>1169</v>
      </c>
      <c r="E378" s="187" t="s">
        <v>39</v>
      </c>
      <c r="F378" s="188">
        <v>59</v>
      </c>
      <c r="G378" s="189">
        <v>353.3</v>
      </c>
      <c r="H378" s="189">
        <f t="shared" si="197"/>
        <v>353.3</v>
      </c>
      <c r="I378" s="189">
        <f>TRUNC(TRUNC(G378 * B4, 2) + G378, 2)</f>
        <v>427.28</v>
      </c>
      <c r="J378" s="189">
        <f t="shared" si="195"/>
        <v>427.28</v>
      </c>
      <c r="K378" s="189">
        <f t="shared" si="194"/>
        <v>25209.52</v>
      </c>
      <c r="L378" s="189">
        <f t="shared" si="196"/>
        <v>25209.52</v>
      </c>
      <c r="M378" s="123">
        <f t="shared" ref="M378:M388" si="198">1-H378/G378</f>
        <v>0</v>
      </c>
      <c r="N378" s="123">
        <f t="shared" ref="N378:N388" si="199">1-J378/I378</f>
        <v>0</v>
      </c>
      <c r="O378" s="123">
        <f t="shared" ref="O378:O388" si="200">1-L378/K378</f>
        <v>0</v>
      </c>
    </row>
    <row r="379" spans="1:15" ht="39" customHeight="1">
      <c r="A379" s="186" t="s">
        <v>1170</v>
      </c>
      <c r="B379" s="186" t="s">
        <v>1171</v>
      </c>
      <c r="C379" s="186" t="s">
        <v>38</v>
      </c>
      <c r="D379" s="186" t="s">
        <v>1172</v>
      </c>
      <c r="E379" s="187" t="s">
        <v>39</v>
      </c>
      <c r="F379" s="188">
        <v>59</v>
      </c>
      <c r="G379" s="189">
        <v>159.66999999999999</v>
      </c>
      <c r="H379" s="189">
        <f t="shared" si="197"/>
        <v>159.66999999999999</v>
      </c>
      <c r="I379" s="189">
        <f>TRUNC(TRUNC(G379 * B4, 2) + G379, 2)</f>
        <v>193.1</v>
      </c>
      <c r="J379" s="189">
        <f t="shared" si="195"/>
        <v>193.1</v>
      </c>
      <c r="K379" s="189">
        <f t="shared" si="194"/>
        <v>11392.9</v>
      </c>
      <c r="L379" s="189">
        <f t="shared" si="196"/>
        <v>11392.9</v>
      </c>
      <c r="M379" s="123">
        <f t="shared" si="198"/>
        <v>0</v>
      </c>
      <c r="N379" s="123">
        <f t="shared" si="199"/>
        <v>0</v>
      </c>
      <c r="O379" s="123">
        <f t="shared" si="200"/>
        <v>0</v>
      </c>
    </row>
    <row r="380" spans="1:15" ht="65.099999999999994" customHeight="1">
      <c r="A380" s="186" t="s">
        <v>1173</v>
      </c>
      <c r="B380" s="186" t="s">
        <v>1174</v>
      </c>
      <c r="C380" s="186" t="s">
        <v>38</v>
      </c>
      <c r="D380" s="186" t="s">
        <v>1175</v>
      </c>
      <c r="E380" s="187" t="s">
        <v>39</v>
      </c>
      <c r="F380" s="188">
        <v>53</v>
      </c>
      <c r="G380" s="189">
        <v>572.91</v>
      </c>
      <c r="H380" s="189">
        <f t="shared" si="197"/>
        <v>572.9</v>
      </c>
      <c r="I380" s="189">
        <f>TRUNC(TRUNC(G380 * B4, 2) + G380, 2)</f>
        <v>692.87</v>
      </c>
      <c r="J380" s="189">
        <f t="shared" si="195"/>
        <v>692.87</v>
      </c>
      <c r="K380" s="189">
        <f t="shared" si="194"/>
        <v>36722.11</v>
      </c>
      <c r="L380" s="189">
        <f t="shared" si="196"/>
        <v>36722.11</v>
      </c>
      <c r="M380" s="123">
        <f t="shared" si="198"/>
        <v>1.7454748564293965E-5</v>
      </c>
      <c r="N380" s="123">
        <f t="shared" si="199"/>
        <v>0</v>
      </c>
      <c r="O380" s="123">
        <f t="shared" si="200"/>
        <v>0</v>
      </c>
    </row>
    <row r="381" spans="1:15" ht="39" customHeight="1">
      <c r="A381" s="186" t="s">
        <v>1176</v>
      </c>
      <c r="B381" s="186" t="s">
        <v>1177</v>
      </c>
      <c r="C381" s="186" t="s">
        <v>38</v>
      </c>
      <c r="D381" s="186" t="s">
        <v>1178</v>
      </c>
      <c r="E381" s="187" t="s">
        <v>39</v>
      </c>
      <c r="F381" s="188">
        <v>2</v>
      </c>
      <c r="G381" s="189">
        <v>797.22</v>
      </c>
      <c r="H381" s="189">
        <f t="shared" si="197"/>
        <v>797.21</v>
      </c>
      <c r="I381" s="189">
        <f>TRUNC(TRUNC(G381 * B4, 2) + G381, 2)</f>
        <v>964.15</v>
      </c>
      <c r="J381" s="189">
        <f t="shared" si="195"/>
        <v>964.15</v>
      </c>
      <c r="K381" s="189">
        <f t="shared" si="194"/>
        <v>1928.3</v>
      </c>
      <c r="L381" s="189">
        <f t="shared" si="196"/>
        <v>1928.3</v>
      </c>
      <c r="M381" s="123">
        <f t="shared" si="198"/>
        <v>1.2543588971625219E-5</v>
      </c>
      <c r="N381" s="123">
        <f t="shared" si="199"/>
        <v>0</v>
      </c>
      <c r="O381" s="123">
        <f t="shared" si="200"/>
        <v>0</v>
      </c>
    </row>
    <row r="382" spans="1:15" ht="39" customHeight="1">
      <c r="A382" s="186" t="s">
        <v>1179</v>
      </c>
      <c r="B382" s="186" t="s">
        <v>1180</v>
      </c>
      <c r="C382" s="186" t="s">
        <v>38</v>
      </c>
      <c r="D382" s="186" t="s">
        <v>1181</v>
      </c>
      <c r="E382" s="187" t="s">
        <v>39</v>
      </c>
      <c r="F382" s="188">
        <v>2</v>
      </c>
      <c r="G382" s="189">
        <v>394.23</v>
      </c>
      <c r="H382" s="189">
        <f t="shared" si="197"/>
        <v>394.23</v>
      </c>
      <c r="I382" s="189">
        <f>TRUNC(TRUNC(G382 * B4, 2) + G382, 2)</f>
        <v>476.78</v>
      </c>
      <c r="J382" s="189">
        <f t="shared" si="195"/>
        <v>476.78</v>
      </c>
      <c r="K382" s="189">
        <f t="shared" si="194"/>
        <v>953.56</v>
      </c>
      <c r="L382" s="189">
        <f t="shared" si="196"/>
        <v>953.56</v>
      </c>
      <c r="M382" s="123">
        <f t="shared" si="198"/>
        <v>0</v>
      </c>
      <c r="N382" s="123">
        <f t="shared" si="199"/>
        <v>0</v>
      </c>
      <c r="O382" s="123">
        <f t="shared" si="200"/>
        <v>0</v>
      </c>
    </row>
    <row r="383" spans="1:15" ht="26.1" customHeight="1">
      <c r="A383" s="186" t="s">
        <v>1182</v>
      </c>
      <c r="B383" s="186" t="s">
        <v>1183</v>
      </c>
      <c r="C383" s="186" t="s">
        <v>38</v>
      </c>
      <c r="D383" s="186" t="s">
        <v>1184</v>
      </c>
      <c r="E383" s="187" t="s">
        <v>39</v>
      </c>
      <c r="F383" s="188">
        <v>55</v>
      </c>
      <c r="G383" s="189">
        <v>129.87</v>
      </c>
      <c r="H383" s="189">
        <f t="shared" si="197"/>
        <v>129.87</v>
      </c>
      <c r="I383" s="189">
        <f>TRUNC(TRUNC(G383 * B4, 2) + G383, 2)</f>
        <v>157.06</v>
      </c>
      <c r="J383" s="189">
        <f t="shared" si="195"/>
        <v>157.06</v>
      </c>
      <c r="K383" s="189">
        <f t="shared" si="194"/>
        <v>8638.2999999999993</v>
      </c>
      <c r="L383" s="189">
        <f t="shared" si="196"/>
        <v>8638.2999999999993</v>
      </c>
      <c r="M383" s="123">
        <f t="shared" si="198"/>
        <v>0</v>
      </c>
      <c r="N383" s="123">
        <f t="shared" si="199"/>
        <v>0</v>
      </c>
      <c r="O383" s="123">
        <f t="shared" si="200"/>
        <v>0</v>
      </c>
    </row>
    <row r="384" spans="1:15" ht="51.95" customHeight="1">
      <c r="A384" s="186" t="s">
        <v>1185</v>
      </c>
      <c r="B384" s="186" t="s">
        <v>1186</v>
      </c>
      <c r="C384" s="186" t="s">
        <v>46</v>
      </c>
      <c r="D384" s="186" t="s">
        <v>1187</v>
      </c>
      <c r="E384" s="187" t="s">
        <v>39</v>
      </c>
      <c r="F384" s="188">
        <v>12</v>
      </c>
      <c r="G384" s="189">
        <v>294.14999999999998</v>
      </c>
      <c r="H384" s="189">
        <f t="shared" si="197"/>
        <v>294.14999999999998</v>
      </c>
      <c r="I384" s="189">
        <f>TRUNC(TRUNC(G384 * B4, 2) + G384, 2)</f>
        <v>355.74</v>
      </c>
      <c r="J384" s="189">
        <f t="shared" si="195"/>
        <v>355.74</v>
      </c>
      <c r="K384" s="189">
        <f t="shared" si="194"/>
        <v>4268.88</v>
      </c>
      <c r="L384" s="189">
        <f t="shared" si="196"/>
        <v>4268.88</v>
      </c>
      <c r="M384" s="123">
        <f t="shared" si="198"/>
        <v>0</v>
      </c>
      <c r="N384" s="123">
        <f t="shared" si="199"/>
        <v>0</v>
      </c>
      <c r="O384" s="123">
        <f t="shared" si="200"/>
        <v>0</v>
      </c>
    </row>
    <row r="385" spans="1:15" ht="26.1" customHeight="1">
      <c r="A385" s="186" t="s">
        <v>1188</v>
      </c>
      <c r="B385" s="186" t="s">
        <v>294</v>
      </c>
      <c r="C385" s="186" t="s">
        <v>46</v>
      </c>
      <c r="D385" s="186" t="s">
        <v>295</v>
      </c>
      <c r="E385" s="187" t="s">
        <v>39</v>
      </c>
      <c r="F385" s="188">
        <v>71</v>
      </c>
      <c r="G385" s="189">
        <v>38.92</v>
      </c>
      <c r="H385" s="189">
        <f t="shared" si="197"/>
        <v>38.909999999999997</v>
      </c>
      <c r="I385" s="189">
        <f>TRUNC(TRUNC(G385 * B4, 2) + G385, 2)</f>
        <v>47.06</v>
      </c>
      <c r="J385" s="189">
        <f t="shared" si="195"/>
        <v>47.06</v>
      </c>
      <c r="K385" s="189">
        <f t="shared" si="194"/>
        <v>3341.26</v>
      </c>
      <c r="L385" s="189">
        <f t="shared" si="196"/>
        <v>3341.26</v>
      </c>
      <c r="M385" s="123">
        <f t="shared" si="198"/>
        <v>2.5693730729714481E-4</v>
      </c>
      <c r="N385" s="123">
        <f t="shared" si="199"/>
        <v>0</v>
      </c>
      <c r="O385" s="123">
        <f t="shared" si="200"/>
        <v>0</v>
      </c>
    </row>
    <row r="386" spans="1:15" ht="39" customHeight="1">
      <c r="A386" s="186" t="s">
        <v>1189</v>
      </c>
      <c r="B386" s="186" t="s">
        <v>1190</v>
      </c>
      <c r="C386" s="186" t="s">
        <v>46</v>
      </c>
      <c r="D386" s="186" t="s">
        <v>1191</v>
      </c>
      <c r="E386" s="187" t="s">
        <v>39</v>
      </c>
      <c r="F386" s="188">
        <v>12</v>
      </c>
      <c r="G386" s="189">
        <v>138.34</v>
      </c>
      <c r="H386" s="189">
        <f t="shared" si="197"/>
        <v>138.33000000000001</v>
      </c>
      <c r="I386" s="189">
        <f>TRUNC(TRUNC(G386 * B4, 2) + G386, 2)</f>
        <v>167.3</v>
      </c>
      <c r="J386" s="189">
        <f t="shared" si="195"/>
        <v>167.3</v>
      </c>
      <c r="K386" s="189">
        <f t="shared" si="194"/>
        <v>2007.6</v>
      </c>
      <c r="L386" s="189">
        <f t="shared" si="196"/>
        <v>2007.6</v>
      </c>
      <c r="M386" s="123">
        <f t="shared" si="198"/>
        <v>7.2285672979566229E-5</v>
      </c>
      <c r="N386" s="123">
        <f t="shared" si="199"/>
        <v>0</v>
      </c>
      <c r="O386" s="123">
        <f t="shared" si="200"/>
        <v>0</v>
      </c>
    </row>
    <row r="387" spans="1:15" ht="26.1" customHeight="1">
      <c r="A387" s="186" t="s">
        <v>1192</v>
      </c>
      <c r="B387" s="186" t="s">
        <v>1193</v>
      </c>
      <c r="C387" s="186" t="s">
        <v>38</v>
      </c>
      <c r="D387" s="186" t="s">
        <v>1194</v>
      </c>
      <c r="E387" s="187" t="s">
        <v>39</v>
      </c>
      <c r="F387" s="188">
        <v>22</v>
      </c>
      <c r="G387" s="189">
        <v>68.400000000000006</v>
      </c>
      <c r="H387" s="189">
        <f t="shared" si="197"/>
        <v>68.400000000000006</v>
      </c>
      <c r="I387" s="189">
        <f>TRUNC(TRUNC(G387 * B4, 2) + G387, 2)</f>
        <v>82.72</v>
      </c>
      <c r="J387" s="189">
        <f t="shared" si="195"/>
        <v>82.72</v>
      </c>
      <c r="K387" s="189">
        <f t="shared" si="194"/>
        <v>1819.84</v>
      </c>
      <c r="L387" s="189">
        <f t="shared" si="196"/>
        <v>1819.84</v>
      </c>
      <c r="M387" s="123">
        <f t="shared" si="198"/>
        <v>0</v>
      </c>
      <c r="N387" s="123">
        <f t="shared" si="199"/>
        <v>0</v>
      </c>
      <c r="O387" s="123">
        <f t="shared" si="200"/>
        <v>0</v>
      </c>
    </row>
    <row r="388" spans="1:15" ht="26.1" customHeight="1">
      <c r="A388" s="186" t="s">
        <v>1195</v>
      </c>
      <c r="B388" s="186" t="s">
        <v>1196</v>
      </c>
      <c r="C388" s="186" t="s">
        <v>46</v>
      </c>
      <c r="D388" s="186" t="s">
        <v>1197</v>
      </c>
      <c r="E388" s="187" t="s">
        <v>39</v>
      </c>
      <c r="F388" s="188">
        <v>40</v>
      </c>
      <c r="G388" s="189">
        <v>738.88</v>
      </c>
      <c r="H388" s="189">
        <f t="shared" si="197"/>
        <v>738.88</v>
      </c>
      <c r="I388" s="189">
        <f>TRUNC(TRUNC(G388 * B4, 2) + G388, 2)</f>
        <v>893.6</v>
      </c>
      <c r="J388" s="189">
        <f t="shared" si="195"/>
        <v>893.6</v>
      </c>
      <c r="K388" s="189">
        <f t="shared" si="194"/>
        <v>35744</v>
      </c>
      <c r="L388" s="189">
        <f t="shared" si="196"/>
        <v>35744</v>
      </c>
      <c r="M388" s="123">
        <f t="shared" si="198"/>
        <v>0</v>
      </c>
      <c r="N388" s="123">
        <f t="shared" si="199"/>
        <v>0</v>
      </c>
      <c r="O388" s="123">
        <f t="shared" si="200"/>
        <v>0</v>
      </c>
    </row>
    <row r="389" spans="1:15" ht="24" customHeight="1">
      <c r="A389" s="182" t="s">
        <v>117</v>
      </c>
      <c r="B389" s="182" t="s">
        <v>33</v>
      </c>
      <c r="C389" s="182"/>
      <c r="D389" s="182" t="s">
        <v>1198</v>
      </c>
      <c r="E389" s="183"/>
      <c r="F389" s="184">
        <v>1</v>
      </c>
      <c r="G389" s="184" t="s">
        <v>34</v>
      </c>
      <c r="H389" s="184"/>
      <c r="I389" s="185">
        <f>K390 + K407 + K432</f>
        <v>43035.24</v>
      </c>
      <c r="J389" s="185">
        <f t="shared" si="195"/>
        <v>43035.24</v>
      </c>
      <c r="K389" s="185">
        <f t="shared" si="194"/>
        <v>43035.24</v>
      </c>
      <c r="L389" s="185">
        <f t="shared" si="196"/>
        <v>43035.24</v>
      </c>
      <c r="M389" s="181"/>
      <c r="N389" s="120"/>
      <c r="O389" s="181"/>
    </row>
    <row r="390" spans="1:15" ht="24" customHeight="1">
      <c r="A390" s="182" t="s">
        <v>118</v>
      </c>
      <c r="B390" s="182" t="s">
        <v>33</v>
      </c>
      <c r="C390" s="182"/>
      <c r="D390" s="182" t="s">
        <v>1199</v>
      </c>
      <c r="E390" s="183"/>
      <c r="F390" s="184">
        <v>1</v>
      </c>
      <c r="G390" s="184" t="s">
        <v>34</v>
      </c>
      <c r="H390" s="184"/>
      <c r="I390" s="185">
        <f>K391 + K392 + K393 + K394 + K395 + K396 + K397 + K398 + K399 + K400 + K401 + K402 + K403 + K404 + K405 + K406</f>
        <v>16922.980000000003</v>
      </c>
      <c r="J390" s="185">
        <f t="shared" si="195"/>
        <v>16922.98</v>
      </c>
      <c r="K390" s="185">
        <f t="shared" si="194"/>
        <v>16922.98</v>
      </c>
      <c r="L390" s="185">
        <f t="shared" si="196"/>
        <v>16922.98</v>
      </c>
      <c r="M390" s="181"/>
      <c r="N390" s="120"/>
      <c r="O390" s="181"/>
    </row>
    <row r="391" spans="1:15" ht="39" customHeight="1">
      <c r="A391" s="186" t="s">
        <v>119</v>
      </c>
      <c r="B391" s="186" t="s">
        <v>1200</v>
      </c>
      <c r="C391" s="186" t="s">
        <v>46</v>
      </c>
      <c r="D391" s="186" t="s">
        <v>1201</v>
      </c>
      <c r="E391" s="187" t="s">
        <v>57</v>
      </c>
      <c r="F391" s="188">
        <v>26.85</v>
      </c>
      <c r="G391" s="189">
        <v>183.29</v>
      </c>
      <c r="H391" s="189">
        <f t="shared" si="197"/>
        <v>183.29</v>
      </c>
      <c r="I391" s="189">
        <f>TRUNC(TRUNC(G391 * B4, 2) + G391, 2)</f>
        <v>221.67</v>
      </c>
      <c r="J391" s="189">
        <f t="shared" si="195"/>
        <v>221.6696</v>
      </c>
      <c r="K391" s="189">
        <f t="shared" si="194"/>
        <v>5951.83</v>
      </c>
      <c r="L391" s="189">
        <f t="shared" si="196"/>
        <v>5951.83</v>
      </c>
      <c r="M391" s="123">
        <f t="shared" ref="M391:M406" si="201">1-H391/G391</f>
        <v>0</v>
      </c>
      <c r="N391" s="123">
        <f t="shared" ref="N391:N406" si="202">1-J391/I391</f>
        <v>1.8044841429976088E-6</v>
      </c>
      <c r="O391" s="123">
        <f t="shared" ref="O391:O406" si="203">1-L391/K391</f>
        <v>0</v>
      </c>
    </row>
    <row r="392" spans="1:15" ht="39" customHeight="1">
      <c r="A392" s="186" t="s">
        <v>120</v>
      </c>
      <c r="B392" s="186" t="s">
        <v>1202</v>
      </c>
      <c r="C392" s="186" t="s">
        <v>46</v>
      </c>
      <c r="D392" s="186" t="s">
        <v>1203</v>
      </c>
      <c r="E392" s="187" t="s">
        <v>57</v>
      </c>
      <c r="F392" s="188">
        <v>20.89</v>
      </c>
      <c r="G392" s="189">
        <v>193.49</v>
      </c>
      <c r="H392" s="189">
        <f t="shared" si="197"/>
        <v>193.48</v>
      </c>
      <c r="I392" s="189">
        <f>TRUNC(TRUNC(G392 * B4, 2) + G392, 2)</f>
        <v>234</v>
      </c>
      <c r="J392" s="189">
        <f t="shared" si="195"/>
        <v>234</v>
      </c>
      <c r="K392" s="189">
        <f t="shared" si="194"/>
        <v>4888.26</v>
      </c>
      <c r="L392" s="189">
        <f t="shared" si="196"/>
        <v>4888.26</v>
      </c>
      <c r="M392" s="123">
        <f t="shared" si="201"/>
        <v>5.1682257481089344E-5</v>
      </c>
      <c r="N392" s="123">
        <f t="shared" si="202"/>
        <v>0</v>
      </c>
      <c r="O392" s="123">
        <f t="shared" si="203"/>
        <v>0</v>
      </c>
    </row>
    <row r="393" spans="1:15" ht="39" customHeight="1">
      <c r="A393" s="186" t="s">
        <v>121</v>
      </c>
      <c r="B393" s="186" t="s">
        <v>1204</v>
      </c>
      <c r="C393" s="186" t="s">
        <v>46</v>
      </c>
      <c r="D393" s="186" t="s">
        <v>1205</v>
      </c>
      <c r="E393" s="187" t="s">
        <v>57</v>
      </c>
      <c r="F393" s="188">
        <v>11.68</v>
      </c>
      <c r="G393" s="189">
        <v>255.52</v>
      </c>
      <c r="H393" s="189">
        <f t="shared" si="197"/>
        <v>255.51</v>
      </c>
      <c r="I393" s="189">
        <f>TRUNC(TRUNC(G393 * B4, 2) + G393, 2)</f>
        <v>309.02</v>
      </c>
      <c r="J393" s="189">
        <f t="shared" si="195"/>
        <v>309.01960000000003</v>
      </c>
      <c r="K393" s="189">
        <f t="shared" ref="K393:K456" si="204">TRUNC(F393 * I393,2)</f>
        <v>3609.35</v>
      </c>
      <c r="L393" s="189">
        <f t="shared" si="196"/>
        <v>3609.35</v>
      </c>
      <c r="M393" s="123">
        <f t="shared" si="201"/>
        <v>3.9135879774665483E-5</v>
      </c>
      <c r="N393" s="123">
        <f t="shared" si="202"/>
        <v>1.2944146008386781E-6</v>
      </c>
      <c r="O393" s="123">
        <f t="shared" si="203"/>
        <v>0</v>
      </c>
    </row>
    <row r="394" spans="1:15" ht="51.95" customHeight="1">
      <c r="A394" s="186" t="s">
        <v>124</v>
      </c>
      <c r="B394" s="186" t="s">
        <v>1206</v>
      </c>
      <c r="C394" s="186" t="s">
        <v>46</v>
      </c>
      <c r="D394" s="186" t="s">
        <v>1207</v>
      </c>
      <c r="E394" s="187" t="s">
        <v>39</v>
      </c>
      <c r="F394" s="188">
        <v>2</v>
      </c>
      <c r="G394" s="189">
        <v>84.48</v>
      </c>
      <c r="H394" s="189">
        <f t="shared" si="197"/>
        <v>84.48</v>
      </c>
      <c r="I394" s="189">
        <f>TRUNC(TRUNC(G394 * B4, 2) + G394, 2)</f>
        <v>102.17</v>
      </c>
      <c r="J394" s="189">
        <f t="shared" ref="J394:J457" si="205">TRUNC(L394/F394,4)</f>
        <v>102.17</v>
      </c>
      <c r="K394" s="189">
        <f t="shared" si="204"/>
        <v>204.34</v>
      </c>
      <c r="L394" s="189">
        <f t="shared" ref="L394:L457" si="206">ROUND((1-$B$6) * K394,2)</f>
        <v>204.34</v>
      </c>
      <c r="M394" s="123">
        <f t="shared" si="201"/>
        <v>0</v>
      </c>
      <c r="N394" s="123">
        <f t="shared" si="202"/>
        <v>0</v>
      </c>
      <c r="O394" s="123">
        <f t="shared" si="203"/>
        <v>0</v>
      </c>
    </row>
    <row r="395" spans="1:15" ht="39" customHeight="1">
      <c r="A395" s="186" t="s">
        <v>127</v>
      </c>
      <c r="B395" s="186" t="s">
        <v>1208</v>
      </c>
      <c r="C395" s="186" t="s">
        <v>38</v>
      </c>
      <c r="D395" s="186" t="s">
        <v>1209</v>
      </c>
      <c r="E395" s="187" t="s">
        <v>39</v>
      </c>
      <c r="F395" s="188">
        <v>4</v>
      </c>
      <c r="G395" s="189">
        <v>68.91</v>
      </c>
      <c r="H395" s="189">
        <f t="shared" si="197"/>
        <v>68.900000000000006</v>
      </c>
      <c r="I395" s="189">
        <f>TRUNC(TRUNC(G395 * B4, 2) + G395, 2)</f>
        <v>83.33</v>
      </c>
      <c r="J395" s="189">
        <f t="shared" si="205"/>
        <v>83.33</v>
      </c>
      <c r="K395" s="189">
        <f t="shared" si="204"/>
        <v>333.32</v>
      </c>
      <c r="L395" s="189">
        <f t="shared" si="206"/>
        <v>333.32</v>
      </c>
      <c r="M395" s="123">
        <f t="shared" si="201"/>
        <v>1.4511681903917051E-4</v>
      </c>
      <c r="N395" s="123">
        <f t="shared" si="202"/>
        <v>0</v>
      </c>
      <c r="O395" s="123">
        <f t="shared" si="203"/>
        <v>0</v>
      </c>
    </row>
    <row r="396" spans="1:15" ht="51.95" customHeight="1">
      <c r="A396" s="186" t="s">
        <v>130</v>
      </c>
      <c r="B396" s="186" t="s">
        <v>289</v>
      </c>
      <c r="C396" s="186" t="s">
        <v>46</v>
      </c>
      <c r="D396" s="186" t="s">
        <v>1210</v>
      </c>
      <c r="E396" s="187" t="s">
        <v>39</v>
      </c>
      <c r="F396" s="188">
        <v>3</v>
      </c>
      <c r="G396" s="189">
        <v>62.01</v>
      </c>
      <c r="H396" s="189">
        <f t="shared" si="197"/>
        <v>62.01</v>
      </c>
      <c r="I396" s="189">
        <f>TRUNC(TRUNC(G396 * B4, 2) + G396, 2)</f>
        <v>74.989999999999995</v>
      </c>
      <c r="J396" s="189">
        <f t="shared" si="205"/>
        <v>74.989999999999995</v>
      </c>
      <c r="K396" s="189">
        <f t="shared" si="204"/>
        <v>224.97</v>
      </c>
      <c r="L396" s="189">
        <f t="shared" si="206"/>
        <v>224.97</v>
      </c>
      <c r="M396" s="123">
        <f t="shared" si="201"/>
        <v>0</v>
      </c>
      <c r="N396" s="123">
        <f t="shared" si="202"/>
        <v>0</v>
      </c>
      <c r="O396" s="123">
        <f t="shared" si="203"/>
        <v>0</v>
      </c>
    </row>
    <row r="397" spans="1:15" ht="39" customHeight="1">
      <c r="A397" s="186" t="s">
        <v>1211</v>
      </c>
      <c r="B397" s="186" t="s">
        <v>1212</v>
      </c>
      <c r="C397" s="186" t="s">
        <v>38</v>
      </c>
      <c r="D397" s="186" t="s">
        <v>1213</v>
      </c>
      <c r="E397" s="187" t="s">
        <v>39</v>
      </c>
      <c r="F397" s="188">
        <v>6</v>
      </c>
      <c r="G397" s="189">
        <v>28.36</v>
      </c>
      <c r="H397" s="189">
        <f t="shared" si="197"/>
        <v>28.35</v>
      </c>
      <c r="I397" s="189">
        <f>TRUNC(TRUNC(G397 * B4, 2) + G397, 2)</f>
        <v>34.29</v>
      </c>
      <c r="J397" s="189">
        <f t="shared" si="205"/>
        <v>34.29</v>
      </c>
      <c r="K397" s="189">
        <f t="shared" si="204"/>
        <v>205.74</v>
      </c>
      <c r="L397" s="189">
        <f t="shared" si="206"/>
        <v>205.74</v>
      </c>
      <c r="M397" s="123">
        <f t="shared" si="201"/>
        <v>3.5260930888569852E-4</v>
      </c>
      <c r="N397" s="123">
        <f t="shared" si="202"/>
        <v>0</v>
      </c>
      <c r="O397" s="123">
        <f t="shared" si="203"/>
        <v>0</v>
      </c>
    </row>
    <row r="398" spans="1:15" ht="39" customHeight="1">
      <c r="A398" s="186" t="s">
        <v>1214</v>
      </c>
      <c r="B398" s="186" t="s">
        <v>279</v>
      </c>
      <c r="C398" s="186" t="s">
        <v>46</v>
      </c>
      <c r="D398" s="186" t="s">
        <v>1215</v>
      </c>
      <c r="E398" s="187" t="s">
        <v>39</v>
      </c>
      <c r="F398" s="188">
        <v>1</v>
      </c>
      <c r="G398" s="189">
        <v>40.24</v>
      </c>
      <c r="H398" s="189">
        <f t="shared" ref="H398:H461" si="207">ROUND(J398/(1+$B$4),2)</f>
        <v>40.229999999999997</v>
      </c>
      <c r="I398" s="189">
        <f>TRUNC(TRUNC(G398 * B4, 2) + G398, 2)</f>
        <v>48.66</v>
      </c>
      <c r="J398" s="189">
        <f t="shared" si="205"/>
        <v>48.66</v>
      </c>
      <c r="K398" s="189">
        <f t="shared" si="204"/>
        <v>48.66</v>
      </c>
      <c r="L398" s="189">
        <f t="shared" si="206"/>
        <v>48.66</v>
      </c>
      <c r="M398" s="123">
        <f t="shared" si="201"/>
        <v>2.4850894632222342E-4</v>
      </c>
      <c r="N398" s="123">
        <f t="shared" si="202"/>
        <v>0</v>
      </c>
      <c r="O398" s="123">
        <f t="shared" si="203"/>
        <v>0</v>
      </c>
    </row>
    <row r="399" spans="1:15" ht="51.95" customHeight="1">
      <c r="A399" s="186" t="s">
        <v>1216</v>
      </c>
      <c r="B399" s="186" t="s">
        <v>1217</v>
      </c>
      <c r="C399" s="186" t="s">
        <v>46</v>
      </c>
      <c r="D399" s="186" t="s">
        <v>1218</v>
      </c>
      <c r="E399" s="187" t="s">
        <v>39</v>
      </c>
      <c r="F399" s="188">
        <v>2</v>
      </c>
      <c r="G399" s="189">
        <v>41.19</v>
      </c>
      <c r="H399" s="189">
        <f t="shared" si="207"/>
        <v>41.19</v>
      </c>
      <c r="I399" s="189">
        <f>TRUNC(TRUNC(G399 * B4, 2) + G399, 2)</f>
        <v>49.81</v>
      </c>
      <c r="J399" s="189">
        <f t="shared" si="205"/>
        <v>49.81</v>
      </c>
      <c r="K399" s="189">
        <f t="shared" si="204"/>
        <v>99.62</v>
      </c>
      <c r="L399" s="189">
        <f t="shared" si="206"/>
        <v>99.62</v>
      </c>
      <c r="M399" s="123">
        <f t="shared" si="201"/>
        <v>0</v>
      </c>
      <c r="N399" s="123">
        <f t="shared" si="202"/>
        <v>0</v>
      </c>
      <c r="O399" s="123">
        <f t="shared" si="203"/>
        <v>0</v>
      </c>
    </row>
    <row r="400" spans="1:15" ht="39" customHeight="1">
      <c r="A400" s="186" t="s">
        <v>1219</v>
      </c>
      <c r="B400" s="186" t="s">
        <v>1220</v>
      </c>
      <c r="C400" s="186" t="s">
        <v>46</v>
      </c>
      <c r="D400" s="186" t="s">
        <v>1221</v>
      </c>
      <c r="E400" s="187" t="s">
        <v>39</v>
      </c>
      <c r="F400" s="188">
        <v>1</v>
      </c>
      <c r="G400" s="189">
        <v>37.630000000000003</v>
      </c>
      <c r="H400" s="189">
        <f t="shared" si="207"/>
        <v>37.619999999999997</v>
      </c>
      <c r="I400" s="189">
        <f>TRUNC(TRUNC(G400 * B4, 2) + G400, 2)</f>
        <v>45.5</v>
      </c>
      <c r="J400" s="189">
        <f t="shared" si="205"/>
        <v>45.5</v>
      </c>
      <c r="K400" s="189">
        <f t="shared" si="204"/>
        <v>45.5</v>
      </c>
      <c r="L400" s="189">
        <f t="shared" si="206"/>
        <v>45.5</v>
      </c>
      <c r="M400" s="123">
        <f t="shared" si="201"/>
        <v>2.6574541589174938E-4</v>
      </c>
      <c r="N400" s="123">
        <f t="shared" si="202"/>
        <v>0</v>
      </c>
      <c r="O400" s="123">
        <f t="shared" si="203"/>
        <v>0</v>
      </c>
    </row>
    <row r="401" spans="1:15" ht="39" customHeight="1">
      <c r="A401" s="186" t="s">
        <v>1222</v>
      </c>
      <c r="B401" s="186" t="s">
        <v>1223</v>
      </c>
      <c r="C401" s="186" t="s">
        <v>46</v>
      </c>
      <c r="D401" s="186" t="s">
        <v>1224</v>
      </c>
      <c r="E401" s="187" t="s">
        <v>39</v>
      </c>
      <c r="F401" s="188">
        <v>5</v>
      </c>
      <c r="G401" s="189">
        <v>51.45</v>
      </c>
      <c r="H401" s="189">
        <f t="shared" si="207"/>
        <v>51.45</v>
      </c>
      <c r="I401" s="189">
        <f>TRUNC(TRUNC(G401 * B4, 2) + G401, 2)</f>
        <v>62.22</v>
      </c>
      <c r="J401" s="189">
        <f t="shared" si="205"/>
        <v>62.22</v>
      </c>
      <c r="K401" s="189">
        <f t="shared" si="204"/>
        <v>311.10000000000002</v>
      </c>
      <c r="L401" s="189">
        <f t="shared" si="206"/>
        <v>311.10000000000002</v>
      </c>
      <c r="M401" s="123">
        <f t="shared" si="201"/>
        <v>0</v>
      </c>
      <c r="N401" s="123">
        <f t="shared" si="202"/>
        <v>0</v>
      </c>
      <c r="O401" s="123">
        <f t="shared" si="203"/>
        <v>0</v>
      </c>
    </row>
    <row r="402" spans="1:15" ht="39" customHeight="1">
      <c r="A402" s="186" t="s">
        <v>1225</v>
      </c>
      <c r="B402" s="186" t="s">
        <v>1226</v>
      </c>
      <c r="C402" s="186" t="s">
        <v>46</v>
      </c>
      <c r="D402" s="186" t="s">
        <v>1227</v>
      </c>
      <c r="E402" s="187" t="s">
        <v>39</v>
      </c>
      <c r="F402" s="188">
        <v>4</v>
      </c>
      <c r="G402" s="189">
        <v>85.36</v>
      </c>
      <c r="H402" s="189">
        <f t="shared" si="207"/>
        <v>85.36</v>
      </c>
      <c r="I402" s="189">
        <f>TRUNC(TRUNC(G402 * B4, 2) + G402, 2)</f>
        <v>103.23</v>
      </c>
      <c r="J402" s="189">
        <f t="shared" si="205"/>
        <v>103.23</v>
      </c>
      <c r="K402" s="189">
        <f t="shared" si="204"/>
        <v>412.92</v>
      </c>
      <c r="L402" s="189">
        <f t="shared" si="206"/>
        <v>412.92</v>
      </c>
      <c r="M402" s="123">
        <f t="shared" si="201"/>
        <v>0</v>
      </c>
      <c r="N402" s="123">
        <f t="shared" si="202"/>
        <v>0</v>
      </c>
      <c r="O402" s="123">
        <f t="shared" si="203"/>
        <v>0</v>
      </c>
    </row>
    <row r="403" spans="1:15" ht="39" customHeight="1">
      <c r="A403" s="186" t="s">
        <v>1228</v>
      </c>
      <c r="B403" s="186" t="s">
        <v>1229</v>
      </c>
      <c r="C403" s="186" t="s">
        <v>46</v>
      </c>
      <c r="D403" s="186" t="s">
        <v>1230</v>
      </c>
      <c r="E403" s="187" t="s">
        <v>39</v>
      </c>
      <c r="F403" s="188">
        <v>1</v>
      </c>
      <c r="G403" s="189">
        <v>65.430000000000007</v>
      </c>
      <c r="H403" s="189">
        <f t="shared" si="207"/>
        <v>65.430000000000007</v>
      </c>
      <c r="I403" s="189">
        <f>TRUNC(TRUNC(G403 * B4, 2) + G403, 2)</f>
        <v>79.13</v>
      </c>
      <c r="J403" s="189">
        <f t="shared" si="205"/>
        <v>79.13</v>
      </c>
      <c r="K403" s="189">
        <f t="shared" si="204"/>
        <v>79.13</v>
      </c>
      <c r="L403" s="189">
        <f t="shared" si="206"/>
        <v>79.13</v>
      </c>
      <c r="M403" s="123">
        <f t="shared" si="201"/>
        <v>0</v>
      </c>
      <c r="N403" s="123">
        <f t="shared" si="202"/>
        <v>0</v>
      </c>
      <c r="O403" s="123">
        <f t="shared" si="203"/>
        <v>0</v>
      </c>
    </row>
    <row r="404" spans="1:15" ht="39" customHeight="1">
      <c r="A404" s="186" t="s">
        <v>1231</v>
      </c>
      <c r="B404" s="186" t="s">
        <v>1232</v>
      </c>
      <c r="C404" s="186" t="s">
        <v>46</v>
      </c>
      <c r="D404" s="186" t="s">
        <v>1233</v>
      </c>
      <c r="E404" s="187" t="s">
        <v>39</v>
      </c>
      <c r="F404" s="188">
        <v>1</v>
      </c>
      <c r="G404" s="189">
        <v>121.66</v>
      </c>
      <c r="H404" s="189">
        <f t="shared" si="207"/>
        <v>121.66</v>
      </c>
      <c r="I404" s="189">
        <f>TRUNC(TRUNC(G404 * B4, 2) + G404, 2)</f>
        <v>147.13</v>
      </c>
      <c r="J404" s="189">
        <f t="shared" si="205"/>
        <v>147.13</v>
      </c>
      <c r="K404" s="189">
        <f t="shared" si="204"/>
        <v>147.13</v>
      </c>
      <c r="L404" s="189">
        <f t="shared" si="206"/>
        <v>147.13</v>
      </c>
      <c r="M404" s="123">
        <f t="shared" si="201"/>
        <v>0</v>
      </c>
      <c r="N404" s="123">
        <f t="shared" si="202"/>
        <v>0</v>
      </c>
      <c r="O404" s="123">
        <f t="shared" si="203"/>
        <v>0</v>
      </c>
    </row>
    <row r="405" spans="1:15" ht="39" customHeight="1">
      <c r="A405" s="186" t="s">
        <v>1234</v>
      </c>
      <c r="B405" s="186" t="s">
        <v>1235</v>
      </c>
      <c r="C405" s="186" t="s">
        <v>38</v>
      </c>
      <c r="D405" s="186" t="s">
        <v>1236</v>
      </c>
      <c r="E405" s="187" t="s">
        <v>39</v>
      </c>
      <c r="F405" s="188">
        <v>3</v>
      </c>
      <c r="G405" s="189">
        <v>45.52</v>
      </c>
      <c r="H405" s="189">
        <f t="shared" si="207"/>
        <v>45.52</v>
      </c>
      <c r="I405" s="189">
        <f>TRUNC(TRUNC(G405 * B4, 2) + G405, 2)</f>
        <v>55.05</v>
      </c>
      <c r="J405" s="189">
        <f t="shared" si="205"/>
        <v>55.05</v>
      </c>
      <c r="K405" s="189">
        <f t="shared" si="204"/>
        <v>165.15</v>
      </c>
      <c r="L405" s="189">
        <f t="shared" si="206"/>
        <v>165.15</v>
      </c>
      <c r="M405" s="123">
        <f t="shared" si="201"/>
        <v>0</v>
      </c>
      <c r="N405" s="123">
        <f t="shared" si="202"/>
        <v>0</v>
      </c>
      <c r="O405" s="123">
        <f t="shared" si="203"/>
        <v>0</v>
      </c>
    </row>
    <row r="406" spans="1:15" ht="39" customHeight="1">
      <c r="A406" s="186" t="s">
        <v>1237</v>
      </c>
      <c r="B406" s="186" t="s">
        <v>1238</v>
      </c>
      <c r="C406" s="186" t="s">
        <v>38</v>
      </c>
      <c r="D406" s="186" t="s">
        <v>1239</v>
      </c>
      <c r="E406" s="187" t="s">
        <v>39</v>
      </c>
      <c r="F406" s="188">
        <v>2</v>
      </c>
      <c r="G406" s="189">
        <v>81.02</v>
      </c>
      <c r="H406" s="189">
        <f t="shared" si="207"/>
        <v>81.02</v>
      </c>
      <c r="I406" s="189">
        <f>TRUNC(TRUNC(G406 * B4, 2) + G406, 2)</f>
        <v>97.98</v>
      </c>
      <c r="J406" s="189">
        <f t="shared" si="205"/>
        <v>97.98</v>
      </c>
      <c r="K406" s="189">
        <f t="shared" si="204"/>
        <v>195.96</v>
      </c>
      <c r="L406" s="189">
        <f t="shared" si="206"/>
        <v>195.96</v>
      </c>
      <c r="M406" s="123">
        <f t="shared" si="201"/>
        <v>0</v>
      </c>
      <c r="N406" s="123">
        <f t="shared" si="202"/>
        <v>0</v>
      </c>
      <c r="O406" s="123">
        <f t="shared" si="203"/>
        <v>0</v>
      </c>
    </row>
    <row r="407" spans="1:15" ht="24" customHeight="1">
      <c r="A407" s="182" t="s">
        <v>131</v>
      </c>
      <c r="B407" s="182" t="s">
        <v>33</v>
      </c>
      <c r="C407" s="182"/>
      <c r="D407" s="182" t="s">
        <v>1240</v>
      </c>
      <c r="E407" s="183"/>
      <c r="F407" s="184">
        <v>1</v>
      </c>
      <c r="G407" s="184" t="s">
        <v>34</v>
      </c>
      <c r="H407" s="184"/>
      <c r="I407" s="185">
        <f>K408 + K409 + K410 + K411 + K412 + K413 + K414 + K415 + K416 + K417 + K418 + K419 + K420 + K421 + K422 + K423 + K424 + K425 + K426 + K427 + K428 + K429 + K430 + K431</f>
        <v>15705.679999999995</v>
      </c>
      <c r="J407" s="185">
        <f t="shared" si="205"/>
        <v>15705.68</v>
      </c>
      <c r="K407" s="185">
        <f t="shared" si="204"/>
        <v>15705.68</v>
      </c>
      <c r="L407" s="185">
        <f t="shared" si="206"/>
        <v>15705.68</v>
      </c>
      <c r="M407" s="181"/>
      <c r="N407" s="120"/>
      <c r="O407" s="181"/>
    </row>
    <row r="408" spans="1:15" ht="39" customHeight="1">
      <c r="A408" s="186" t="s">
        <v>132</v>
      </c>
      <c r="B408" s="186" t="s">
        <v>292</v>
      </c>
      <c r="C408" s="186" t="s">
        <v>46</v>
      </c>
      <c r="D408" s="186" t="s">
        <v>1122</v>
      </c>
      <c r="E408" s="187" t="s">
        <v>39</v>
      </c>
      <c r="F408" s="188">
        <v>9</v>
      </c>
      <c r="G408" s="189">
        <v>95.21</v>
      </c>
      <c r="H408" s="189">
        <f t="shared" si="207"/>
        <v>95.2</v>
      </c>
      <c r="I408" s="189">
        <f>TRUNC(TRUNC(G408 * B4, 2) + G408, 2)</f>
        <v>115.14</v>
      </c>
      <c r="J408" s="189">
        <f t="shared" si="205"/>
        <v>115.14</v>
      </c>
      <c r="K408" s="189">
        <f t="shared" si="204"/>
        <v>1036.26</v>
      </c>
      <c r="L408" s="189">
        <f t="shared" si="206"/>
        <v>1036.26</v>
      </c>
      <c r="M408" s="123">
        <f t="shared" ref="M408:M431" si="208">1-H408/G408</f>
        <v>1.0503098414027523E-4</v>
      </c>
      <c r="N408" s="123">
        <f t="shared" ref="N408:N431" si="209">1-J408/I408</f>
        <v>0</v>
      </c>
      <c r="O408" s="123">
        <f t="shared" ref="O408:O431" si="210">1-L408/K408</f>
        <v>0</v>
      </c>
    </row>
    <row r="409" spans="1:15" ht="39" customHeight="1">
      <c r="A409" s="186" t="s">
        <v>135</v>
      </c>
      <c r="B409" s="186" t="s">
        <v>1241</v>
      </c>
      <c r="C409" s="186" t="s">
        <v>46</v>
      </c>
      <c r="D409" s="186" t="s">
        <v>1242</v>
      </c>
      <c r="E409" s="187" t="s">
        <v>57</v>
      </c>
      <c r="F409" s="188">
        <v>75.290000000000006</v>
      </c>
      <c r="G409" s="189">
        <v>40.229999999999997</v>
      </c>
      <c r="H409" s="189">
        <f t="shared" si="207"/>
        <v>40.229999999999997</v>
      </c>
      <c r="I409" s="189">
        <f>TRUNC(TRUNC(G409 * B4, 2) + G409, 2)</f>
        <v>48.65</v>
      </c>
      <c r="J409" s="189">
        <f t="shared" si="205"/>
        <v>48.649799999999999</v>
      </c>
      <c r="K409" s="189">
        <f t="shared" si="204"/>
        <v>3662.85</v>
      </c>
      <c r="L409" s="189">
        <f t="shared" si="206"/>
        <v>3662.85</v>
      </c>
      <c r="M409" s="123">
        <f t="shared" si="208"/>
        <v>0</v>
      </c>
      <c r="N409" s="123">
        <f t="shared" si="209"/>
        <v>4.1109969167729687E-6</v>
      </c>
      <c r="O409" s="123">
        <f t="shared" si="210"/>
        <v>0</v>
      </c>
    </row>
    <row r="410" spans="1:15" ht="39" customHeight="1">
      <c r="A410" s="186" t="s">
        <v>136</v>
      </c>
      <c r="B410" s="186" t="s">
        <v>1243</v>
      </c>
      <c r="C410" s="186" t="s">
        <v>46</v>
      </c>
      <c r="D410" s="186" t="s">
        <v>1244</v>
      </c>
      <c r="E410" s="187" t="s">
        <v>57</v>
      </c>
      <c r="F410" s="188">
        <v>43.38</v>
      </c>
      <c r="G410" s="189">
        <v>44.77</v>
      </c>
      <c r="H410" s="189">
        <f t="shared" si="207"/>
        <v>44.77</v>
      </c>
      <c r="I410" s="189">
        <f>TRUNC(TRUNC(G410 * B4, 2) + G410, 2)</f>
        <v>54.14</v>
      </c>
      <c r="J410" s="189">
        <f t="shared" si="205"/>
        <v>54.139899999999997</v>
      </c>
      <c r="K410" s="189">
        <f t="shared" si="204"/>
        <v>2348.59</v>
      </c>
      <c r="L410" s="189">
        <f t="shared" si="206"/>
        <v>2348.59</v>
      </c>
      <c r="M410" s="123">
        <f t="shared" si="208"/>
        <v>0</v>
      </c>
      <c r="N410" s="123">
        <f t="shared" si="209"/>
        <v>1.8470631696354545E-6</v>
      </c>
      <c r="O410" s="123">
        <f t="shared" si="210"/>
        <v>0</v>
      </c>
    </row>
    <row r="411" spans="1:15" ht="26.1" customHeight="1">
      <c r="A411" s="186" t="s">
        <v>137</v>
      </c>
      <c r="B411" s="186" t="s">
        <v>1245</v>
      </c>
      <c r="C411" s="186" t="s">
        <v>46</v>
      </c>
      <c r="D411" s="186" t="s">
        <v>1246</v>
      </c>
      <c r="E411" s="187" t="s">
        <v>57</v>
      </c>
      <c r="F411" s="188">
        <v>8.7799999999999994</v>
      </c>
      <c r="G411" s="189">
        <v>47.05</v>
      </c>
      <c r="H411" s="189">
        <f t="shared" si="207"/>
        <v>47.05</v>
      </c>
      <c r="I411" s="189">
        <f>TRUNC(TRUNC(G411 * B4, 2) + G411, 2)</f>
        <v>56.9</v>
      </c>
      <c r="J411" s="189">
        <f t="shared" si="205"/>
        <v>56.899700000000003</v>
      </c>
      <c r="K411" s="189">
        <f t="shared" si="204"/>
        <v>499.58</v>
      </c>
      <c r="L411" s="189">
        <f t="shared" si="206"/>
        <v>499.58</v>
      </c>
      <c r="M411" s="123">
        <f t="shared" si="208"/>
        <v>0</v>
      </c>
      <c r="N411" s="123">
        <f t="shared" si="209"/>
        <v>5.2724077327370722E-6</v>
      </c>
      <c r="O411" s="123">
        <f t="shared" si="210"/>
        <v>0</v>
      </c>
    </row>
    <row r="412" spans="1:15" ht="39" customHeight="1">
      <c r="A412" s="186" t="s">
        <v>1247</v>
      </c>
      <c r="B412" s="186" t="s">
        <v>1248</v>
      </c>
      <c r="C412" s="186" t="s">
        <v>46</v>
      </c>
      <c r="D412" s="186" t="s">
        <v>1249</v>
      </c>
      <c r="E412" s="187" t="s">
        <v>39</v>
      </c>
      <c r="F412" s="188">
        <v>16</v>
      </c>
      <c r="G412" s="189">
        <v>20.399999999999999</v>
      </c>
      <c r="H412" s="189">
        <f t="shared" si="207"/>
        <v>20.399999999999999</v>
      </c>
      <c r="I412" s="189">
        <f>TRUNC(TRUNC(G412 * B4, 2) + G412, 2)</f>
        <v>24.67</v>
      </c>
      <c r="J412" s="189">
        <f t="shared" si="205"/>
        <v>24.67</v>
      </c>
      <c r="K412" s="189">
        <f t="shared" si="204"/>
        <v>394.72</v>
      </c>
      <c r="L412" s="189">
        <f t="shared" si="206"/>
        <v>394.72</v>
      </c>
      <c r="M412" s="123">
        <f t="shared" si="208"/>
        <v>0</v>
      </c>
      <c r="N412" s="123">
        <f t="shared" si="209"/>
        <v>0</v>
      </c>
      <c r="O412" s="123">
        <f t="shared" si="210"/>
        <v>0</v>
      </c>
    </row>
    <row r="413" spans="1:15" ht="39" customHeight="1">
      <c r="A413" s="186" t="s">
        <v>1250</v>
      </c>
      <c r="B413" s="186" t="s">
        <v>1251</v>
      </c>
      <c r="C413" s="186" t="s">
        <v>46</v>
      </c>
      <c r="D413" s="186" t="s">
        <v>1252</v>
      </c>
      <c r="E413" s="187" t="s">
        <v>39</v>
      </c>
      <c r="F413" s="188">
        <v>3</v>
      </c>
      <c r="G413" s="189">
        <v>27.6</v>
      </c>
      <c r="H413" s="189">
        <f t="shared" si="207"/>
        <v>27.59</v>
      </c>
      <c r="I413" s="189">
        <f>TRUNC(TRUNC(G413 * B4, 2) + G413, 2)</f>
        <v>33.369999999999997</v>
      </c>
      <c r="J413" s="189">
        <f t="shared" si="205"/>
        <v>33.369999999999997</v>
      </c>
      <c r="K413" s="189">
        <f t="shared" si="204"/>
        <v>100.11</v>
      </c>
      <c r="L413" s="189">
        <f t="shared" si="206"/>
        <v>100.11</v>
      </c>
      <c r="M413" s="123">
        <f t="shared" si="208"/>
        <v>3.6231884057980057E-4</v>
      </c>
      <c r="N413" s="123">
        <f t="shared" si="209"/>
        <v>0</v>
      </c>
      <c r="O413" s="123">
        <f t="shared" si="210"/>
        <v>0</v>
      </c>
    </row>
    <row r="414" spans="1:15" ht="26.1" customHeight="1">
      <c r="A414" s="186" t="s">
        <v>1253</v>
      </c>
      <c r="B414" s="186" t="s">
        <v>1254</v>
      </c>
      <c r="C414" s="186" t="s">
        <v>38</v>
      </c>
      <c r="D414" s="186" t="s">
        <v>1255</v>
      </c>
      <c r="E414" s="187" t="s">
        <v>39</v>
      </c>
      <c r="F414" s="188">
        <v>1</v>
      </c>
      <c r="G414" s="189">
        <v>42.26</v>
      </c>
      <c r="H414" s="189">
        <f t="shared" si="207"/>
        <v>42.25</v>
      </c>
      <c r="I414" s="189">
        <f>TRUNC(TRUNC(G414 * B4, 2) + G414, 2)</f>
        <v>51.1</v>
      </c>
      <c r="J414" s="189">
        <f t="shared" si="205"/>
        <v>51.1</v>
      </c>
      <c r="K414" s="189">
        <f t="shared" si="204"/>
        <v>51.1</v>
      </c>
      <c r="L414" s="189">
        <f t="shared" si="206"/>
        <v>51.1</v>
      </c>
      <c r="M414" s="123">
        <f t="shared" si="208"/>
        <v>2.3663038334120756E-4</v>
      </c>
      <c r="N414" s="123">
        <f t="shared" si="209"/>
        <v>0</v>
      </c>
      <c r="O414" s="123">
        <f t="shared" si="210"/>
        <v>0</v>
      </c>
    </row>
    <row r="415" spans="1:15" ht="26.1" customHeight="1">
      <c r="A415" s="186" t="s">
        <v>1256</v>
      </c>
      <c r="B415" s="186" t="s">
        <v>1257</v>
      </c>
      <c r="C415" s="186" t="s">
        <v>38</v>
      </c>
      <c r="D415" s="186" t="s">
        <v>1258</v>
      </c>
      <c r="E415" s="187" t="s">
        <v>39</v>
      </c>
      <c r="F415" s="188">
        <v>1</v>
      </c>
      <c r="G415" s="189">
        <v>21.61</v>
      </c>
      <c r="H415" s="189">
        <f t="shared" si="207"/>
        <v>21.61</v>
      </c>
      <c r="I415" s="189">
        <f>TRUNC(TRUNC(G415 * B4, 2) + G415, 2)</f>
        <v>26.13</v>
      </c>
      <c r="J415" s="189">
        <f t="shared" si="205"/>
        <v>26.13</v>
      </c>
      <c r="K415" s="189">
        <f t="shared" si="204"/>
        <v>26.13</v>
      </c>
      <c r="L415" s="189">
        <f t="shared" si="206"/>
        <v>26.13</v>
      </c>
      <c r="M415" s="123">
        <f t="shared" si="208"/>
        <v>0</v>
      </c>
      <c r="N415" s="123">
        <f t="shared" si="209"/>
        <v>0</v>
      </c>
      <c r="O415" s="123">
        <f t="shared" si="210"/>
        <v>0</v>
      </c>
    </row>
    <row r="416" spans="1:15" ht="39" customHeight="1">
      <c r="A416" s="186" t="s">
        <v>1259</v>
      </c>
      <c r="B416" s="186" t="s">
        <v>1260</v>
      </c>
      <c r="C416" s="186" t="s">
        <v>46</v>
      </c>
      <c r="D416" s="186" t="s">
        <v>1261</v>
      </c>
      <c r="E416" s="187" t="s">
        <v>39</v>
      </c>
      <c r="F416" s="188">
        <v>42</v>
      </c>
      <c r="G416" s="189">
        <v>15.58</v>
      </c>
      <c r="H416" s="189">
        <f t="shared" si="207"/>
        <v>15.58</v>
      </c>
      <c r="I416" s="189">
        <f>TRUNC(TRUNC(G416 * B4, 2) + G416, 2)</f>
        <v>18.84</v>
      </c>
      <c r="J416" s="189">
        <f t="shared" si="205"/>
        <v>18.84</v>
      </c>
      <c r="K416" s="189">
        <f t="shared" si="204"/>
        <v>791.28</v>
      </c>
      <c r="L416" s="189">
        <f t="shared" si="206"/>
        <v>791.28</v>
      </c>
      <c r="M416" s="123">
        <f t="shared" si="208"/>
        <v>0</v>
      </c>
      <c r="N416" s="123">
        <f t="shared" si="209"/>
        <v>0</v>
      </c>
      <c r="O416" s="123">
        <f t="shared" si="210"/>
        <v>0</v>
      </c>
    </row>
    <row r="417" spans="1:15" ht="39" customHeight="1">
      <c r="A417" s="186" t="s">
        <v>1262</v>
      </c>
      <c r="B417" s="186" t="s">
        <v>1263</v>
      </c>
      <c r="C417" s="186" t="s">
        <v>46</v>
      </c>
      <c r="D417" s="186" t="s">
        <v>1264</v>
      </c>
      <c r="E417" s="187" t="s">
        <v>39</v>
      </c>
      <c r="F417" s="188">
        <v>9</v>
      </c>
      <c r="G417" s="189">
        <v>22.08</v>
      </c>
      <c r="H417" s="189">
        <f t="shared" si="207"/>
        <v>22.08</v>
      </c>
      <c r="I417" s="189">
        <f>TRUNC(TRUNC(G417 * B4, 2) + G417, 2)</f>
        <v>26.7</v>
      </c>
      <c r="J417" s="189">
        <f t="shared" si="205"/>
        <v>26.7</v>
      </c>
      <c r="K417" s="189">
        <f t="shared" si="204"/>
        <v>240.3</v>
      </c>
      <c r="L417" s="189">
        <f t="shared" si="206"/>
        <v>240.3</v>
      </c>
      <c r="M417" s="123">
        <f t="shared" si="208"/>
        <v>0</v>
      </c>
      <c r="N417" s="123">
        <f t="shared" si="209"/>
        <v>0</v>
      </c>
      <c r="O417" s="123">
        <f t="shared" si="210"/>
        <v>0</v>
      </c>
    </row>
    <row r="418" spans="1:15" ht="39" customHeight="1">
      <c r="A418" s="186" t="s">
        <v>1265</v>
      </c>
      <c r="B418" s="186" t="s">
        <v>1266</v>
      </c>
      <c r="C418" s="186" t="s">
        <v>46</v>
      </c>
      <c r="D418" s="186" t="s">
        <v>1267</v>
      </c>
      <c r="E418" s="187" t="s">
        <v>39</v>
      </c>
      <c r="F418" s="188">
        <v>3</v>
      </c>
      <c r="G418" s="189">
        <v>27.64</v>
      </c>
      <c r="H418" s="189">
        <f t="shared" si="207"/>
        <v>27.63</v>
      </c>
      <c r="I418" s="189">
        <f>TRUNC(TRUNC(G418 * B4, 2) + G418, 2)</f>
        <v>33.42</v>
      </c>
      <c r="J418" s="189">
        <f t="shared" si="205"/>
        <v>33.42</v>
      </c>
      <c r="K418" s="189">
        <f t="shared" si="204"/>
        <v>100.26</v>
      </c>
      <c r="L418" s="189">
        <f t="shared" si="206"/>
        <v>100.26</v>
      </c>
      <c r="M418" s="123">
        <f t="shared" si="208"/>
        <v>3.6179450072360009E-4</v>
      </c>
      <c r="N418" s="123">
        <f t="shared" si="209"/>
        <v>0</v>
      </c>
      <c r="O418" s="123">
        <f t="shared" si="210"/>
        <v>0</v>
      </c>
    </row>
    <row r="419" spans="1:15" ht="39" customHeight="1">
      <c r="A419" s="186" t="s">
        <v>1268</v>
      </c>
      <c r="B419" s="186" t="s">
        <v>1269</v>
      </c>
      <c r="C419" s="186" t="s">
        <v>46</v>
      </c>
      <c r="D419" s="186" t="s">
        <v>1270</v>
      </c>
      <c r="E419" s="187" t="s">
        <v>39</v>
      </c>
      <c r="F419" s="188">
        <v>1</v>
      </c>
      <c r="G419" s="189">
        <v>17.21</v>
      </c>
      <c r="H419" s="189">
        <f t="shared" si="207"/>
        <v>17.21</v>
      </c>
      <c r="I419" s="189">
        <f>TRUNC(TRUNC(G419 * B4, 2) + G419, 2)</f>
        <v>20.81</v>
      </c>
      <c r="J419" s="189">
        <f t="shared" si="205"/>
        <v>20.81</v>
      </c>
      <c r="K419" s="189">
        <f t="shared" si="204"/>
        <v>20.81</v>
      </c>
      <c r="L419" s="189">
        <f t="shared" si="206"/>
        <v>20.81</v>
      </c>
      <c r="M419" s="123">
        <f t="shared" si="208"/>
        <v>0</v>
      </c>
      <c r="N419" s="123">
        <f t="shared" si="209"/>
        <v>0</v>
      </c>
      <c r="O419" s="123">
        <f t="shared" si="210"/>
        <v>0</v>
      </c>
    </row>
    <row r="420" spans="1:15" ht="39" customHeight="1">
      <c r="A420" s="186" t="s">
        <v>1271</v>
      </c>
      <c r="B420" s="186" t="s">
        <v>1272</v>
      </c>
      <c r="C420" s="186" t="s">
        <v>46</v>
      </c>
      <c r="D420" s="186" t="s">
        <v>1273</v>
      </c>
      <c r="E420" s="187" t="s">
        <v>39</v>
      </c>
      <c r="F420" s="188">
        <v>1</v>
      </c>
      <c r="G420" s="189">
        <v>21.41</v>
      </c>
      <c r="H420" s="189">
        <f t="shared" si="207"/>
        <v>21.41</v>
      </c>
      <c r="I420" s="189">
        <f>TRUNC(TRUNC(G420 * B4, 2) + G420, 2)</f>
        <v>25.89</v>
      </c>
      <c r="J420" s="189">
        <f t="shared" si="205"/>
        <v>25.89</v>
      </c>
      <c r="K420" s="189">
        <f t="shared" si="204"/>
        <v>25.89</v>
      </c>
      <c r="L420" s="189">
        <f t="shared" si="206"/>
        <v>25.89</v>
      </c>
      <c r="M420" s="123">
        <f t="shared" si="208"/>
        <v>0</v>
      </c>
      <c r="N420" s="123">
        <f t="shared" si="209"/>
        <v>0</v>
      </c>
      <c r="O420" s="123">
        <f t="shared" si="210"/>
        <v>0</v>
      </c>
    </row>
    <row r="421" spans="1:15" ht="39" customHeight="1">
      <c r="A421" s="186" t="s">
        <v>1274</v>
      </c>
      <c r="B421" s="186" t="s">
        <v>1275</v>
      </c>
      <c r="C421" s="186" t="s">
        <v>46</v>
      </c>
      <c r="D421" s="186" t="s">
        <v>1276</v>
      </c>
      <c r="E421" s="187" t="s">
        <v>39</v>
      </c>
      <c r="F421" s="188">
        <v>4</v>
      </c>
      <c r="G421" s="189">
        <v>13.68</v>
      </c>
      <c r="H421" s="189">
        <f t="shared" si="207"/>
        <v>13.68</v>
      </c>
      <c r="I421" s="189">
        <f>TRUNC(TRUNC(G421 * B4, 2) + G421, 2)</f>
        <v>16.54</v>
      </c>
      <c r="J421" s="189">
        <f t="shared" si="205"/>
        <v>16.54</v>
      </c>
      <c r="K421" s="189">
        <f t="shared" si="204"/>
        <v>66.16</v>
      </c>
      <c r="L421" s="189">
        <f t="shared" si="206"/>
        <v>66.16</v>
      </c>
      <c r="M421" s="123">
        <f t="shared" si="208"/>
        <v>0</v>
      </c>
      <c r="N421" s="123">
        <f t="shared" si="209"/>
        <v>0</v>
      </c>
      <c r="O421" s="123">
        <f t="shared" si="210"/>
        <v>0</v>
      </c>
    </row>
    <row r="422" spans="1:15" ht="26.1" customHeight="1">
      <c r="A422" s="186" t="s">
        <v>1277</v>
      </c>
      <c r="B422" s="186" t="s">
        <v>1278</v>
      </c>
      <c r="C422" s="186" t="s">
        <v>38</v>
      </c>
      <c r="D422" s="186" t="s">
        <v>1279</v>
      </c>
      <c r="E422" s="187" t="s">
        <v>39</v>
      </c>
      <c r="F422" s="188">
        <v>2</v>
      </c>
      <c r="G422" s="189">
        <v>13.8</v>
      </c>
      <c r="H422" s="189">
        <f t="shared" si="207"/>
        <v>13.79</v>
      </c>
      <c r="I422" s="189">
        <f>TRUNC(TRUNC(G422 * B4, 2) + G422, 2)</f>
        <v>16.68</v>
      </c>
      <c r="J422" s="189">
        <f t="shared" si="205"/>
        <v>16.68</v>
      </c>
      <c r="K422" s="189">
        <f t="shared" si="204"/>
        <v>33.36</v>
      </c>
      <c r="L422" s="189">
        <f t="shared" si="206"/>
        <v>33.36</v>
      </c>
      <c r="M422" s="123">
        <f t="shared" si="208"/>
        <v>7.2463768115949012E-4</v>
      </c>
      <c r="N422" s="123">
        <f t="shared" si="209"/>
        <v>0</v>
      </c>
      <c r="O422" s="123">
        <f t="shared" si="210"/>
        <v>0</v>
      </c>
    </row>
    <row r="423" spans="1:15" ht="26.1" customHeight="1">
      <c r="A423" s="186" t="s">
        <v>1280</v>
      </c>
      <c r="B423" s="186" t="s">
        <v>1281</v>
      </c>
      <c r="C423" s="186" t="s">
        <v>38</v>
      </c>
      <c r="D423" s="186" t="s">
        <v>1282</v>
      </c>
      <c r="E423" s="187" t="s">
        <v>39</v>
      </c>
      <c r="F423" s="188">
        <v>1</v>
      </c>
      <c r="G423" s="189">
        <v>21.4</v>
      </c>
      <c r="H423" s="189">
        <f t="shared" si="207"/>
        <v>21.4</v>
      </c>
      <c r="I423" s="189">
        <f>TRUNC(TRUNC(G423 * B4, 2) + G423, 2)</f>
        <v>25.88</v>
      </c>
      <c r="J423" s="189">
        <f t="shared" si="205"/>
        <v>25.88</v>
      </c>
      <c r="K423" s="189">
        <f t="shared" si="204"/>
        <v>25.88</v>
      </c>
      <c r="L423" s="189">
        <f t="shared" si="206"/>
        <v>25.88</v>
      </c>
      <c r="M423" s="123">
        <f t="shared" si="208"/>
        <v>0</v>
      </c>
      <c r="N423" s="123">
        <f t="shared" si="209"/>
        <v>0</v>
      </c>
      <c r="O423" s="123">
        <f t="shared" si="210"/>
        <v>0</v>
      </c>
    </row>
    <row r="424" spans="1:15" ht="26.1" customHeight="1">
      <c r="A424" s="186" t="s">
        <v>1283</v>
      </c>
      <c r="B424" s="186" t="s">
        <v>1284</v>
      </c>
      <c r="C424" s="186" t="s">
        <v>38</v>
      </c>
      <c r="D424" s="186" t="s">
        <v>1285</v>
      </c>
      <c r="E424" s="187" t="s">
        <v>39</v>
      </c>
      <c r="F424" s="188">
        <v>1</v>
      </c>
      <c r="G424" s="189">
        <v>130.71</v>
      </c>
      <c r="H424" s="189">
        <f t="shared" si="207"/>
        <v>130.71</v>
      </c>
      <c r="I424" s="189">
        <f>TRUNC(TRUNC(G424 * B4, 2) + G424, 2)</f>
        <v>158.08000000000001</v>
      </c>
      <c r="J424" s="189">
        <f t="shared" si="205"/>
        <v>158.08000000000001</v>
      </c>
      <c r="K424" s="189">
        <f t="shared" si="204"/>
        <v>158.08000000000001</v>
      </c>
      <c r="L424" s="189">
        <f t="shared" si="206"/>
        <v>158.08000000000001</v>
      </c>
      <c r="M424" s="123">
        <f t="shared" si="208"/>
        <v>0</v>
      </c>
      <c r="N424" s="123">
        <f t="shared" si="209"/>
        <v>0</v>
      </c>
      <c r="O424" s="123">
        <f t="shared" si="210"/>
        <v>0</v>
      </c>
    </row>
    <row r="425" spans="1:15" ht="39" customHeight="1">
      <c r="A425" s="186" t="s">
        <v>1286</v>
      </c>
      <c r="B425" s="186" t="s">
        <v>1287</v>
      </c>
      <c r="C425" s="186" t="s">
        <v>46</v>
      </c>
      <c r="D425" s="186" t="s">
        <v>1288</v>
      </c>
      <c r="E425" s="187" t="s">
        <v>39</v>
      </c>
      <c r="F425" s="188">
        <v>36</v>
      </c>
      <c r="G425" s="189">
        <v>51.02</v>
      </c>
      <c r="H425" s="189">
        <f t="shared" si="207"/>
        <v>51.02</v>
      </c>
      <c r="I425" s="189">
        <f>TRUNC(TRUNC(G425 * B4, 2) + G425, 2)</f>
        <v>61.7</v>
      </c>
      <c r="J425" s="189">
        <f t="shared" si="205"/>
        <v>61.7</v>
      </c>
      <c r="K425" s="189">
        <f t="shared" si="204"/>
        <v>2221.1999999999998</v>
      </c>
      <c r="L425" s="189">
        <f t="shared" si="206"/>
        <v>2221.1999999999998</v>
      </c>
      <c r="M425" s="123">
        <f t="shared" si="208"/>
        <v>0</v>
      </c>
      <c r="N425" s="123">
        <f t="shared" si="209"/>
        <v>0</v>
      </c>
      <c r="O425" s="123">
        <f t="shared" si="210"/>
        <v>0</v>
      </c>
    </row>
    <row r="426" spans="1:15" ht="39" customHeight="1">
      <c r="A426" s="186" t="s">
        <v>1289</v>
      </c>
      <c r="B426" s="186" t="s">
        <v>1290</v>
      </c>
      <c r="C426" s="186" t="s">
        <v>46</v>
      </c>
      <c r="D426" s="186" t="s">
        <v>1291</v>
      </c>
      <c r="E426" s="187" t="s">
        <v>39</v>
      </c>
      <c r="F426" s="188">
        <v>45</v>
      </c>
      <c r="G426" s="189">
        <v>31.07</v>
      </c>
      <c r="H426" s="189">
        <f t="shared" si="207"/>
        <v>31.06</v>
      </c>
      <c r="I426" s="189">
        <f>TRUNC(TRUNC(G426 * B4, 2) + G426, 2)</f>
        <v>37.57</v>
      </c>
      <c r="J426" s="189">
        <f t="shared" si="205"/>
        <v>37.57</v>
      </c>
      <c r="K426" s="189">
        <f t="shared" si="204"/>
        <v>1690.65</v>
      </c>
      <c r="L426" s="189">
        <f t="shared" si="206"/>
        <v>1690.65</v>
      </c>
      <c r="M426" s="123">
        <f t="shared" si="208"/>
        <v>3.2185387833927326E-4</v>
      </c>
      <c r="N426" s="123">
        <f t="shared" si="209"/>
        <v>0</v>
      </c>
      <c r="O426" s="123">
        <f t="shared" si="210"/>
        <v>0</v>
      </c>
    </row>
    <row r="427" spans="1:15" ht="39" customHeight="1">
      <c r="A427" s="186" t="s">
        <v>1292</v>
      </c>
      <c r="B427" s="186" t="s">
        <v>1293</v>
      </c>
      <c r="C427" s="186" t="s">
        <v>46</v>
      </c>
      <c r="D427" s="186" t="s">
        <v>1294</v>
      </c>
      <c r="E427" s="187" t="s">
        <v>39</v>
      </c>
      <c r="F427" s="188">
        <v>36</v>
      </c>
      <c r="G427" s="189">
        <v>34.75</v>
      </c>
      <c r="H427" s="189">
        <f t="shared" si="207"/>
        <v>34.74</v>
      </c>
      <c r="I427" s="189">
        <f>TRUNC(TRUNC(G427 * B4, 2) + G427, 2)</f>
        <v>42.02</v>
      </c>
      <c r="J427" s="189">
        <f t="shared" si="205"/>
        <v>42.02</v>
      </c>
      <c r="K427" s="189">
        <f t="shared" si="204"/>
        <v>1512.72</v>
      </c>
      <c r="L427" s="189">
        <f t="shared" si="206"/>
        <v>1512.72</v>
      </c>
      <c r="M427" s="123">
        <f t="shared" si="208"/>
        <v>2.877697841725535E-4</v>
      </c>
      <c r="N427" s="123">
        <f t="shared" si="209"/>
        <v>0</v>
      </c>
      <c r="O427" s="123">
        <f t="shared" si="210"/>
        <v>0</v>
      </c>
    </row>
    <row r="428" spans="1:15" ht="39" customHeight="1">
      <c r="A428" s="186" t="s">
        <v>1295</v>
      </c>
      <c r="B428" s="186" t="s">
        <v>1296</v>
      </c>
      <c r="C428" s="186" t="s">
        <v>46</v>
      </c>
      <c r="D428" s="186" t="s">
        <v>1297</v>
      </c>
      <c r="E428" s="187" t="s">
        <v>39</v>
      </c>
      <c r="F428" s="188">
        <v>18</v>
      </c>
      <c r="G428" s="189">
        <v>18.71</v>
      </c>
      <c r="H428" s="189">
        <f t="shared" si="207"/>
        <v>18.7</v>
      </c>
      <c r="I428" s="189">
        <f>TRUNC(TRUNC(G428 * B4, 2) + G428, 2)</f>
        <v>22.62</v>
      </c>
      <c r="J428" s="189">
        <f t="shared" si="205"/>
        <v>22.62</v>
      </c>
      <c r="K428" s="189">
        <f t="shared" si="204"/>
        <v>407.16</v>
      </c>
      <c r="L428" s="189">
        <f t="shared" si="206"/>
        <v>407.16</v>
      </c>
      <c r="M428" s="123">
        <f t="shared" si="208"/>
        <v>5.3447354355973253E-4</v>
      </c>
      <c r="N428" s="123">
        <f t="shared" si="209"/>
        <v>0</v>
      </c>
      <c r="O428" s="123">
        <f t="shared" si="210"/>
        <v>0</v>
      </c>
    </row>
    <row r="429" spans="1:15" ht="39" customHeight="1">
      <c r="A429" s="186" t="s">
        <v>1298</v>
      </c>
      <c r="B429" s="186" t="s">
        <v>1299</v>
      </c>
      <c r="C429" s="186" t="s">
        <v>46</v>
      </c>
      <c r="D429" s="186" t="s">
        <v>1300</v>
      </c>
      <c r="E429" s="187" t="s">
        <v>39</v>
      </c>
      <c r="F429" s="188">
        <v>1</v>
      </c>
      <c r="G429" s="189">
        <v>10.38</v>
      </c>
      <c r="H429" s="189">
        <f t="shared" si="207"/>
        <v>10.38</v>
      </c>
      <c r="I429" s="189">
        <f>TRUNC(TRUNC(G429 * B4, 2) + G429, 2)</f>
        <v>12.55</v>
      </c>
      <c r="J429" s="189">
        <f t="shared" si="205"/>
        <v>12.55</v>
      </c>
      <c r="K429" s="189">
        <f t="shared" si="204"/>
        <v>12.55</v>
      </c>
      <c r="L429" s="189">
        <f t="shared" si="206"/>
        <v>12.55</v>
      </c>
      <c r="M429" s="123">
        <f t="shared" si="208"/>
        <v>0</v>
      </c>
      <c r="N429" s="123">
        <f t="shared" si="209"/>
        <v>0</v>
      </c>
      <c r="O429" s="123">
        <f t="shared" si="210"/>
        <v>0</v>
      </c>
    </row>
    <row r="430" spans="1:15" ht="39" customHeight="1">
      <c r="A430" s="186" t="s">
        <v>1301</v>
      </c>
      <c r="B430" s="186" t="s">
        <v>1302</v>
      </c>
      <c r="C430" s="186" t="s">
        <v>46</v>
      </c>
      <c r="D430" s="186" t="s">
        <v>1303</v>
      </c>
      <c r="E430" s="187" t="s">
        <v>39</v>
      </c>
      <c r="F430" s="188">
        <v>11</v>
      </c>
      <c r="G430" s="189">
        <v>15.32</v>
      </c>
      <c r="H430" s="189">
        <f t="shared" si="207"/>
        <v>15.31</v>
      </c>
      <c r="I430" s="189">
        <f>TRUNC(TRUNC(G430 * B4, 2) + G430, 2)</f>
        <v>18.52</v>
      </c>
      <c r="J430" s="189">
        <f t="shared" si="205"/>
        <v>18.52</v>
      </c>
      <c r="K430" s="189">
        <f t="shared" si="204"/>
        <v>203.72</v>
      </c>
      <c r="L430" s="189">
        <f t="shared" si="206"/>
        <v>203.72</v>
      </c>
      <c r="M430" s="123">
        <f t="shared" si="208"/>
        <v>6.5274151436034433E-4</v>
      </c>
      <c r="N430" s="123">
        <f t="shared" si="209"/>
        <v>0</v>
      </c>
      <c r="O430" s="123">
        <f t="shared" si="210"/>
        <v>0</v>
      </c>
    </row>
    <row r="431" spans="1:15" ht="26.1" customHeight="1">
      <c r="A431" s="186" t="s">
        <v>1304</v>
      </c>
      <c r="B431" s="186" t="s">
        <v>1305</v>
      </c>
      <c r="C431" s="186" t="s">
        <v>46</v>
      </c>
      <c r="D431" s="186" t="s">
        <v>1306</v>
      </c>
      <c r="E431" s="187" t="s">
        <v>39</v>
      </c>
      <c r="F431" s="188">
        <v>3</v>
      </c>
      <c r="G431" s="189">
        <v>21.04</v>
      </c>
      <c r="H431" s="189">
        <f t="shared" si="207"/>
        <v>21.04</v>
      </c>
      <c r="I431" s="189">
        <f>TRUNC(TRUNC(G431 * B4, 2) + G431, 2)</f>
        <v>25.44</v>
      </c>
      <c r="J431" s="189">
        <f t="shared" si="205"/>
        <v>25.44</v>
      </c>
      <c r="K431" s="189">
        <f t="shared" si="204"/>
        <v>76.319999999999993</v>
      </c>
      <c r="L431" s="189">
        <f t="shared" si="206"/>
        <v>76.319999999999993</v>
      </c>
      <c r="M431" s="123">
        <f t="shared" si="208"/>
        <v>0</v>
      </c>
      <c r="N431" s="123">
        <f t="shared" si="209"/>
        <v>0</v>
      </c>
      <c r="O431" s="123">
        <f t="shared" si="210"/>
        <v>0</v>
      </c>
    </row>
    <row r="432" spans="1:15" ht="24" customHeight="1">
      <c r="A432" s="182" t="s">
        <v>139</v>
      </c>
      <c r="B432" s="182" t="s">
        <v>33</v>
      </c>
      <c r="C432" s="182"/>
      <c r="D432" s="182" t="s">
        <v>1166</v>
      </c>
      <c r="E432" s="183"/>
      <c r="F432" s="184">
        <v>1</v>
      </c>
      <c r="G432" s="184" t="s">
        <v>34</v>
      </c>
      <c r="H432" s="184"/>
      <c r="I432" s="185">
        <f>K433</f>
        <v>10406.58</v>
      </c>
      <c r="J432" s="185">
        <f t="shared" si="205"/>
        <v>10406.58</v>
      </c>
      <c r="K432" s="185">
        <f t="shared" si="204"/>
        <v>10406.58</v>
      </c>
      <c r="L432" s="185">
        <f t="shared" si="206"/>
        <v>10406.58</v>
      </c>
      <c r="M432" s="181"/>
      <c r="N432" s="120"/>
      <c r="O432" s="181"/>
    </row>
    <row r="433" spans="1:15" ht="26.1" customHeight="1">
      <c r="A433" s="186" t="s">
        <v>140</v>
      </c>
      <c r="B433" s="186" t="s">
        <v>1307</v>
      </c>
      <c r="C433" s="186" t="s">
        <v>38</v>
      </c>
      <c r="D433" s="186" t="s">
        <v>1308</v>
      </c>
      <c r="E433" s="187" t="s">
        <v>39</v>
      </c>
      <c r="F433" s="188">
        <v>46</v>
      </c>
      <c r="G433" s="189">
        <v>187.06</v>
      </c>
      <c r="H433" s="189">
        <f t="shared" si="207"/>
        <v>187.06</v>
      </c>
      <c r="I433" s="189">
        <f>TRUNC(TRUNC(G433 * B4, 2) + G433, 2)</f>
        <v>226.23</v>
      </c>
      <c r="J433" s="189">
        <f t="shared" si="205"/>
        <v>226.23</v>
      </c>
      <c r="K433" s="189">
        <f t="shared" si="204"/>
        <v>10406.58</v>
      </c>
      <c r="L433" s="189">
        <f t="shared" si="206"/>
        <v>10406.58</v>
      </c>
      <c r="M433" s="123">
        <f>1-H433/G433</f>
        <v>0</v>
      </c>
      <c r="N433" s="123">
        <f>1-J433/I433</f>
        <v>0</v>
      </c>
      <c r="O433" s="123">
        <f>1-L433/K433</f>
        <v>0</v>
      </c>
    </row>
    <row r="434" spans="1:15" ht="24" customHeight="1">
      <c r="A434" s="182" t="s">
        <v>145</v>
      </c>
      <c r="B434" s="182" t="s">
        <v>33</v>
      </c>
      <c r="C434" s="182"/>
      <c r="D434" s="182" t="s">
        <v>1309</v>
      </c>
      <c r="E434" s="183"/>
      <c r="F434" s="184">
        <v>1</v>
      </c>
      <c r="G434" s="184" t="s">
        <v>34</v>
      </c>
      <c r="H434" s="184"/>
      <c r="I434" s="185">
        <f>K435 + K458 + K463</f>
        <v>224343.19</v>
      </c>
      <c r="J434" s="185">
        <f t="shared" si="205"/>
        <v>224343.19</v>
      </c>
      <c r="K434" s="185">
        <f t="shared" si="204"/>
        <v>224343.19</v>
      </c>
      <c r="L434" s="185">
        <f t="shared" si="206"/>
        <v>224343.19</v>
      </c>
      <c r="M434" s="181"/>
      <c r="N434" s="120"/>
      <c r="O434" s="181"/>
    </row>
    <row r="435" spans="1:15" ht="24" customHeight="1">
      <c r="A435" s="182" t="s">
        <v>146</v>
      </c>
      <c r="B435" s="182" t="s">
        <v>33</v>
      </c>
      <c r="C435" s="182"/>
      <c r="D435" s="182" t="s">
        <v>1310</v>
      </c>
      <c r="E435" s="183"/>
      <c r="F435" s="184">
        <v>1</v>
      </c>
      <c r="G435" s="184" t="s">
        <v>34</v>
      </c>
      <c r="H435" s="184"/>
      <c r="I435" s="185">
        <f>K436 + K437 + K438 + K439 + K440 + K441 + K442 + K443 + K444 + K445 + K446 + K447 + K448 + K449 + K450 + K451 + K452 + K453 + K454 + K455 + K456 + K457</f>
        <v>131001.04999999999</v>
      </c>
      <c r="J435" s="185">
        <f t="shared" si="205"/>
        <v>131001.05</v>
      </c>
      <c r="K435" s="185">
        <f t="shared" si="204"/>
        <v>131001.05</v>
      </c>
      <c r="L435" s="185">
        <f t="shared" si="206"/>
        <v>131001.05</v>
      </c>
      <c r="M435" s="181"/>
      <c r="N435" s="120"/>
      <c r="O435" s="181"/>
    </row>
    <row r="436" spans="1:15" ht="39" customHeight="1">
      <c r="A436" s="186" t="s">
        <v>1311</v>
      </c>
      <c r="B436" s="186" t="s">
        <v>1312</v>
      </c>
      <c r="C436" s="186" t="s">
        <v>46</v>
      </c>
      <c r="D436" s="186" t="s">
        <v>1313</v>
      </c>
      <c r="E436" s="187" t="s">
        <v>57</v>
      </c>
      <c r="F436" s="188">
        <v>25.41</v>
      </c>
      <c r="G436" s="189">
        <v>29.72</v>
      </c>
      <c r="H436" s="189">
        <f t="shared" si="207"/>
        <v>29.72</v>
      </c>
      <c r="I436" s="189">
        <f>TRUNC(TRUNC(G436 * B4, 2) + G436, 2)</f>
        <v>35.94</v>
      </c>
      <c r="J436" s="189">
        <f t="shared" si="205"/>
        <v>35.939700000000002</v>
      </c>
      <c r="K436" s="189">
        <f t="shared" si="204"/>
        <v>913.23</v>
      </c>
      <c r="L436" s="189">
        <f t="shared" si="206"/>
        <v>913.23</v>
      </c>
      <c r="M436" s="123">
        <f t="shared" ref="M436:M457" si="211">1-H436/G436</f>
        <v>0</v>
      </c>
      <c r="N436" s="123">
        <f t="shared" ref="N436:N457" si="212">1-J436/I436</f>
        <v>8.3472454088795445E-6</v>
      </c>
      <c r="O436" s="123">
        <f t="shared" ref="O436:O457" si="213">1-L436/K436</f>
        <v>0</v>
      </c>
    </row>
    <row r="437" spans="1:15" ht="39" customHeight="1">
      <c r="A437" s="186" t="s">
        <v>1314</v>
      </c>
      <c r="B437" s="186" t="s">
        <v>320</v>
      </c>
      <c r="C437" s="186" t="s">
        <v>46</v>
      </c>
      <c r="D437" s="186" t="s">
        <v>1315</v>
      </c>
      <c r="E437" s="187" t="s">
        <v>57</v>
      </c>
      <c r="F437" s="188">
        <v>169.95</v>
      </c>
      <c r="G437" s="189">
        <v>55.56</v>
      </c>
      <c r="H437" s="189">
        <f t="shared" si="207"/>
        <v>55.56</v>
      </c>
      <c r="I437" s="189">
        <f>TRUNC(TRUNC(G437 * B4, 2) + G437, 2)</f>
        <v>67.19</v>
      </c>
      <c r="J437" s="189">
        <f t="shared" si="205"/>
        <v>67.189899999999994</v>
      </c>
      <c r="K437" s="189">
        <f t="shared" si="204"/>
        <v>11418.94</v>
      </c>
      <c r="L437" s="189">
        <f t="shared" si="206"/>
        <v>11418.94</v>
      </c>
      <c r="M437" s="123">
        <f t="shared" si="211"/>
        <v>0</v>
      </c>
      <c r="N437" s="123">
        <f t="shared" si="212"/>
        <v>1.4883167138712849E-6</v>
      </c>
      <c r="O437" s="123">
        <f t="shared" si="213"/>
        <v>0</v>
      </c>
    </row>
    <row r="438" spans="1:15" ht="39" customHeight="1">
      <c r="A438" s="186" t="s">
        <v>1316</v>
      </c>
      <c r="B438" s="186" t="s">
        <v>1317</v>
      </c>
      <c r="C438" s="186" t="s">
        <v>46</v>
      </c>
      <c r="D438" s="186" t="s">
        <v>1318</v>
      </c>
      <c r="E438" s="187" t="s">
        <v>57</v>
      </c>
      <c r="F438" s="188">
        <v>80</v>
      </c>
      <c r="G438" s="189">
        <v>36.909999999999997</v>
      </c>
      <c r="H438" s="189">
        <f t="shared" si="207"/>
        <v>36.9</v>
      </c>
      <c r="I438" s="189">
        <f>TRUNC(TRUNC(G438 * B4, 2) + G438, 2)</f>
        <v>44.63</v>
      </c>
      <c r="J438" s="189">
        <f t="shared" si="205"/>
        <v>44.63</v>
      </c>
      <c r="K438" s="189">
        <f t="shared" si="204"/>
        <v>3570.4</v>
      </c>
      <c r="L438" s="189">
        <f t="shared" si="206"/>
        <v>3570.4</v>
      </c>
      <c r="M438" s="123">
        <f t="shared" si="211"/>
        <v>2.7092928745586775E-4</v>
      </c>
      <c r="N438" s="123">
        <f t="shared" si="212"/>
        <v>0</v>
      </c>
      <c r="O438" s="123">
        <f t="shared" si="213"/>
        <v>0</v>
      </c>
    </row>
    <row r="439" spans="1:15" ht="39" customHeight="1">
      <c r="A439" s="186" t="s">
        <v>1319</v>
      </c>
      <c r="B439" s="186" t="s">
        <v>321</v>
      </c>
      <c r="C439" s="186" t="s">
        <v>46</v>
      </c>
      <c r="D439" s="186" t="s">
        <v>1320</v>
      </c>
      <c r="E439" s="187" t="s">
        <v>57</v>
      </c>
      <c r="F439" s="188">
        <v>254.18</v>
      </c>
      <c r="G439" s="189">
        <v>76.290000000000006</v>
      </c>
      <c r="H439" s="189">
        <f t="shared" si="207"/>
        <v>76.290000000000006</v>
      </c>
      <c r="I439" s="189">
        <f>TRUNC(TRUNC(G439 * B4, 2) + G439, 2)</f>
        <v>92.26</v>
      </c>
      <c r="J439" s="189">
        <f t="shared" si="205"/>
        <v>92.259900000000002</v>
      </c>
      <c r="K439" s="189">
        <f t="shared" si="204"/>
        <v>23450.639999999999</v>
      </c>
      <c r="L439" s="189">
        <f t="shared" si="206"/>
        <v>23450.639999999999</v>
      </c>
      <c r="M439" s="123">
        <f t="shared" si="211"/>
        <v>0</v>
      </c>
      <c r="N439" s="123">
        <f t="shared" si="212"/>
        <v>1.0838933449663912E-6</v>
      </c>
      <c r="O439" s="123">
        <f t="shared" si="213"/>
        <v>0</v>
      </c>
    </row>
    <row r="440" spans="1:15" ht="51.95" customHeight="1">
      <c r="A440" s="186" t="s">
        <v>1321</v>
      </c>
      <c r="B440" s="186" t="s">
        <v>1322</v>
      </c>
      <c r="C440" s="186" t="s">
        <v>46</v>
      </c>
      <c r="D440" s="186" t="s">
        <v>1323</v>
      </c>
      <c r="E440" s="187" t="s">
        <v>57</v>
      </c>
      <c r="F440" s="188">
        <v>89.43</v>
      </c>
      <c r="G440" s="189">
        <v>97.49</v>
      </c>
      <c r="H440" s="189">
        <f t="shared" si="207"/>
        <v>97.49</v>
      </c>
      <c r="I440" s="189">
        <f>TRUNC(TRUNC(G440 * B4, 2) + G440, 2)</f>
        <v>117.9</v>
      </c>
      <c r="J440" s="189">
        <f t="shared" si="205"/>
        <v>117.8999</v>
      </c>
      <c r="K440" s="189">
        <f t="shared" si="204"/>
        <v>10543.79</v>
      </c>
      <c r="L440" s="189">
        <f t="shared" si="206"/>
        <v>10543.79</v>
      </c>
      <c r="M440" s="123">
        <f t="shared" si="211"/>
        <v>0</v>
      </c>
      <c r="N440" s="123">
        <f t="shared" si="212"/>
        <v>8.4817642076462363E-7</v>
      </c>
      <c r="O440" s="123">
        <f t="shared" si="213"/>
        <v>0</v>
      </c>
    </row>
    <row r="441" spans="1:15" ht="51.95" customHeight="1">
      <c r="A441" s="186" t="s">
        <v>1324</v>
      </c>
      <c r="B441" s="186" t="s">
        <v>1325</v>
      </c>
      <c r="C441" s="186" t="s">
        <v>46</v>
      </c>
      <c r="D441" s="186" t="s">
        <v>1326</v>
      </c>
      <c r="E441" s="187" t="s">
        <v>57</v>
      </c>
      <c r="F441" s="188">
        <v>248.94</v>
      </c>
      <c r="G441" s="189">
        <v>162.82</v>
      </c>
      <c r="H441" s="189">
        <f t="shared" si="207"/>
        <v>162.82</v>
      </c>
      <c r="I441" s="189">
        <f>TRUNC(TRUNC(G441 * B4, 2) + G441, 2)</f>
        <v>196.91</v>
      </c>
      <c r="J441" s="189">
        <f t="shared" si="205"/>
        <v>196.90989999999999</v>
      </c>
      <c r="K441" s="189">
        <f t="shared" si="204"/>
        <v>49018.77</v>
      </c>
      <c r="L441" s="189">
        <f t="shared" si="206"/>
        <v>49018.77</v>
      </c>
      <c r="M441" s="123">
        <f t="shared" si="211"/>
        <v>0</v>
      </c>
      <c r="N441" s="123">
        <f t="shared" si="212"/>
        <v>5.0784622418476033E-7</v>
      </c>
      <c r="O441" s="123">
        <f t="shared" si="213"/>
        <v>0</v>
      </c>
    </row>
    <row r="442" spans="1:15" ht="39" customHeight="1">
      <c r="A442" s="186" t="s">
        <v>1327</v>
      </c>
      <c r="B442" s="186" t="s">
        <v>1328</v>
      </c>
      <c r="C442" s="186" t="s">
        <v>46</v>
      </c>
      <c r="D442" s="186" t="s">
        <v>1329</v>
      </c>
      <c r="E442" s="187" t="s">
        <v>39</v>
      </c>
      <c r="F442" s="188">
        <v>16</v>
      </c>
      <c r="G442" s="189">
        <v>45.3</v>
      </c>
      <c r="H442" s="189">
        <f t="shared" si="207"/>
        <v>45.3</v>
      </c>
      <c r="I442" s="189">
        <f>TRUNC(TRUNC(G442 * B4, 2) + G442, 2)</f>
        <v>54.78</v>
      </c>
      <c r="J442" s="189">
        <f t="shared" si="205"/>
        <v>54.78</v>
      </c>
      <c r="K442" s="189">
        <f t="shared" si="204"/>
        <v>876.48</v>
      </c>
      <c r="L442" s="189">
        <f t="shared" si="206"/>
        <v>876.48</v>
      </c>
      <c r="M442" s="123">
        <f t="shared" si="211"/>
        <v>0</v>
      </c>
      <c r="N442" s="123">
        <f t="shared" si="212"/>
        <v>0</v>
      </c>
      <c r="O442" s="123">
        <f t="shared" si="213"/>
        <v>0</v>
      </c>
    </row>
    <row r="443" spans="1:15" ht="51.95" customHeight="1">
      <c r="A443" s="186" t="s">
        <v>1330</v>
      </c>
      <c r="B443" s="186" t="s">
        <v>1331</v>
      </c>
      <c r="C443" s="186" t="s">
        <v>46</v>
      </c>
      <c r="D443" s="186" t="s">
        <v>1332</v>
      </c>
      <c r="E443" s="187" t="s">
        <v>39</v>
      </c>
      <c r="F443" s="188">
        <v>18</v>
      </c>
      <c r="G443" s="189">
        <v>168.5</v>
      </c>
      <c r="H443" s="189">
        <f t="shared" si="207"/>
        <v>168.5</v>
      </c>
      <c r="I443" s="189">
        <f>TRUNC(TRUNC(G443 * B4, 2) + G443, 2)</f>
        <v>203.78</v>
      </c>
      <c r="J443" s="189">
        <f t="shared" si="205"/>
        <v>203.78</v>
      </c>
      <c r="K443" s="189">
        <f t="shared" si="204"/>
        <v>3668.04</v>
      </c>
      <c r="L443" s="189">
        <f t="shared" si="206"/>
        <v>3668.04</v>
      </c>
      <c r="M443" s="123">
        <f t="shared" si="211"/>
        <v>0</v>
      </c>
      <c r="N443" s="123">
        <f t="shared" si="212"/>
        <v>0</v>
      </c>
      <c r="O443" s="123">
        <f t="shared" si="213"/>
        <v>0</v>
      </c>
    </row>
    <row r="444" spans="1:15" ht="39" customHeight="1">
      <c r="A444" s="186" t="s">
        <v>1333</v>
      </c>
      <c r="B444" s="186" t="s">
        <v>1334</v>
      </c>
      <c r="C444" s="186" t="s">
        <v>46</v>
      </c>
      <c r="D444" s="186" t="s">
        <v>1335</v>
      </c>
      <c r="E444" s="187" t="s">
        <v>39</v>
      </c>
      <c r="F444" s="188">
        <v>2</v>
      </c>
      <c r="G444" s="189">
        <v>36.14</v>
      </c>
      <c r="H444" s="189">
        <f t="shared" si="207"/>
        <v>36.130000000000003</v>
      </c>
      <c r="I444" s="189">
        <f>TRUNC(TRUNC(G444 * B4, 2) + G444, 2)</f>
        <v>43.7</v>
      </c>
      <c r="J444" s="189">
        <f t="shared" si="205"/>
        <v>43.7</v>
      </c>
      <c r="K444" s="189">
        <f t="shared" si="204"/>
        <v>87.4</v>
      </c>
      <c r="L444" s="189">
        <f t="shared" si="206"/>
        <v>87.4</v>
      </c>
      <c r="M444" s="123">
        <f t="shared" si="211"/>
        <v>2.7670171555060907E-4</v>
      </c>
      <c r="N444" s="123">
        <f t="shared" si="212"/>
        <v>0</v>
      </c>
      <c r="O444" s="123">
        <f t="shared" si="213"/>
        <v>0</v>
      </c>
    </row>
    <row r="445" spans="1:15" ht="39" customHeight="1">
      <c r="A445" s="186" t="s">
        <v>1336</v>
      </c>
      <c r="B445" s="186" t="s">
        <v>319</v>
      </c>
      <c r="C445" s="186" t="s">
        <v>46</v>
      </c>
      <c r="D445" s="186" t="s">
        <v>1337</v>
      </c>
      <c r="E445" s="187" t="s">
        <v>39</v>
      </c>
      <c r="F445" s="188">
        <v>13</v>
      </c>
      <c r="G445" s="189">
        <v>47.48</v>
      </c>
      <c r="H445" s="189">
        <f t="shared" si="207"/>
        <v>47.48</v>
      </c>
      <c r="I445" s="189">
        <f>TRUNC(TRUNC(G445 * B4, 2) + G445, 2)</f>
        <v>57.42</v>
      </c>
      <c r="J445" s="189">
        <f t="shared" si="205"/>
        <v>57.42</v>
      </c>
      <c r="K445" s="189">
        <f t="shared" si="204"/>
        <v>746.46</v>
      </c>
      <c r="L445" s="189">
        <f t="shared" si="206"/>
        <v>746.46</v>
      </c>
      <c r="M445" s="123">
        <f t="shared" si="211"/>
        <v>0</v>
      </c>
      <c r="N445" s="123">
        <f t="shared" si="212"/>
        <v>0</v>
      </c>
      <c r="O445" s="123">
        <f t="shared" si="213"/>
        <v>0</v>
      </c>
    </row>
    <row r="446" spans="1:15" ht="39" customHeight="1">
      <c r="A446" s="186" t="s">
        <v>1338</v>
      </c>
      <c r="B446" s="186" t="s">
        <v>1339</v>
      </c>
      <c r="C446" s="186" t="s">
        <v>46</v>
      </c>
      <c r="D446" s="186" t="s">
        <v>1340</v>
      </c>
      <c r="E446" s="187" t="s">
        <v>39</v>
      </c>
      <c r="F446" s="188">
        <v>26</v>
      </c>
      <c r="G446" s="189">
        <v>141.16999999999999</v>
      </c>
      <c r="H446" s="189">
        <f t="shared" si="207"/>
        <v>141.16999999999999</v>
      </c>
      <c r="I446" s="189">
        <f>TRUNC(TRUNC(G446 * B4, 2) + G446, 2)</f>
        <v>170.73</v>
      </c>
      <c r="J446" s="189">
        <f t="shared" si="205"/>
        <v>170.73</v>
      </c>
      <c r="K446" s="189">
        <f t="shared" si="204"/>
        <v>4438.9799999999996</v>
      </c>
      <c r="L446" s="189">
        <f t="shared" si="206"/>
        <v>4438.9799999999996</v>
      </c>
      <c r="M446" s="123">
        <f t="shared" si="211"/>
        <v>0</v>
      </c>
      <c r="N446" s="123">
        <f t="shared" si="212"/>
        <v>0</v>
      </c>
      <c r="O446" s="123">
        <f t="shared" si="213"/>
        <v>0</v>
      </c>
    </row>
    <row r="447" spans="1:15" ht="39" customHeight="1">
      <c r="A447" s="186" t="s">
        <v>1341</v>
      </c>
      <c r="B447" s="186" t="s">
        <v>318</v>
      </c>
      <c r="C447" s="186" t="s">
        <v>46</v>
      </c>
      <c r="D447" s="186" t="s">
        <v>1342</v>
      </c>
      <c r="E447" s="187" t="s">
        <v>39</v>
      </c>
      <c r="F447" s="188">
        <v>8</v>
      </c>
      <c r="G447" s="189">
        <v>40.369999999999997</v>
      </c>
      <c r="H447" s="189">
        <f t="shared" si="207"/>
        <v>40.369999999999997</v>
      </c>
      <c r="I447" s="189">
        <f>TRUNC(TRUNC(G447 * B4, 2) + G447, 2)</f>
        <v>48.82</v>
      </c>
      <c r="J447" s="189">
        <f t="shared" si="205"/>
        <v>48.82</v>
      </c>
      <c r="K447" s="189">
        <f t="shared" si="204"/>
        <v>390.56</v>
      </c>
      <c r="L447" s="189">
        <f t="shared" si="206"/>
        <v>390.56</v>
      </c>
      <c r="M447" s="123">
        <f t="shared" si="211"/>
        <v>0</v>
      </c>
      <c r="N447" s="123">
        <f t="shared" si="212"/>
        <v>0</v>
      </c>
      <c r="O447" s="123">
        <f t="shared" si="213"/>
        <v>0</v>
      </c>
    </row>
    <row r="448" spans="1:15" ht="39" customHeight="1">
      <c r="A448" s="186" t="s">
        <v>1343</v>
      </c>
      <c r="B448" s="186" t="s">
        <v>1344</v>
      </c>
      <c r="C448" s="186" t="s">
        <v>46</v>
      </c>
      <c r="D448" s="186" t="s">
        <v>1345</v>
      </c>
      <c r="E448" s="187" t="s">
        <v>39</v>
      </c>
      <c r="F448" s="188">
        <v>9</v>
      </c>
      <c r="G448" s="189">
        <v>137.66999999999999</v>
      </c>
      <c r="H448" s="189">
        <f t="shared" si="207"/>
        <v>137.66</v>
      </c>
      <c r="I448" s="189">
        <f>TRUNC(TRUNC(G448 * B4, 2) + G448, 2)</f>
        <v>166.49</v>
      </c>
      <c r="J448" s="189">
        <f t="shared" si="205"/>
        <v>166.49</v>
      </c>
      <c r="K448" s="189">
        <f t="shared" si="204"/>
        <v>1498.41</v>
      </c>
      <c r="L448" s="189">
        <f t="shared" si="206"/>
        <v>1498.41</v>
      </c>
      <c r="M448" s="123">
        <f t="shared" si="211"/>
        <v>7.2637466405067741E-5</v>
      </c>
      <c r="N448" s="123">
        <f t="shared" si="212"/>
        <v>0</v>
      </c>
      <c r="O448" s="123">
        <f t="shared" si="213"/>
        <v>0</v>
      </c>
    </row>
    <row r="449" spans="1:15" ht="51.95" customHeight="1">
      <c r="A449" s="186" t="s">
        <v>1346</v>
      </c>
      <c r="B449" s="186" t="s">
        <v>1347</v>
      </c>
      <c r="C449" s="186" t="s">
        <v>46</v>
      </c>
      <c r="D449" s="186" t="s">
        <v>1348</v>
      </c>
      <c r="E449" s="187" t="s">
        <v>39</v>
      </c>
      <c r="F449" s="188">
        <v>13</v>
      </c>
      <c r="G449" s="189">
        <v>213.54</v>
      </c>
      <c r="H449" s="189">
        <f t="shared" si="207"/>
        <v>213.54</v>
      </c>
      <c r="I449" s="189">
        <f>TRUNC(TRUNC(G449 * B4, 2) + G449, 2)</f>
        <v>258.25</v>
      </c>
      <c r="J449" s="189">
        <f t="shared" si="205"/>
        <v>258.25</v>
      </c>
      <c r="K449" s="189">
        <f t="shared" si="204"/>
        <v>3357.25</v>
      </c>
      <c r="L449" s="189">
        <f t="shared" si="206"/>
        <v>3357.25</v>
      </c>
      <c r="M449" s="123">
        <f t="shared" si="211"/>
        <v>0</v>
      </c>
      <c r="N449" s="123">
        <f t="shared" si="212"/>
        <v>0</v>
      </c>
      <c r="O449" s="123">
        <f t="shared" si="213"/>
        <v>0</v>
      </c>
    </row>
    <row r="450" spans="1:15" ht="51.95" customHeight="1">
      <c r="A450" s="186" t="s">
        <v>1349</v>
      </c>
      <c r="B450" s="186" t="s">
        <v>1350</v>
      </c>
      <c r="C450" s="186" t="s">
        <v>46</v>
      </c>
      <c r="D450" s="186" t="s">
        <v>1351</v>
      </c>
      <c r="E450" s="187" t="s">
        <v>39</v>
      </c>
      <c r="F450" s="188">
        <v>8</v>
      </c>
      <c r="G450" s="189">
        <v>282.39</v>
      </c>
      <c r="H450" s="189">
        <f t="shared" si="207"/>
        <v>282.39</v>
      </c>
      <c r="I450" s="189">
        <f>TRUNC(TRUNC(G450 * B4, 2) + G450, 2)</f>
        <v>341.52</v>
      </c>
      <c r="J450" s="189">
        <f t="shared" si="205"/>
        <v>341.52</v>
      </c>
      <c r="K450" s="189">
        <f t="shared" si="204"/>
        <v>2732.16</v>
      </c>
      <c r="L450" s="189">
        <f t="shared" si="206"/>
        <v>2732.16</v>
      </c>
      <c r="M450" s="123">
        <f t="shared" si="211"/>
        <v>0</v>
      </c>
      <c r="N450" s="123">
        <f t="shared" si="212"/>
        <v>0</v>
      </c>
      <c r="O450" s="123">
        <f t="shared" si="213"/>
        <v>0</v>
      </c>
    </row>
    <row r="451" spans="1:15" ht="39" customHeight="1">
      <c r="A451" s="186" t="s">
        <v>1352</v>
      </c>
      <c r="B451" s="186" t="s">
        <v>1353</v>
      </c>
      <c r="C451" s="186" t="s">
        <v>46</v>
      </c>
      <c r="D451" s="186" t="s">
        <v>1354</v>
      </c>
      <c r="E451" s="187" t="s">
        <v>39</v>
      </c>
      <c r="F451" s="188">
        <v>1</v>
      </c>
      <c r="G451" s="189">
        <v>27.17</v>
      </c>
      <c r="H451" s="189">
        <f t="shared" si="207"/>
        <v>27.16</v>
      </c>
      <c r="I451" s="189">
        <f>TRUNC(TRUNC(G451 * B4, 2) + G451, 2)</f>
        <v>32.85</v>
      </c>
      <c r="J451" s="189">
        <f t="shared" si="205"/>
        <v>32.85</v>
      </c>
      <c r="K451" s="189">
        <f t="shared" si="204"/>
        <v>32.85</v>
      </c>
      <c r="L451" s="189">
        <f t="shared" si="206"/>
        <v>32.85</v>
      </c>
      <c r="M451" s="123">
        <f t="shared" si="211"/>
        <v>3.680529996320514E-4</v>
      </c>
      <c r="N451" s="123">
        <f t="shared" si="212"/>
        <v>0</v>
      </c>
      <c r="O451" s="123">
        <f t="shared" si="213"/>
        <v>0</v>
      </c>
    </row>
    <row r="452" spans="1:15" ht="39" customHeight="1">
      <c r="A452" s="186" t="s">
        <v>1355</v>
      </c>
      <c r="B452" s="186" t="s">
        <v>1356</v>
      </c>
      <c r="C452" s="186" t="s">
        <v>46</v>
      </c>
      <c r="D452" s="186" t="s">
        <v>1357</v>
      </c>
      <c r="E452" s="187" t="s">
        <v>39</v>
      </c>
      <c r="F452" s="188">
        <v>3</v>
      </c>
      <c r="G452" s="189">
        <v>36.19</v>
      </c>
      <c r="H452" s="189">
        <f t="shared" si="207"/>
        <v>36.18</v>
      </c>
      <c r="I452" s="189">
        <f>TRUNC(TRUNC(G452 * B4, 2) + G452, 2)</f>
        <v>43.76</v>
      </c>
      <c r="J452" s="189">
        <f t="shared" si="205"/>
        <v>43.76</v>
      </c>
      <c r="K452" s="189">
        <f t="shared" si="204"/>
        <v>131.28</v>
      </c>
      <c r="L452" s="189">
        <f t="shared" si="206"/>
        <v>131.28</v>
      </c>
      <c r="M452" s="123">
        <f t="shared" si="211"/>
        <v>2.7631942525552233E-4</v>
      </c>
      <c r="N452" s="123">
        <f t="shared" si="212"/>
        <v>0</v>
      </c>
      <c r="O452" s="123">
        <f t="shared" si="213"/>
        <v>0</v>
      </c>
    </row>
    <row r="453" spans="1:15" ht="39" customHeight="1">
      <c r="A453" s="186" t="s">
        <v>1358</v>
      </c>
      <c r="B453" s="186" t="s">
        <v>1359</v>
      </c>
      <c r="C453" s="186" t="s">
        <v>46</v>
      </c>
      <c r="D453" s="186" t="s">
        <v>1360</v>
      </c>
      <c r="E453" s="187" t="s">
        <v>39</v>
      </c>
      <c r="F453" s="188">
        <v>11</v>
      </c>
      <c r="G453" s="189">
        <v>82.72</v>
      </c>
      <c r="H453" s="189">
        <f t="shared" si="207"/>
        <v>82.72</v>
      </c>
      <c r="I453" s="189">
        <f>TRUNC(TRUNC(G453 * B4, 2) + G453, 2)</f>
        <v>100.04</v>
      </c>
      <c r="J453" s="189">
        <f t="shared" si="205"/>
        <v>100.04</v>
      </c>
      <c r="K453" s="189">
        <f t="shared" si="204"/>
        <v>1100.44</v>
      </c>
      <c r="L453" s="189">
        <f t="shared" si="206"/>
        <v>1100.44</v>
      </c>
      <c r="M453" s="123">
        <f t="shared" si="211"/>
        <v>0</v>
      </c>
      <c r="N453" s="123">
        <f t="shared" si="212"/>
        <v>0</v>
      </c>
      <c r="O453" s="123">
        <f t="shared" si="213"/>
        <v>0</v>
      </c>
    </row>
    <row r="454" spans="1:15" ht="39" customHeight="1">
      <c r="A454" s="186" t="s">
        <v>1361</v>
      </c>
      <c r="B454" s="186" t="s">
        <v>1362</v>
      </c>
      <c r="C454" s="186" t="s">
        <v>46</v>
      </c>
      <c r="D454" s="186" t="s">
        <v>1363</v>
      </c>
      <c r="E454" s="187" t="s">
        <v>39</v>
      </c>
      <c r="F454" s="188">
        <v>1</v>
      </c>
      <c r="G454" s="189">
        <v>33.619999999999997</v>
      </c>
      <c r="H454" s="189">
        <f t="shared" si="207"/>
        <v>33.619999999999997</v>
      </c>
      <c r="I454" s="189">
        <f>TRUNC(TRUNC(G454 * B4, 2) + G454, 2)</f>
        <v>40.659999999999997</v>
      </c>
      <c r="J454" s="189">
        <f t="shared" si="205"/>
        <v>40.659999999999997</v>
      </c>
      <c r="K454" s="189">
        <f t="shared" si="204"/>
        <v>40.659999999999997</v>
      </c>
      <c r="L454" s="189">
        <f t="shared" si="206"/>
        <v>40.659999999999997</v>
      </c>
      <c r="M454" s="123">
        <f t="shared" si="211"/>
        <v>0</v>
      </c>
      <c r="N454" s="123">
        <f t="shared" si="212"/>
        <v>0</v>
      </c>
      <c r="O454" s="123">
        <f t="shared" si="213"/>
        <v>0</v>
      </c>
    </row>
    <row r="455" spans="1:15" ht="51.95" customHeight="1">
      <c r="A455" s="186" t="s">
        <v>1364</v>
      </c>
      <c r="B455" s="186" t="s">
        <v>1365</v>
      </c>
      <c r="C455" s="186" t="s">
        <v>46</v>
      </c>
      <c r="D455" s="186" t="s">
        <v>1366</v>
      </c>
      <c r="E455" s="187" t="s">
        <v>39</v>
      </c>
      <c r="F455" s="188">
        <v>9</v>
      </c>
      <c r="G455" s="189">
        <v>95.07</v>
      </c>
      <c r="H455" s="189">
        <f t="shared" si="207"/>
        <v>95.06</v>
      </c>
      <c r="I455" s="189">
        <f>TRUNC(TRUNC(G455 * B4, 2) + G455, 2)</f>
        <v>114.97</v>
      </c>
      <c r="J455" s="189">
        <f t="shared" si="205"/>
        <v>114.97</v>
      </c>
      <c r="K455" s="189">
        <f t="shared" si="204"/>
        <v>1034.73</v>
      </c>
      <c r="L455" s="189">
        <f t="shared" si="206"/>
        <v>1034.73</v>
      </c>
      <c r="M455" s="123">
        <f t="shared" si="211"/>
        <v>1.0518565267692015E-4</v>
      </c>
      <c r="N455" s="123">
        <f t="shared" si="212"/>
        <v>0</v>
      </c>
      <c r="O455" s="123">
        <f t="shared" si="213"/>
        <v>0</v>
      </c>
    </row>
    <row r="456" spans="1:15" ht="51.95" customHeight="1">
      <c r="A456" s="186" t="s">
        <v>1367</v>
      </c>
      <c r="B456" s="186" t="s">
        <v>1368</v>
      </c>
      <c r="C456" s="186" t="s">
        <v>46</v>
      </c>
      <c r="D456" s="186" t="s">
        <v>1369</v>
      </c>
      <c r="E456" s="187" t="s">
        <v>57</v>
      </c>
      <c r="F456" s="188">
        <v>288.2</v>
      </c>
      <c r="G456" s="189">
        <v>27.7</v>
      </c>
      <c r="H456" s="189">
        <f t="shared" si="207"/>
        <v>27.7</v>
      </c>
      <c r="I456" s="189">
        <f>TRUNC(TRUNC(G456 * B4, 2) + G456, 2)</f>
        <v>33.5</v>
      </c>
      <c r="J456" s="189">
        <f t="shared" si="205"/>
        <v>33.5</v>
      </c>
      <c r="K456" s="189">
        <f t="shared" si="204"/>
        <v>9654.7000000000007</v>
      </c>
      <c r="L456" s="189">
        <f t="shared" si="206"/>
        <v>9654.7000000000007</v>
      </c>
      <c r="M456" s="123">
        <f t="shared" si="211"/>
        <v>0</v>
      </c>
      <c r="N456" s="123">
        <f t="shared" si="212"/>
        <v>0</v>
      </c>
      <c r="O456" s="123">
        <f t="shared" si="213"/>
        <v>0</v>
      </c>
    </row>
    <row r="457" spans="1:15" ht="51.95" customHeight="1">
      <c r="A457" s="186" t="s">
        <v>1370</v>
      </c>
      <c r="B457" s="186" t="s">
        <v>1371</v>
      </c>
      <c r="C457" s="186" t="s">
        <v>46</v>
      </c>
      <c r="D457" s="186" t="s">
        <v>1372</v>
      </c>
      <c r="E457" s="187" t="s">
        <v>57</v>
      </c>
      <c r="F457" s="188">
        <v>168</v>
      </c>
      <c r="G457" s="189">
        <v>11.3</v>
      </c>
      <c r="H457" s="189">
        <f t="shared" si="207"/>
        <v>11.29</v>
      </c>
      <c r="I457" s="189">
        <f>TRUNC(TRUNC(G457 * B4, 2) + G457, 2)</f>
        <v>13.66</v>
      </c>
      <c r="J457" s="189">
        <f t="shared" si="205"/>
        <v>13.66</v>
      </c>
      <c r="K457" s="189">
        <f t="shared" ref="K457:K520" si="214">TRUNC(F457 * I457,2)</f>
        <v>2294.88</v>
      </c>
      <c r="L457" s="189">
        <f t="shared" si="206"/>
        <v>2294.88</v>
      </c>
      <c r="M457" s="123">
        <f t="shared" si="211"/>
        <v>8.8495575221247957E-4</v>
      </c>
      <c r="N457" s="123">
        <f t="shared" si="212"/>
        <v>0</v>
      </c>
      <c r="O457" s="123">
        <f t="shared" si="213"/>
        <v>0</v>
      </c>
    </row>
    <row r="458" spans="1:15" ht="24" customHeight="1">
      <c r="A458" s="182" t="s">
        <v>147</v>
      </c>
      <c r="B458" s="182" t="s">
        <v>33</v>
      </c>
      <c r="C458" s="182"/>
      <c r="D458" s="182" t="s">
        <v>1373</v>
      </c>
      <c r="E458" s="183"/>
      <c r="F458" s="184">
        <v>1</v>
      </c>
      <c r="G458" s="184" t="s">
        <v>34</v>
      </c>
      <c r="H458" s="184"/>
      <c r="I458" s="185">
        <f>K459 + K460 + K461 + K462</f>
        <v>25849.160000000003</v>
      </c>
      <c r="J458" s="185">
        <f t="shared" ref="J458:J521" si="215">TRUNC(L458/F458,4)</f>
        <v>25849.16</v>
      </c>
      <c r="K458" s="185">
        <f t="shared" si="214"/>
        <v>25849.16</v>
      </c>
      <c r="L458" s="185">
        <f t="shared" ref="L458:L521" si="216">ROUND((1-$B$6) * K458,2)</f>
        <v>25849.16</v>
      </c>
      <c r="M458" s="181"/>
      <c r="N458" s="120"/>
      <c r="O458" s="181"/>
    </row>
    <row r="459" spans="1:15" ht="26.1" customHeight="1">
      <c r="A459" s="186" t="s">
        <v>1374</v>
      </c>
      <c r="B459" s="186" t="s">
        <v>1375</v>
      </c>
      <c r="C459" s="186" t="s">
        <v>38</v>
      </c>
      <c r="D459" s="186" t="s">
        <v>1376</v>
      </c>
      <c r="E459" s="187" t="s">
        <v>39</v>
      </c>
      <c r="F459" s="188">
        <v>1</v>
      </c>
      <c r="G459" s="189">
        <v>19.25</v>
      </c>
      <c r="H459" s="189">
        <f t="shared" si="207"/>
        <v>19.25</v>
      </c>
      <c r="I459" s="189">
        <f>TRUNC(TRUNC(G459 * B4, 2) + G459, 2)</f>
        <v>23.28</v>
      </c>
      <c r="J459" s="189">
        <f t="shared" si="215"/>
        <v>23.28</v>
      </c>
      <c r="K459" s="189">
        <f t="shared" si="214"/>
        <v>23.28</v>
      </c>
      <c r="L459" s="189">
        <f t="shared" si="216"/>
        <v>23.28</v>
      </c>
      <c r="M459" s="123">
        <f t="shared" ref="M459:M462" si="217">1-H459/G459</f>
        <v>0</v>
      </c>
      <c r="N459" s="123">
        <f t="shared" ref="N459:N462" si="218">1-J459/I459</f>
        <v>0</v>
      </c>
      <c r="O459" s="123">
        <f t="shared" ref="O459:O462" si="219">1-L459/K459</f>
        <v>0</v>
      </c>
    </row>
    <row r="460" spans="1:15" ht="26.1" customHeight="1">
      <c r="A460" s="186" t="s">
        <v>1377</v>
      </c>
      <c r="B460" s="186" t="s">
        <v>1378</v>
      </c>
      <c r="C460" s="186" t="s">
        <v>38</v>
      </c>
      <c r="D460" s="186" t="s">
        <v>1379</v>
      </c>
      <c r="E460" s="187" t="s">
        <v>39</v>
      </c>
      <c r="F460" s="188">
        <v>16</v>
      </c>
      <c r="G460" s="189">
        <v>24.36</v>
      </c>
      <c r="H460" s="189">
        <f t="shared" si="207"/>
        <v>24.36</v>
      </c>
      <c r="I460" s="189">
        <f>TRUNC(TRUNC(G460 * B4, 2) + G460, 2)</f>
        <v>29.46</v>
      </c>
      <c r="J460" s="189">
        <f t="shared" si="215"/>
        <v>29.46</v>
      </c>
      <c r="K460" s="189">
        <f t="shared" si="214"/>
        <v>471.36</v>
      </c>
      <c r="L460" s="189">
        <f t="shared" si="216"/>
        <v>471.36</v>
      </c>
      <c r="M460" s="123">
        <f t="shared" si="217"/>
        <v>0</v>
      </c>
      <c r="N460" s="123">
        <f t="shared" si="218"/>
        <v>0</v>
      </c>
      <c r="O460" s="123">
        <f t="shared" si="219"/>
        <v>0</v>
      </c>
    </row>
    <row r="461" spans="1:15" ht="26.1" customHeight="1">
      <c r="A461" s="186" t="s">
        <v>1380</v>
      </c>
      <c r="B461" s="186" t="s">
        <v>1381</v>
      </c>
      <c r="C461" s="186" t="s">
        <v>38</v>
      </c>
      <c r="D461" s="186" t="s">
        <v>1382</v>
      </c>
      <c r="E461" s="187" t="s">
        <v>39</v>
      </c>
      <c r="F461" s="188">
        <v>18</v>
      </c>
      <c r="G461" s="189">
        <v>51.86</v>
      </c>
      <c r="H461" s="189">
        <f t="shared" si="207"/>
        <v>51.85</v>
      </c>
      <c r="I461" s="189">
        <f>TRUNC(TRUNC(G461 * B4, 2) + G461, 2)</f>
        <v>62.71</v>
      </c>
      <c r="J461" s="189">
        <f t="shared" si="215"/>
        <v>62.71</v>
      </c>
      <c r="K461" s="189">
        <f t="shared" si="214"/>
        <v>1128.78</v>
      </c>
      <c r="L461" s="189">
        <f t="shared" si="216"/>
        <v>1128.78</v>
      </c>
      <c r="M461" s="123">
        <f t="shared" si="217"/>
        <v>1.9282684149635188E-4</v>
      </c>
      <c r="N461" s="123">
        <f t="shared" si="218"/>
        <v>0</v>
      </c>
      <c r="O461" s="123">
        <f t="shared" si="219"/>
        <v>0</v>
      </c>
    </row>
    <row r="462" spans="1:15" ht="51.95" customHeight="1">
      <c r="A462" s="186" t="s">
        <v>1383</v>
      </c>
      <c r="B462" s="186" t="s">
        <v>1384</v>
      </c>
      <c r="C462" s="186" t="s">
        <v>38</v>
      </c>
      <c r="D462" s="186" t="s">
        <v>1385</v>
      </c>
      <c r="E462" s="187" t="s">
        <v>39</v>
      </c>
      <c r="F462" s="188">
        <v>22</v>
      </c>
      <c r="G462" s="189">
        <v>910.51</v>
      </c>
      <c r="H462" s="189">
        <f t="shared" ref="H462:H524" si="220">ROUND(J462/(1+$B$4),2)</f>
        <v>910.51</v>
      </c>
      <c r="I462" s="189">
        <f>TRUNC(TRUNC(G462 * B4, 2) + G462, 2)</f>
        <v>1101.17</v>
      </c>
      <c r="J462" s="189">
        <f t="shared" si="215"/>
        <v>1101.17</v>
      </c>
      <c r="K462" s="189">
        <f t="shared" si="214"/>
        <v>24225.74</v>
      </c>
      <c r="L462" s="189">
        <f t="shared" si="216"/>
        <v>24225.74</v>
      </c>
      <c r="M462" s="123">
        <f t="shared" si="217"/>
        <v>0</v>
      </c>
      <c r="N462" s="123">
        <f t="shared" si="218"/>
        <v>0</v>
      </c>
      <c r="O462" s="123">
        <f t="shared" si="219"/>
        <v>0</v>
      </c>
    </row>
    <row r="463" spans="1:15" ht="24" customHeight="1">
      <c r="A463" s="182" t="s">
        <v>148</v>
      </c>
      <c r="B463" s="182" t="s">
        <v>33</v>
      </c>
      <c r="C463" s="182"/>
      <c r="D463" s="182" t="s">
        <v>1386</v>
      </c>
      <c r="E463" s="183"/>
      <c r="F463" s="184">
        <v>1</v>
      </c>
      <c r="G463" s="184" t="s">
        <v>34</v>
      </c>
      <c r="H463" s="184"/>
      <c r="I463" s="185">
        <f>K464 + K465 + K466 + K467</f>
        <v>67492.98000000001</v>
      </c>
      <c r="J463" s="185">
        <f t="shared" si="215"/>
        <v>67492.98</v>
      </c>
      <c r="K463" s="185">
        <f t="shared" si="214"/>
        <v>67492.98</v>
      </c>
      <c r="L463" s="185">
        <f t="shared" si="216"/>
        <v>67492.98</v>
      </c>
      <c r="M463" s="181"/>
      <c r="N463" s="120"/>
      <c r="O463" s="181"/>
    </row>
    <row r="464" spans="1:15" ht="26.1" customHeight="1">
      <c r="A464" s="186" t="s">
        <v>1387</v>
      </c>
      <c r="B464" s="186" t="s">
        <v>1388</v>
      </c>
      <c r="C464" s="186" t="s">
        <v>38</v>
      </c>
      <c r="D464" s="186" t="s">
        <v>1389</v>
      </c>
      <c r="E464" s="187" t="s">
        <v>39</v>
      </c>
      <c r="F464" s="188">
        <v>3</v>
      </c>
      <c r="G464" s="189">
        <v>557.9</v>
      </c>
      <c r="H464" s="189">
        <f t="shared" si="220"/>
        <v>557.9</v>
      </c>
      <c r="I464" s="189">
        <f>TRUNC(TRUNC(G464 * B4, 2) + G464, 2)</f>
        <v>674.72</v>
      </c>
      <c r="J464" s="189">
        <f t="shared" si="215"/>
        <v>674.72</v>
      </c>
      <c r="K464" s="189">
        <f t="shared" si="214"/>
        <v>2024.16</v>
      </c>
      <c r="L464" s="189">
        <f t="shared" si="216"/>
        <v>2024.16</v>
      </c>
      <c r="M464" s="123">
        <f t="shared" ref="M464:M467" si="221">1-H464/G464</f>
        <v>0</v>
      </c>
      <c r="N464" s="123">
        <f t="shared" ref="N464:N467" si="222">1-J464/I464</f>
        <v>0</v>
      </c>
      <c r="O464" s="123">
        <f t="shared" ref="O464:O467" si="223">1-L464/K464</f>
        <v>0</v>
      </c>
    </row>
    <row r="465" spans="1:15" ht="26.1" customHeight="1">
      <c r="A465" s="186" t="s">
        <v>1390</v>
      </c>
      <c r="B465" s="186" t="s">
        <v>1391</v>
      </c>
      <c r="C465" s="186" t="s">
        <v>38</v>
      </c>
      <c r="D465" s="186" t="s">
        <v>1392</v>
      </c>
      <c r="E465" s="187" t="s">
        <v>39</v>
      </c>
      <c r="F465" s="188">
        <v>3</v>
      </c>
      <c r="G465" s="189">
        <v>14964.62</v>
      </c>
      <c r="H465" s="189">
        <f t="shared" si="220"/>
        <v>14964.62</v>
      </c>
      <c r="I465" s="189">
        <f>TRUNC(TRUNC(G465 * B4, 2) + G465, 2)</f>
        <v>18098.21</v>
      </c>
      <c r="J465" s="189">
        <f t="shared" si="215"/>
        <v>18098.21</v>
      </c>
      <c r="K465" s="189">
        <f t="shared" si="214"/>
        <v>54294.63</v>
      </c>
      <c r="L465" s="189">
        <f t="shared" si="216"/>
        <v>54294.63</v>
      </c>
      <c r="M465" s="123">
        <f t="shared" si="221"/>
        <v>0</v>
      </c>
      <c r="N465" s="123">
        <f t="shared" si="222"/>
        <v>0</v>
      </c>
      <c r="O465" s="123">
        <f t="shared" si="223"/>
        <v>0</v>
      </c>
    </row>
    <row r="466" spans="1:15" ht="24" customHeight="1">
      <c r="A466" s="186" t="s">
        <v>1393</v>
      </c>
      <c r="B466" s="186" t="s">
        <v>1394</v>
      </c>
      <c r="C466" s="186" t="s">
        <v>38</v>
      </c>
      <c r="D466" s="186" t="s">
        <v>1395</v>
      </c>
      <c r="E466" s="187" t="s">
        <v>39</v>
      </c>
      <c r="F466" s="188">
        <v>3</v>
      </c>
      <c r="G466" s="189">
        <v>1521.35</v>
      </c>
      <c r="H466" s="189">
        <f t="shared" si="220"/>
        <v>1521.35</v>
      </c>
      <c r="I466" s="189">
        <f>TRUNC(TRUNC(G466 * B4, 2) + G466, 2)</f>
        <v>1839.92</v>
      </c>
      <c r="J466" s="189">
        <f t="shared" si="215"/>
        <v>1839.92</v>
      </c>
      <c r="K466" s="189">
        <f t="shared" si="214"/>
        <v>5519.76</v>
      </c>
      <c r="L466" s="189">
        <f t="shared" si="216"/>
        <v>5519.76</v>
      </c>
      <c r="M466" s="123">
        <f t="shared" si="221"/>
        <v>0</v>
      </c>
      <c r="N466" s="123">
        <f t="shared" si="222"/>
        <v>0</v>
      </c>
      <c r="O466" s="123">
        <f t="shared" si="223"/>
        <v>0</v>
      </c>
    </row>
    <row r="467" spans="1:15" ht="24" customHeight="1">
      <c r="A467" s="186" t="s">
        <v>1396</v>
      </c>
      <c r="B467" s="186" t="s">
        <v>1397</v>
      </c>
      <c r="C467" s="186" t="s">
        <v>38</v>
      </c>
      <c r="D467" s="186" t="s">
        <v>1398</v>
      </c>
      <c r="E467" s="187" t="s">
        <v>39</v>
      </c>
      <c r="F467" s="188">
        <v>3</v>
      </c>
      <c r="G467" s="189">
        <v>1558.47</v>
      </c>
      <c r="H467" s="189">
        <f t="shared" si="220"/>
        <v>1558.47</v>
      </c>
      <c r="I467" s="189">
        <f>TRUNC(TRUNC(G467 * B4, 2) + G467, 2)</f>
        <v>1884.81</v>
      </c>
      <c r="J467" s="189">
        <f t="shared" si="215"/>
        <v>1884.81</v>
      </c>
      <c r="K467" s="189">
        <f t="shared" si="214"/>
        <v>5654.43</v>
      </c>
      <c r="L467" s="189">
        <f t="shared" si="216"/>
        <v>5654.43</v>
      </c>
      <c r="M467" s="123">
        <f t="shared" si="221"/>
        <v>0</v>
      </c>
      <c r="N467" s="123">
        <f t="shared" si="222"/>
        <v>0</v>
      </c>
      <c r="O467" s="123">
        <f t="shared" si="223"/>
        <v>0</v>
      </c>
    </row>
    <row r="468" spans="1:15" ht="24" customHeight="1">
      <c r="A468" s="182" t="s">
        <v>1399</v>
      </c>
      <c r="B468" s="182" t="s">
        <v>33</v>
      </c>
      <c r="C468" s="182"/>
      <c r="D468" s="182" t="s">
        <v>1400</v>
      </c>
      <c r="E468" s="183"/>
      <c r="F468" s="184">
        <v>1</v>
      </c>
      <c r="G468" s="184" t="s">
        <v>34</v>
      </c>
      <c r="H468" s="184"/>
      <c r="I468" s="185">
        <f>K469 + K509</f>
        <v>100441.07</v>
      </c>
      <c r="J468" s="185">
        <f t="shared" si="215"/>
        <v>100441.07</v>
      </c>
      <c r="K468" s="185">
        <f t="shared" si="214"/>
        <v>100441.07</v>
      </c>
      <c r="L468" s="185">
        <f t="shared" si="216"/>
        <v>100441.07</v>
      </c>
      <c r="M468" s="181"/>
      <c r="N468" s="120"/>
      <c r="O468" s="181"/>
    </row>
    <row r="469" spans="1:15" ht="24" customHeight="1">
      <c r="A469" s="182" t="s">
        <v>1401</v>
      </c>
      <c r="B469" s="182" t="s">
        <v>33</v>
      </c>
      <c r="C469" s="182"/>
      <c r="D469" s="182" t="s">
        <v>1402</v>
      </c>
      <c r="E469" s="183"/>
      <c r="F469" s="184">
        <v>1</v>
      </c>
      <c r="G469" s="184" t="s">
        <v>34</v>
      </c>
      <c r="H469" s="184"/>
      <c r="I469" s="185">
        <f>K470 + K471 + K472 + K473 + K474 + K475 + K476 + K477 + K478 + K479 + K480 + K481 + K482 + K483 + K484 + K485 + K486 + K487 + K488 + K489 + K490 + K491 + K492 + K493 + K494 + K495 + K496 + K497 + K498 + K499 + K500 + K501 + K502 + K503 + K504 + K505 + K506 + K507 + K508</f>
        <v>63455.649999999994</v>
      </c>
      <c r="J469" s="185">
        <f t="shared" si="215"/>
        <v>63455.65</v>
      </c>
      <c r="K469" s="185">
        <f t="shared" si="214"/>
        <v>63455.65</v>
      </c>
      <c r="L469" s="185">
        <f t="shared" si="216"/>
        <v>63455.65</v>
      </c>
      <c r="M469" s="181"/>
      <c r="N469" s="120"/>
      <c r="O469" s="181"/>
    </row>
    <row r="470" spans="1:15" ht="39" customHeight="1">
      <c r="A470" s="186" t="s">
        <v>1403</v>
      </c>
      <c r="B470" s="186" t="s">
        <v>313</v>
      </c>
      <c r="C470" s="186" t="s">
        <v>46</v>
      </c>
      <c r="D470" s="186" t="s">
        <v>1404</v>
      </c>
      <c r="E470" s="187" t="s">
        <v>57</v>
      </c>
      <c r="F470" s="188">
        <v>83.27</v>
      </c>
      <c r="G470" s="189">
        <v>24.46</v>
      </c>
      <c r="H470" s="189">
        <f t="shared" si="220"/>
        <v>24.46</v>
      </c>
      <c r="I470" s="189">
        <f>TRUNC(TRUNC(G470 * B4, 2) + G470, 2)</f>
        <v>29.58</v>
      </c>
      <c r="J470" s="189">
        <f t="shared" si="215"/>
        <v>29.579899999999999</v>
      </c>
      <c r="K470" s="189">
        <f t="shared" si="214"/>
        <v>2463.12</v>
      </c>
      <c r="L470" s="189">
        <f t="shared" si="216"/>
        <v>2463.12</v>
      </c>
      <c r="M470" s="123">
        <f t="shared" ref="M470:M508" si="224">1-H470/G470</f>
        <v>0</v>
      </c>
      <c r="N470" s="123">
        <f t="shared" ref="N470:N508" si="225">1-J470/I470</f>
        <v>3.3806626098531467E-6</v>
      </c>
      <c r="O470" s="123">
        <f t="shared" ref="O470:O508" si="226">1-L470/K470</f>
        <v>0</v>
      </c>
    </row>
    <row r="471" spans="1:15" ht="39" customHeight="1">
      <c r="A471" s="186" t="s">
        <v>1405</v>
      </c>
      <c r="B471" s="186" t="s">
        <v>314</v>
      </c>
      <c r="C471" s="186" t="s">
        <v>46</v>
      </c>
      <c r="D471" s="186" t="s">
        <v>1406</v>
      </c>
      <c r="E471" s="187" t="s">
        <v>57</v>
      </c>
      <c r="F471" s="188">
        <v>77.540000000000006</v>
      </c>
      <c r="G471" s="189">
        <v>30.92</v>
      </c>
      <c r="H471" s="189">
        <f t="shared" si="220"/>
        <v>30.92</v>
      </c>
      <c r="I471" s="189">
        <f>TRUNC(TRUNC(G471 * B4, 2) + G471, 2)</f>
        <v>37.39</v>
      </c>
      <c r="J471" s="189">
        <f t="shared" si="215"/>
        <v>37.389899999999997</v>
      </c>
      <c r="K471" s="189">
        <f t="shared" si="214"/>
        <v>2899.22</v>
      </c>
      <c r="L471" s="189">
        <f t="shared" si="216"/>
        <v>2899.22</v>
      </c>
      <c r="M471" s="123">
        <f t="shared" si="224"/>
        <v>0</v>
      </c>
      <c r="N471" s="123">
        <f t="shared" si="225"/>
        <v>2.6745119016124974E-6</v>
      </c>
      <c r="O471" s="123">
        <f t="shared" si="226"/>
        <v>0</v>
      </c>
    </row>
    <row r="472" spans="1:15" ht="39" customHeight="1">
      <c r="A472" s="186" t="s">
        <v>1407</v>
      </c>
      <c r="B472" s="186" t="s">
        <v>315</v>
      </c>
      <c r="C472" s="186" t="s">
        <v>46</v>
      </c>
      <c r="D472" s="186" t="s">
        <v>1408</v>
      </c>
      <c r="E472" s="187" t="s">
        <v>57</v>
      </c>
      <c r="F472" s="188">
        <v>100.11</v>
      </c>
      <c r="G472" s="189">
        <v>38.49</v>
      </c>
      <c r="H472" s="189">
        <f t="shared" si="220"/>
        <v>38.479999999999997</v>
      </c>
      <c r="I472" s="189">
        <f>TRUNC(TRUNC(G472 * B4, 2) + G472, 2)</f>
        <v>46.54</v>
      </c>
      <c r="J472" s="189">
        <f t="shared" si="215"/>
        <v>46.539900000000003</v>
      </c>
      <c r="K472" s="189">
        <f t="shared" si="214"/>
        <v>4659.1099999999997</v>
      </c>
      <c r="L472" s="189">
        <f t="shared" si="216"/>
        <v>4659.1099999999997</v>
      </c>
      <c r="M472" s="123">
        <f t="shared" si="224"/>
        <v>2.5980774227085668E-4</v>
      </c>
      <c r="N472" s="123">
        <f t="shared" si="225"/>
        <v>2.148689299485973E-6</v>
      </c>
      <c r="O472" s="123">
        <f t="shared" si="226"/>
        <v>0</v>
      </c>
    </row>
    <row r="473" spans="1:15" ht="39" customHeight="1">
      <c r="A473" s="186" t="s">
        <v>1409</v>
      </c>
      <c r="B473" s="186" t="s">
        <v>312</v>
      </c>
      <c r="C473" s="186" t="s">
        <v>46</v>
      </c>
      <c r="D473" s="186" t="s">
        <v>1410</v>
      </c>
      <c r="E473" s="187" t="s">
        <v>57</v>
      </c>
      <c r="F473" s="188">
        <v>65.53</v>
      </c>
      <c r="G473" s="189">
        <v>43.05</v>
      </c>
      <c r="H473" s="189">
        <f t="shared" si="220"/>
        <v>43.05</v>
      </c>
      <c r="I473" s="189">
        <f>TRUNC(TRUNC(G473 * B4, 2) + G473, 2)</f>
        <v>52.06</v>
      </c>
      <c r="J473" s="189">
        <f t="shared" si="215"/>
        <v>52.059899999999999</v>
      </c>
      <c r="K473" s="189">
        <f t="shared" si="214"/>
        <v>3411.49</v>
      </c>
      <c r="L473" s="189">
        <f t="shared" si="216"/>
        <v>3411.49</v>
      </c>
      <c r="M473" s="123">
        <f t="shared" si="224"/>
        <v>0</v>
      </c>
      <c r="N473" s="123">
        <f t="shared" si="225"/>
        <v>1.9208605456233485E-6</v>
      </c>
      <c r="O473" s="123">
        <f t="shared" si="226"/>
        <v>0</v>
      </c>
    </row>
    <row r="474" spans="1:15" ht="51.95" customHeight="1">
      <c r="A474" s="186" t="s">
        <v>1411</v>
      </c>
      <c r="B474" s="186" t="s">
        <v>1412</v>
      </c>
      <c r="C474" s="186" t="s">
        <v>46</v>
      </c>
      <c r="D474" s="186" t="s">
        <v>1413</v>
      </c>
      <c r="E474" s="187" t="s">
        <v>57</v>
      </c>
      <c r="F474" s="188">
        <v>214.95</v>
      </c>
      <c r="G474" s="189">
        <v>51.32</v>
      </c>
      <c r="H474" s="189">
        <f t="shared" si="220"/>
        <v>51.31</v>
      </c>
      <c r="I474" s="189">
        <f>TRUNC(TRUNC(G474 * B4, 2) + G474, 2)</f>
        <v>62.06</v>
      </c>
      <c r="J474" s="189">
        <f t="shared" si="215"/>
        <v>62.059899999999999</v>
      </c>
      <c r="K474" s="189">
        <f t="shared" si="214"/>
        <v>13339.79</v>
      </c>
      <c r="L474" s="189">
        <f t="shared" si="216"/>
        <v>13339.79</v>
      </c>
      <c r="M474" s="123">
        <f t="shared" si="224"/>
        <v>1.9485580670297598E-4</v>
      </c>
      <c r="N474" s="123">
        <f t="shared" si="225"/>
        <v>1.6113438607856523E-6</v>
      </c>
      <c r="O474" s="123">
        <f t="shared" si="226"/>
        <v>0</v>
      </c>
    </row>
    <row r="475" spans="1:15" ht="51.95" customHeight="1">
      <c r="A475" s="186" t="s">
        <v>1414</v>
      </c>
      <c r="B475" s="186" t="s">
        <v>1322</v>
      </c>
      <c r="C475" s="186" t="s">
        <v>46</v>
      </c>
      <c r="D475" s="186" t="s">
        <v>1323</v>
      </c>
      <c r="E475" s="187" t="s">
        <v>57</v>
      </c>
      <c r="F475" s="188">
        <v>185.6</v>
      </c>
      <c r="G475" s="189">
        <v>97.49</v>
      </c>
      <c r="H475" s="189">
        <f t="shared" si="220"/>
        <v>97.49</v>
      </c>
      <c r="I475" s="189">
        <f>TRUNC(TRUNC(G475 * B4, 2) + G475, 2)</f>
        <v>117.9</v>
      </c>
      <c r="J475" s="189">
        <f t="shared" si="215"/>
        <v>117.9</v>
      </c>
      <c r="K475" s="189">
        <f t="shared" si="214"/>
        <v>21882.240000000002</v>
      </c>
      <c r="L475" s="189">
        <f t="shared" si="216"/>
        <v>21882.240000000002</v>
      </c>
      <c r="M475" s="123">
        <f t="shared" si="224"/>
        <v>0</v>
      </c>
      <c r="N475" s="123">
        <f t="shared" si="225"/>
        <v>0</v>
      </c>
      <c r="O475" s="123">
        <f t="shared" si="226"/>
        <v>0</v>
      </c>
    </row>
    <row r="476" spans="1:15" ht="51.95" customHeight="1">
      <c r="A476" s="186" t="s">
        <v>1415</v>
      </c>
      <c r="B476" s="186" t="s">
        <v>1416</v>
      </c>
      <c r="C476" s="186" t="s">
        <v>46</v>
      </c>
      <c r="D476" s="186" t="s">
        <v>1417</v>
      </c>
      <c r="E476" s="187" t="s">
        <v>39</v>
      </c>
      <c r="F476" s="188">
        <v>3</v>
      </c>
      <c r="G476" s="189">
        <v>17.059999999999999</v>
      </c>
      <c r="H476" s="189">
        <f t="shared" si="220"/>
        <v>17.059999999999999</v>
      </c>
      <c r="I476" s="189">
        <f>TRUNC(TRUNC(G476 * B4, 2) + G476, 2)</f>
        <v>20.63</v>
      </c>
      <c r="J476" s="189">
        <f t="shared" si="215"/>
        <v>20.63</v>
      </c>
      <c r="K476" s="189">
        <f t="shared" si="214"/>
        <v>61.89</v>
      </c>
      <c r="L476" s="189">
        <f t="shared" si="216"/>
        <v>61.89</v>
      </c>
      <c r="M476" s="123">
        <f t="shared" si="224"/>
        <v>0</v>
      </c>
      <c r="N476" s="123">
        <f t="shared" si="225"/>
        <v>0</v>
      </c>
      <c r="O476" s="123">
        <f t="shared" si="226"/>
        <v>0</v>
      </c>
    </row>
    <row r="477" spans="1:15" ht="51.95" customHeight="1">
      <c r="A477" s="186" t="s">
        <v>1418</v>
      </c>
      <c r="B477" s="186" t="s">
        <v>1419</v>
      </c>
      <c r="C477" s="186" t="s">
        <v>46</v>
      </c>
      <c r="D477" s="186" t="s">
        <v>1420</v>
      </c>
      <c r="E477" s="187" t="s">
        <v>39</v>
      </c>
      <c r="F477" s="188">
        <v>5</v>
      </c>
      <c r="G477" s="189">
        <v>28.62</v>
      </c>
      <c r="H477" s="189">
        <f t="shared" si="220"/>
        <v>28.62</v>
      </c>
      <c r="I477" s="189">
        <f>TRUNC(TRUNC(G477 * B4, 2) + G477, 2)</f>
        <v>34.61</v>
      </c>
      <c r="J477" s="189">
        <f t="shared" si="215"/>
        <v>34.61</v>
      </c>
      <c r="K477" s="189">
        <f t="shared" si="214"/>
        <v>173.05</v>
      </c>
      <c r="L477" s="189">
        <f t="shared" si="216"/>
        <v>173.05</v>
      </c>
      <c r="M477" s="123">
        <f t="shared" si="224"/>
        <v>0</v>
      </c>
      <c r="N477" s="123">
        <f t="shared" si="225"/>
        <v>0</v>
      </c>
      <c r="O477" s="123">
        <f t="shared" si="226"/>
        <v>0</v>
      </c>
    </row>
    <row r="478" spans="1:15" ht="51.95" customHeight="1">
      <c r="A478" s="186" t="s">
        <v>1421</v>
      </c>
      <c r="B478" s="186" t="s">
        <v>1422</v>
      </c>
      <c r="C478" s="186" t="s">
        <v>38</v>
      </c>
      <c r="D478" s="186" t="s">
        <v>1423</v>
      </c>
      <c r="E478" s="187" t="s">
        <v>39</v>
      </c>
      <c r="F478" s="188">
        <v>12</v>
      </c>
      <c r="G478" s="189">
        <v>32.19</v>
      </c>
      <c r="H478" s="189">
        <f t="shared" si="220"/>
        <v>32.19</v>
      </c>
      <c r="I478" s="189">
        <f>TRUNC(TRUNC(G478 * B4, 2) + G478, 2)</f>
        <v>38.93</v>
      </c>
      <c r="J478" s="189">
        <f t="shared" si="215"/>
        <v>38.93</v>
      </c>
      <c r="K478" s="189">
        <f t="shared" si="214"/>
        <v>467.16</v>
      </c>
      <c r="L478" s="189">
        <f t="shared" si="216"/>
        <v>467.16</v>
      </c>
      <c r="M478" s="123">
        <f t="shared" si="224"/>
        <v>0</v>
      </c>
      <c r="N478" s="123">
        <f t="shared" si="225"/>
        <v>0</v>
      </c>
      <c r="O478" s="123">
        <f t="shared" si="226"/>
        <v>0</v>
      </c>
    </row>
    <row r="479" spans="1:15" ht="51.95" customHeight="1">
      <c r="A479" s="186" t="s">
        <v>1424</v>
      </c>
      <c r="B479" s="186" t="s">
        <v>1425</v>
      </c>
      <c r="C479" s="186" t="s">
        <v>46</v>
      </c>
      <c r="D479" s="186" t="s">
        <v>1426</v>
      </c>
      <c r="E479" s="187" t="s">
        <v>39</v>
      </c>
      <c r="F479" s="188">
        <v>3</v>
      </c>
      <c r="G479" s="189">
        <v>43.96</v>
      </c>
      <c r="H479" s="189">
        <f t="shared" si="220"/>
        <v>43.96</v>
      </c>
      <c r="I479" s="189">
        <f>TRUNC(TRUNC(G479 * B4, 2) + G479, 2)</f>
        <v>53.16</v>
      </c>
      <c r="J479" s="189">
        <f t="shared" si="215"/>
        <v>53.16</v>
      </c>
      <c r="K479" s="189">
        <f t="shared" si="214"/>
        <v>159.47999999999999</v>
      </c>
      <c r="L479" s="189">
        <f t="shared" si="216"/>
        <v>159.47999999999999</v>
      </c>
      <c r="M479" s="123">
        <f t="shared" si="224"/>
        <v>0</v>
      </c>
      <c r="N479" s="123">
        <f t="shared" si="225"/>
        <v>0</v>
      </c>
      <c r="O479" s="123">
        <f t="shared" si="226"/>
        <v>0</v>
      </c>
    </row>
    <row r="480" spans="1:15" ht="51.95" customHeight="1">
      <c r="A480" s="186" t="s">
        <v>1427</v>
      </c>
      <c r="B480" s="186" t="s">
        <v>1428</v>
      </c>
      <c r="C480" s="186" t="s">
        <v>38</v>
      </c>
      <c r="D480" s="186" t="s">
        <v>1429</v>
      </c>
      <c r="E480" s="187" t="s">
        <v>39</v>
      </c>
      <c r="F480" s="188">
        <v>9</v>
      </c>
      <c r="G480" s="189">
        <v>47.07</v>
      </c>
      <c r="H480" s="189">
        <f t="shared" si="220"/>
        <v>47.06</v>
      </c>
      <c r="I480" s="189">
        <f>TRUNC(TRUNC(G480 * B4, 2) + G480, 2)</f>
        <v>56.92</v>
      </c>
      <c r="J480" s="189">
        <f t="shared" si="215"/>
        <v>56.92</v>
      </c>
      <c r="K480" s="189">
        <f t="shared" si="214"/>
        <v>512.28</v>
      </c>
      <c r="L480" s="189">
        <f t="shared" si="216"/>
        <v>512.28</v>
      </c>
      <c r="M480" s="123">
        <f t="shared" si="224"/>
        <v>2.1244954323340615E-4</v>
      </c>
      <c r="N480" s="123">
        <f t="shared" si="225"/>
        <v>0</v>
      </c>
      <c r="O480" s="123">
        <f t="shared" si="226"/>
        <v>0</v>
      </c>
    </row>
    <row r="481" spans="1:15" ht="51.95" customHeight="1">
      <c r="A481" s="186" t="s">
        <v>1430</v>
      </c>
      <c r="B481" s="186" t="s">
        <v>1431</v>
      </c>
      <c r="C481" s="186" t="s">
        <v>38</v>
      </c>
      <c r="D481" s="186" t="s">
        <v>1432</v>
      </c>
      <c r="E481" s="187" t="s">
        <v>39</v>
      </c>
      <c r="F481" s="188">
        <v>3</v>
      </c>
      <c r="G481" s="189">
        <v>53.93</v>
      </c>
      <c r="H481" s="189">
        <f t="shared" si="220"/>
        <v>53.93</v>
      </c>
      <c r="I481" s="189">
        <f>TRUNC(TRUNC(G481 * B4, 2) + G481, 2)</f>
        <v>65.22</v>
      </c>
      <c r="J481" s="189">
        <f t="shared" si="215"/>
        <v>65.22</v>
      </c>
      <c r="K481" s="189">
        <f t="shared" si="214"/>
        <v>195.66</v>
      </c>
      <c r="L481" s="189">
        <f t="shared" si="216"/>
        <v>195.66</v>
      </c>
      <c r="M481" s="123">
        <f t="shared" si="224"/>
        <v>0</v>
      </c>
      <c r="N481" s="123">
        <f t="shared" si="225"/>
        <v>0</v>
      </c>
      <c r="O481" s="123">
        <f t="shared" si="226"/>
        <v>0</v>
      </c>
    </row>
    <row r="482" spans="1:15" ht="51.95" customHeight="1">
      <c r="A482" s="186" t="s">
        <v>1433</v>
      </c>
      <c r="B482" s="186" t="s">
        <v>311</v>
      </c>
      <c r="C482" s="186" t="s">
        <v>46</v>
      </c>
      <c r="D482" s="186" t="s">
        <v>1434</v>
      </c>
      <c r="E482" s="187" t="s">
        <v>39</v>
      </c>
      <c r="F482" s="188">
        <v>24</v>
      </c>
      <c r="G482" s="189">
        <v>55.36</v>
      </c>
      <c r="H482" s="189">
        <f t="shared" si="220"/>
        <v>55.36</v>
      </c>
      <c r="I482" s="189">
        <f>TRUNC(TRUNC(G482 * B4, 2) + G482, 2)</f>
        <v>66.95</v>
      </c>
      <c r="J482" s="189">
        <f t="shared" si="215"/>
        <v>66.95</v>
      </c>
      <c r="K482" s="189">
        <f t="shared" si="214"/>
        <v>1606.8</v>
      </c>
      <c r="L482" s="189">
        <f t="shared" si="216"/>
        <v>1606.8</v>
      </c>
      <c r="M482" s="123">
        <f t="shared" si="224"/>
        <v>0</v>
      </c>
      <c r="N482" s="123">
        <f t="shared" si="225"/>
        <v>0</v>
      </c>
      <c r="O482" s="123">
        <f t="shared" si="226"/>
        <v>0</v>
      </c>
    </row>
    <row r="483" spans="1:15" ht="26.1" customHeight="1">
      <c r="A483" s="186" t="s">
        <v>1435</v>
      </c>
      <c r="B483" s="186" t="s">
        <v>1436</v>
      </c>
      <c r="C483" s="186" t="s">
        <v>38</v>
      </c>
      <c r="D483" s="186" t="s">
        <v>1437</v>
      </c>
      <c r="E483" s="187" t="s">
        <v>39</v>
      </c>
      <c r="F483" s="188">
        <v>11</v>
      </c>
      <c r="G483" s="189">
        <v>16.149999999999999</v>
      </c>
      <c r="H483" s="189">
        <f t="shared" si="220"/>
        <v>16.149999999999999</v>
      </c>
      <c r="I483" s="189">
        <f>TRUNC(TRUNC(G483 * B4, 2) + G483, 2)</f>
        <v>19.53</v>
      </c>
      <c r="J483" s="189">
        <f t="shared" si="215"/>
        <v>19.53</v>
      </c>
      <c r="K483" s="189">
        <f t="shared" si="214"/>
        <v>214.83</v>
      </c>
      <c r="L483" s="189">
        <f t="shared" si="216"/>
        <v>214.83</v>
      </c>
      <c r="M483" s="123">
        <f t="shared" si="224"/>
        <v>0</v>
      </c>
      <c r="N483" s="123">
        <f t="shared" si="225"/>
        <v>0</v>
      </c>
      <c r="O483" s="123">
        <f t="shared" si="226"/>
        <v>0</v>
      </c>
    </row>
    <row r="484" spans="1:15" ht="26.1" customHeight="1">
      <c r="A484" s="186" t="s">
        <v>1438</v>
      </c>
      <c r="B484" s="186" t="s">
        <v>1439</v>
      </c>
      <c r="C484" s="186" t="s">
        <v>38</v>
      </c>
      <c r="D484" s="186" t="s">
        <v>1440</v>
      </c>
      <c r="E484" s="187" t="s">
        <v>39</v>
      </c>
      <c r="F484" s="188">
        <v>3</v>
      </c>
      <c r="G484" s="189">
        <v>19.690000000000001</v>
      </c>
      <c r="H484" s="189">
        <f t="shared" si="220"/>
        <v>19.690000000000001</v>
      </c>
      <c r="I484" s="189">
        <f>TRUNC(TRUNC(G484 * B4, 2) + G484, 2)</f>
        <v>23.81</v>
      </c>
      <c r="J484" s="189">
        <f t="shared" si="215"/>
        <v>23.81</v>
      </c>
      <c r="K484" s="189">
        <f t="shared" si="214"/>
        <v>71.430000000000007</v>
      </c>
      <c r="L484" s="189">
        <f t="shared" si="216"/>
        <v>71.430000000000007</v>
      </c>
      <c r="M484" s="123">
        <f t="shared" si="224"/>
        <v>0</v>
      </c>
      <c r="N484" s="123">
        <f t="shared" si="225"/>
        <v>0</v>
      </c>
      <c r="O484" s="123">
        <f t="shared" si="226"/>
        <v>0</v>
      </c>
    </row>
    <row r="485" spans="1:15" ht="26.1" customHeight="1">
      <c r="A485" s="186" t="s">
        <v>1441</v>
      </c>
      <c r="B485" s="186" t="s">
        <v>1442</v>
      </c>
      <c r="C485" s="186" t="s">
        <v>38</v>
      </c>
      <c r="D485" s="186" t="s">
        <v>1443</v>
      </c>
      <c r="E485" s="187" t="s">
        <v>39</v>
      </c>
      <c r="F485" s="188">
        <v>1</v>
      </c>
      <c r="G485" s="189">
        <v>21.29</v>
      </c>
      <c r="H485" s="189">
        <f t="shared" si="220"/>
        <v>21.28</v>
      </c>
      <c r="I485" s="189">
        <f>TRUNC(TRUNC(G485 * B4, 2) + G485, 2)</f>
        <v>25.74</v>
      </c>
      <c r="J485" s="189">
        <f t="shared" si="215"/>
        <v>25.74</v>
      </c>
      <c r="K485" s="189">
        <f t="shared" si="214"/>
        <v>25.74</v>
      </c>
      <c r="L485" s="189">
        <f t="shared" si="216"/>
        <v>25.74</v>
      </c>
      <c r="M485" s="123">
        <f t="shared" si="224"/>
        <v>4.6970408642543759E-4</v>
      </c>
      <c r="N485" s="123">
        <f t="shared" si="225"/>
        <v>0</v>
      </c>
      <c r="O485" s="123">
        <f t="shared" si="226"/>
        <v>0</v>
      </c>
    </row>
    <row r="486" spans="1:15" ht="51.95" customHeight="1">
      <c r="A486" s="186" t="s">
        <v>1444</v>
      </c>
      <c r="B486" s="186" t="s">
        <v>1445</v>
      </c>
      <c r="C486" s="186" t="s">
        <v>46</v>
      </c>
      <c r="D486" s="186" t="s">
        <v>1446</v>
      </c>
      <c r="E486" s="187" t="s">
        <v>39</v>
      </c>
      <c r="F486" s="188">
        <v>24</v>
      </c>
      <c r="G486" s="189">
        <v>25.99</v>
      </c>
      <c r="H486" s="189">
        <f t="shared" si="220"/>
        <v>25.99</v>
      </c>
      <c r="I486" s="189">
        <f>TRUNC(TRUNC(G486 * B4, 2) + G486, 2)</f>
        <v>31.43</v>
      </c>
      <c r="J486" s="189">
        <f t="shared" si="215"/>
        <v>31.43</v>
      </c>
      <c r="K486" s="189">
        <f t="shared" si="214"/>
        <v>754.32</v>
      </c>
      <c r="L486" s="189">
        <f t="shared" si="216"/>
        <v>754.32</v>
      </c>
      <c r="M486" s="123">
        <f t="shared" si="224"/>
        <v>0</v>
      </c>
      <c r="N486" s="123">
        <f t="shared" si="225"/>
        <v>0</v>
      </c>
      <c r="O486" s="123">
        <f t="shared" si="226"/>
        <v>0</v>
      </c>
    </row>
    <row r="487" spans="1:15" ht="51.95" customHeight="1">
      <c r="A487" s="186" t="s">
        <v>1447</v>
      </c>
      <c r="B487" s="186" t="s">
        <v>1448</v>
      </c>
      <c r="C487" s="186" t="s">
        <v>46</v>
      </c>
      <c r="D487" s="186" t="s">
        <v>1449</v>
      </c>
      <c r="E487" s="187" t="s">
        <v>39</v>
      </c>
      <c r="F487" s="188">
        <v>20</v>
      </c>
      <c r="G487" s="189">
        <v>41.64</v>
      </c>
      <c r="H487" s="189">
        <f t="shared" si="220"/>
        <v>41.63</v>
      </c>
      <c r="I487" s="189">
        <f>TRUNC(TRUNC(G487 * B4, 2) + G487, 2)</f>
        <v>50.35</v>
      </c>
      <c r="J487" s="189">
        <f t="shared" si="215"/>
        <v>50.35</v>
      </c>
      <c r="K487" s="189">
        <f t="shared" si="214"/>
        <v>1007</v>
      </c>
      <c r="L487" s="189">
        <f t="shared" si="216"/>
        <v>1007</v>
      </c>
      <c r="M487" s="123">
        <f t="shared" si="224"/>
        <v>2.4015369836694056E-4</v>
      </c>
      <c r="N487" s="123">
        <f t="shared" si="225"/>
        <v>0</v>
      </c>
      <c r="O487" s="123">
        <f t="shared" si="226"/>
        <v>0</v>
      </c>
    </row>
    <row r="488" spans="1:15" ht="51.95" customHeight="1">
      <c r="A488" s="186" t="s">
        <v>1450</v>
      </c>
      <c r="B488" s="186" t="s">
        <v>1451</v>
      </c>
      <c r="C488" s="186" t="s">
        <v>38</v>
      </c>
      <c r="D488" s="186" t="s">
        <v>1452</v>
      </c>
      <c r="E488" s="187" t="s">
        <v>39</v>
      </c>
      <c r="F488" s="188">
        <v>5</v>
      </c>
      <c r="G488" s="189">
        <v>33.01</v>
      </c>
      <c r="H488" s="189">
        <f t="shared" si="220"/>
        <v>33.01</v>
      </c>
      <c r="I488" s="189">
        <f>TRUNC(TRUNC(G488 * B4, 2) + G488, 2)</f>
        <v>39.92</v>
      </c>
      <c r="J488" s="189">
        <f t="shared" si="215"/>
        <v>39.92</v>
      </c>
      <c r="K488" s="189">
        <f t="shared" si="214"/>
        <v>199.6</v>
      </c>
      <c r="L488" s="189">
        <f t="shared" si="216"/>
        <v>199.6</v>
      </c>
      <c r="M488" s="123">
        <f t="shared" si="224"/>
        <v>0</v>
      </c>
      <c r="N488" s="123">
        <f t="shared" si="225"/>
        <v>0</v>
      </c>
      <c r="O488" s="123">
        <f t="shared" si="226"/>
        <v>0</v>
      </c>
    </row>
    <row r="489" spans="1:15" ht="51.95" customHeight="1">
      <c r="A489" s="186" t="s">
        <v>1453</v>
      </c>
      <c r="B489" s="186" t="s">
        <v>1454</v>
      </c>
      <c r="C489" s="186" t="s">
        <v>46</v>
      </c>
      <c r="D489" s="186" t="s">
        <v>1455</v>
      </c>
      <c r="E489" s="187" t="s">
        <v>39</v>
      </c>
      <c r="F489" s="188">
        <v>1</v>
      </c>
      <c r="G489" s="189">
        <v>46.38</v>
      </c>
      <c r="H489" s="189">
        <f t="shared" si="220"/>
        <v>46.38</v>
      </c>
      <c r="I489" s="189">
        <f>TRUNC(TRUNC(G489 * B4, 2) + G489, 2)</f>
        <v>56.09</v>
      </c>
      <c r="J489" s="189">
        <f t="shared" si="215"/>
        <v>56.09</v>
      </c>
      <c r="K489" s="189">
        <f t="shared" si="214"/>
        <v>56.09</v>
      </c>
      <c r="L489" s="189">
        <f t="shared" si="216"/>
        <v>56.09</v>
      </c>
      <c r="M489" s="123">
        <f t="shared" si="224"/>
        <v>0</v>
      </c>
      <c r="N489" s="123">
        <f t="shared" si="225"/>
        <v>0</v>
      </c>
      <c r="O489" s="123">
        <f t="shared" si="226"/>
        <v>0</v>
      </c>
    </row>
    <row r="490" spans="1:15" ht="51.95" customHeight="1">
      <c r="A490" s="186" t="s">
        <v>1456</v>
      </c>
      <c r="B490" s="186" t="s">
        <v>1457</v>
      </c>
      <c r="C490" s="186" t="s">
        <v>38</v>
      </c>
      <c r="D490" s="186" t="s">
        <v>1458</v>
      </c>
      <c r="E490" s="187" t="s">
        <v>39</v>
      </c>
      <c r="F490" s="188">
        <v>1</v>
      </c>
      <c r="G490" s="189">
        <v>45.16</v>
      </c>
      <c r="H490" s="189">
        <f t="shared" si="220"/>
        <v>45.15</v>
      </c>
      <c r="I490" s="189">
        <f>TRUNC(TRUNC(G490 * B4, 2) + G490, 2)</f>
        <v>54.61</v>
      </c>
      <c r="J490" s="189">
        <f t="shared" si="215"/>
        <v>54.61</v>
      </c>
      <c r="K490" s="189">
        <f t="shared" si="214"/>
        <v>54.61</v>
      </c>
      <c r="L490" s="189">
        <f t="shared" si="216"/>
        <v>54.61</v>
      </c>
      <c r="M490" s="123">
        <f t="shared" si="224"/>
        <v>2.2143489813986061E-4</v>
      </c>
      <c r="N490" s="123">
        <f t="shared" si="225"/>
        <v>0</v>
      </c>
      <c r="O490" s="123">
        <f t="shared" si="226"/>
        <v>0</v>
      </c>
    </row>
    <row r="491" spans="1:15" ht="51.95" customHeight="1">
      <c r="A491" s="186" t="s">
        <v>1459</v>
      </c>
      <c r="B491" s="186" t="s">
        <v>1460</v>
      </c>
      <c r="C491" s="186" t="s">
        <v>38</v>
      </c>
      <c r="D491" s="186" t="s">
        <v>1461</v>
      </c>
      <c r="E491" s="187" t="s">
        <v>39</v>
      </c>
      <c r="F491" s="188">
        <v>4</v>
      </c>
      <c r="G491" s="189">
        <v>48.71</v>
      </c>
      <c r="H491" s="189">
        <f t="shared" si="220"/>
        <v>48.7</v>
      </c>
      <c r="I491" s="189">
        <f>TRUNC(TRUNC(G491 * B4, 2) + G491, 2)</f>
        <v>58.9</v>
      </c>
      <c r="J491" s="189">
        <f t="shared" si="215"/>
        <v>58.9</v>
      </c>
      <c r="K491" s="189">
        <f t="shared" si="214"/>
        <v>235.6</v>
      </c>
      <c r="L491" s="189">
        <f t="shared" si="216"/>
        <v>235.6</v>
      </c>
      <c r="M491" s="123">
        <f t="shared" si="224"/>
        <v>2.0529665366453287E-4</v>
      </c>
      <c r="N491" s="123">
        <f t="shared" si="225"/>
        <v>0</v>
      </c>
      <c r="O491" s="123">
        <f t="shared" si="226"/>
        <v>0</v>
      </c>
    </row>
    <row r="492" spans="1:15" ht="51.95" customHeight="1">
      <c r="A492" s="186" t="s">
        <v>1462</v>
      </c>
      <c r="B492" s="186" t="s">
        <v>1463</v>
      </c>
      <c r="C492" s="186" t="s">
        <v>46</v>
      </c>
      <c r="D492" s="186" t="s">
        <v>1464</v>
      </c>
      <c r="E492" s="187" t="s">
        <v>39</v>
      </c>
      <c r="F492" s="188">
        <v>41</v>
      </c>
      <c r="G492" s="189">
        <v>11.7</v>
      </c>
      <c r="H492" s="189">
        <f t="shared" si="220"/>
        <v>11.69</v>
      </c>
      <c r="I492" s="189">
        <f>TRUNC(TRUNC(G492 * B4, 2) + G492, 2)</f>
        <v>14.14</v>
      </c>
      <c r="J492" s="189">
        <f t="shared" si="215"/>
        <v>14.14</v>
      </c>
      <c r="K492" s="189">
        <f t="shared" si="214"/>
        <v>579.74</v>
      </c>
      <c r="L492" s="189">
        <f t="shared" si="216"/>
        <v>579.74</v>
      </c>
      <c r="M492" s="123">
        <f t="shared" si="224"/>
        <v>8.5470085470085166E-4</v>
      </c>
      <c r="N492" s="123">
        <f t="shared" si="225"/>
        <v>0</v>
      </c>
      <c r="O492" s="123">
        <f t="shared" si="226"/>
        <v>0</v>
      </c>
    </row>
    <row r="493" spans="1:15" ht="39" customHeight="1">
      <c r="A493" s="186" t="s">
        <v>1465</v>
      </c>
      <c r="B493" s="186" t="s">
        <v>1466</v>
      </c>
      <c r="C493" s="186" t="s">
        <v>38</v>
      </c>
      <c r="D493" s="186" t="s">
        <v>1467</v>
      </c>
      <c r="E493" s="187" t="s">
        <v>39</v>
      </c>
      <c r="F493" s="188">
        <v>87</v>
      </c>
      <c r="G493" s="189">
        <v>11.55</v>
      </c>
      <c r="H493" s="189">
        <f t="shared" si="220"/>
        <v>11.54</v>
      </c>
      <c r="I493" s="189">
        <f>TRUNC(TRUNC(G493 * B4, 2) + G493, 2)</f>
        <v>13.96</v>
      </c>
      <c r="J493" s="189">
        <f t="shared" si="215"/>
        <v>13.96</v>
      </c>
      <c r="K493" s="189">
        <f t="shared" si="214"/>
        <v>1214.52</v>
      </c>
      <c r="L493" s="189">
        <f t="shared" si="216"/>
        <v>1214.52</v>
      </c>
      <c r="M493" s="123">
        <f t="shared" si="224"/>
        <v>8.6580086580101412E-4</v>
      </c>
      <c r="N493" s="123">
        <f t="shared" si="225"/>
        <v>0</v>
      </c>
      <c r="O493" s="123">
        <f t="shared" si="226"/>
        <v>0</v>
      </c>
    </row>
    <row r="494" spans="1:15" ht="51.95" customHeight="1">
      <c r="A494" s="186" t="s">
        <v>1468</v>
      </c>
      <c r="B494" s="186" t="s">
        <v>310</v>
      </c>
      <c r="C494" s="186" t="s">
        <v>46</v>
      </c>
      <c r="D494" s="186" t="s">
        <v>1469</v>
      </c>
      <c r="E494" s="187" t="s">
        <v>39</v>
      </c>
      <c r="F494" s="188">
        <v>32</v>
      </c>
      <c r="G494" s="189">
        <v>16.02</v>
      </c>
      <c r="H494" s="189">
        <f t="shared" si="220"/>
        <v>16.02</v>
      </c>
      <c r="I494" s="189">
        <f>TRUNC(TRUNC(G494 * B4, 2) + G494, 2)</f>
        <v>19.37</v>
      </c>
      <c r="J494" s="189">
        <f t="shared" si="215"/>
        <v>19.37</v>
      </c>
      <c r="K494" s="189">
        <f t="shared" si="214"/>
        <v>619.84</v>
      </c>
      <c r="L494" s="189">
        <f t="shared" si="216"/>
        <v>619.84</v>
      </c>
      <c r="M494" s="123">
        <f t="shared" si="224"/>
        <v>0</v>
      </c>
      <c r="N494" s="123">
        <f t="shared" si="225"/>
        <v>0</v>
      </c>
      <c r="O494" s="123">
        <f t="shared" si="226"/>
        <v>0</v>
      </c>
    </row>
    <row r="495" spans="1:15" ht="51.95" customHeight="1">
      <c r="A495" s="186" t="s">
        <v>1470</v>
      </c>
      <c r="B495" s="186" t="s">
        <v>1471</v>
      </c>
      <c r="C495" s="186" t="s">
        <v>46</v>
      </c>
      <c r="D495" s="186" t="s">
        <v>1472</v>
      </c>
      <c r="E495" s="187" t="s">
        <v>39</v>
      </c>
      <c r="F495" s="188">
        <v>9</v>
      </c>
      <c r="G495" s="189">
        <v>24.2</v>
      </c>
      <c r="H495" s="189">
        <f t="shared" si="220"/>
        <v>24.19</v>
      </c>
      <c r="I495" s="189">
        <f>TRUNC(TRUNC(G495 * B4, 2) + G495, 2)</f>
        <v>29.26</v>
      </c>
      <c r="J495" s="189">
        <f t="shared" si="215"/>
        <v>29.26</v>
      </c>
      <c r="K495" s="189">
        <f t="shared" si="214"/>
        <v>263.33999999999997</v>
      </c>
      <c r="L495" s="189">
        <f t="shared" si="216"/>
        <v>263.33999999999997</v>
      </c>
      <c r="M495" s="123">
        <f t="shared" si="224"/>
        <v>4.1322314049574427E-4</v>
      </c>
      <c r="N495" s="123">
        <f t="shared" si="225"/>
        <v>0</v>
      </c>
      <c r="O495" s="123">
        <f t="shared" si="226"/>
        <v>0</v>
      </c>
    </row>
    <row r="496" spans="1:15" ht="51.95" customHeight="1">
      <c r="A496" s="186" t="s">
        <v>1473</v>
      </c>
      <c r="B496" s="186" t="s">
        <v>309</v>
      </c>
      <c r="C496" s="186" t="s">
        <v>46</v>
      </c>
      <c r="D496" s="186" t="s">
        <v>1474</v>
      </c>
      <c r="E496" s="187" t="s">
        <v>39</v>
      </c>
      <c r="F496" s="188">
        <v>36</v>
      </c>
      <c r="G496" s="189">
        <v>29.5</v>
      </c>
      <c r="H496" s="189">
        <f t="shared" si="220"/>
        <v>29.49</v>
      </c>
      <c r="I496" s="189">
        <f>TRUNC(TRUNC(G496 * B4, 2) + G496, 2)</f>
        <v>35.67</v>
      </c>
      <c r="J496" s="189">
        <f t="shared" si="215"/>
        <v>35.67</v>
      </c>
      <c r="K496" s="189">
        <f t="shared" si="214"/>
        <v>1284.1199999999999</v>
      </c>
      <c r="L496" s="189">
        <f t="shared" si="216"/>
        <v>1284.1199999999999</v>
      </c>
      <c r="M496" s="123">
        <f t="shared" si="224"/>
        <v>3.3898305084756331E-4</v>
      </c>
      <c r="N496" s="123">
        <f t="shared" si="225"/>
        <v>0</v>
      </c>
      <c r="O496" s="123">
        <f t="shared" si="226"/>
        <v>0</v>
      </c>
    </row>
    <row r="497" spans="1:15" ht="51.95" customHeight="1">
      <c r="A497" s="186" t="s">
        <v>1475</v>
      </c>
      <c r="B497" s="186" t="s">
        <v>308</v>
      </c>
      <c r="C497" s="186" t="s">
        <v>46</v>
      </c>
      <c r="D497" s="186" t="s">
        <v>1476</v>
      </c>
      <c r="E497" s="187" t="s">
        <v>39</v>
      </c>
      <c r="F497" s="188">
        <v>26</v>
      </c>
      <c r="G497" s="189">
        <v>11.96</v>
      </c>
      <c r="H497" s="189">
        <f t="shared" si="220"/>
        <v>11.96</v>
      </c>
      <c r="I497" s="189">
        <f>TRUNC(TRUNC(G497 * B4, 2) + G497, 2)</f>
        <v>14.46</v>
      </c>
      <c r="J497" s="189">
        <f t="shared" si="215"/>
        <v>14.46</v>
      </c>
      <c r="K497" s="189">
        <f t="shared" si="214"/>
        <v>375.96</v>
      </c>
      <c r="L497" s="189">
        <f t="shared" si="216"/>
        <v>375.96</v>
      </c>
      <c r="M497" s="123">
        <f t="shared" si="224"/>
        <v>0</v>
      </c>
      <c r="N497" s="123">
        <f t="shared" si="225"/>
        <v>0</v>
      </c>
      <c r="O497" s="123">
        <f t="shared" si="226"/>
        <v>0</v>
      </c>
    </row>
    <row r="498" spans="1:15" ht="51.95" customHeight="1">
      <c r="A498" s="186" t="s">
        <v>1477</v>
      </c>
      <c r="B498" s="186" t="s">
        <v>316</v>
      </c>
      <c r="C498" s="186" t="s">
        <v>46</v>
      </c>
      <c r="D498" s="186" t="s">
        <v>1478</v>
      </c>
      <c r="E498" s="187" t="s">
        <v>39</v>
      </c>
      <c r="F498" s="188">
        <v>20</v>
      </c>
      <c r="G498" s="189">
        <v>10.91</v>
      </c>
      <c r="H498" s="189">
        <f t="shared" si="220"/>
        <v>10.91</v>
      </c>
      <c r="I498" s="189">
        <f>TRUNC(TRUNC(G498 * B4, 2) + G498, 2)</f>
        <v>13.19</v>
      </c>
      <c r="J498" s="189">
        <f t="shared" si="215"/>
        <v>13.19</v>
      </c>
      <c r="K498" s="189">
        <f t="shared" si="214"/>
        <v>263.8</v>
      </c>
      <c r="L498" s="189">
        <f t="shared" si="216"/>
        <v>263.8</v>
      </c>
      <c r="M498" s="123">
        <f t="shared" si="224"/>
        <v>0</v>
      </c>
      <c r="N498" s="123">
        <f t="shared" si="225"/>
        <v>0</v>
      </c>
      <c r="O498" s="123">
        <f t="shared" si="226"/>
        <v>0</v>
      </c>
    </row>
    <row r="499" spans="1:15" ht="51.95" customHeight="1">
      <c r="A499" s="186" t="s">
        <v>1479</v>
      </c>
      <c r="B499" s="186" t="s">
        <v>1480</v>
      </c>
      <c r="C499" s="186" t="s">
        <v>46</v>
      </c>
      <c r="D499" s="186" t="s">
        <v>1481</v>
      </c>
      <c r="E499" s="187" t="s">
        <v>39</v>
      </c>
      <c r="F499" s="188">
        <v>11</v>
      </c>
      <c r="G499" s="189">
        <v>23.03</v>
      </c>
      <c r="H499" s="189">
        <f t="shared" si="220"/>
        <v>23.03</v>
      </c>
      <c r="I499" s="189">
        <f>TRUNC(TRUNC(G499 * B4, 2) + G499, 2)</f>
        <v>27.85</v>
      </c>
      <c r="J499" s="189">
        <f t="shared" si="215"/>
        <v>27.85</v>
      </c>
      <c r="K499" s="189">
        <f t="shared" si="214"/>
        <v>306.35000000000002</v>
      </c>
      <c r="L499" s="189">
        <f t="shared" si="216"/>
        <v>306.35000000000002</v>
      </c>
      <c r="M499" s="123">
        <f t="shared" si="224"/>
        <v>0</v>
      </c>
      <c r="N499" s="123">
        <f t="shared" si="225"/>
        <v>0</v>
      </c>
      <c r="O499" s="123">
        <f t="shared" si="226"/>
        <v>0</v>
      </c>
    </row>
    <row r="500" spans="1:15" ht="51.95" customHeight="1">
      <c r="A500" s="186" t="s">
        <v>1482</v>
      </c>
      <c r="B500" s="186" t="s">
        <v>307</v>
      </c>
      <c r="C500" s="186" t="s">
        <v>46</v>
      </c>
      <c r="D500" s="186" t="s">
        <v>1483</v>
      </c>
      <c r="E500" s="187" t="s">
        <v>39</v>
      </c>
      <c r="F500" s="188">
        <v>9</v>
      </c>
      <c r="G500" s="189">
        <v>30.44</v>
      </c>
      <c r="H500" s="189">
        <f t="shared" si="220"/>
        <v>30.44</v>
      </c>
      <c r="I500" s="189">
        <f>TRUNC(TRUNC(G500 * B4, 2) + G500, 2)</f>
        <v>36.81</v>
      </c>
      <c r="J500" s="189">
        <f t="shared" si="215"/>
        <v>36.81</v>
      </c>
      <c r="K500" s="189">
        <f t="shared" si="214"/>
        <v>331.29</v>
      </c>
      <c r="L500" s="189">
        <f t="shared" si="216"/>
        <v>331.29</v>
      </c>
      <c r="M500" s="123">
        <f t="shared" si="224"/>
        <v>0</v>
      </c>
      <c r="N500" s="123">
        <f t="shared" si="225"/>
        <v>0</v>
      </c>
      <c r="O500" s="123">
        <f t="shared" si="226"/>
        <v>0</v>
      </c>
    </row>
    <row r="501" spans="1:15" ht="26.1" customHeight="1">
      <c r="A501" s="186" t="s">
        <v>1484</v>
      </c>
      <c r="B501" s="186" t="s">
        <v>1485</v>
      </c>
      <c r="C501" s="186" t="s">
        <v>38</v>
      </c>
      <c r="D501" s="186" t="s">
        <v>1486</v>
      </c>
      <c r="E501" s="187" t="s">
        <v>39</v>
      </c>
      <c r="F501" s="188">
        <v>25</v>
      </c>
      <c r="G501" s="189">
        <v>8.2100000000000009</v>
      </c>
      <c r="H501" s="189">
        <f t="shared" si="220"/>
        <v>8.1999999999999993</v>
      </c>
      <c r="I501" s="189">
        <f>TRUNC(TRUNC(G501 * B4, 2) + G501, 2)</f>
        <v>9.92</v>
      </c>
      <c r="J501" s="189">
        <f t="shared" si="215"/>
        <v>9.92</v>
      </c>
      <c r="K501" s="189">
        <f t="shared" si="214"/>
        <v>248</v>
      </c>
      <c r="L501" s="189">
        <f t="shared" si="216"/>
        <v>248</v>
      </c>
      <c r="M501" s="123">
        <f t="shared" si="224"/>
        <v>1.2180267965896663E-3</v>
      </c>
      <c r="N501" s="123">
        <f t="shared" si="225"/>
        <v>0</v>
      </c>
      <c r="O501" s="123">
        <f t="shared" si="226"/>
        <v>0</v>
      </c>
    </row>
    <row r="502" spans="1:15" ht="51.95" customHeight="1">
      <c r="A502" s="186" t="s">
        <v>1487</v>
      </c>
      <c r="B502" s="186" t="s">
        <v>1488</v>
      </c>
      <c r="C502" s="186" t="s">
        <v>46</v>
      </c>
      <c r="D502" s="186" t="s">
        <v>1489</v>
      </c>
      <c r="E502" s="187" t="s">
        <v>39</v>
      </c>
      <c r="F502" s="188">
        <v>1</v>
      </c>
      <c r="G502" s="189">
        <v>6.52</v>
      </c>
      <c r="H502" s="189">
        <f t="shared" si="220"/>
        <v>6.52</v>
      </c>
      <c r="I502" s="189">
        <f>TRUNC(TRUNC(G502 * B4, 2) + G502, 2)</f>
        <v>7.88</v>
      </c>
      <c r="J502" s="189">
        <f t="shared" si="215"/>
        <v>7.88</v>
      </c>
      <c r="K502" s="189">
        <f t="shared" si="214"/>
        <v>7.88</v>
      </c>
      <c r="L502" s="189">
        <f t="shared" si="216"/>
        <v>7.88</v>
      </c>
      <c r="M502" s="123">
        <f t="shared" si="224"/>
        <v>0</v>
      </c>
      <c r="N502" s="123">
        <f t="shared" si="225"/>
        <v>0</v>
      </c>
      <c r="O502" s="123">
        <f t="shared" si="226"/>
        <v>0</v>
      </c>
    </row>
    <row r="503" spans="1:15" ht="51.95" customHeight="1">
      <c r="A503" s="186" t="s">
        <v>1490</v>
      </c>
      <c r="B503" s="186" t="s">
        <v>1491</v>
      </c>
      <c r="C503" s="186" t="s">
        <v>46</v>
      </c>
      <c r="D503" s="186" t="s">
        <v>1492</v>
      </c>
      <c r="E503" s="187" t="s">
        <v>39</v>
      </c>
      <c r="F503" s="188">
        <v>1</v>
      </c>
      <c r="G503" s="189">
        <v>15.92</v>
      </c>
      <c r="H503" s="189">
        <f t="shared" si="220"/>
        <v>15.92</v>
      </c>
      <c r="I503" s="189">
        <f>TRUNC(TRUNC(G503 * B4, 2) + G503, 2)</f>
        <v>19.25</v>
      </c>
      <c r="J503" s="189">
        <f t="shared" si="215"/>
        <v>19.25</v>
      </c>
      <c r="K503" s="189">
        <f t="shared" si="214"/>
        <v>19.25</v>
      </c>
      <c r="L503" s="189">
        <f t="shared" si="216"/>
        <v>19.25</v>
      </c>
      <c r="M503" s="123">
        <f t="shared" si="224"/>
        <v>0</v>
      </c>
      <c r="N503" s="123">
        <f t="shared" si="225"/>
        <v>0</v>
      </c>
      <c r="O503" s="123">
        <f t="shared" si="226"/>
        <v>0</v>
      </c>
    </row>
    <row r="504" spans="1:15" ht="51.95" customHeight="1">
      <c r="A504" s="186" t="s">
        <v>1493</v>
      </c>
      <c r="B504" s="186" t="s">
        <v>1155</v>
      </c>
      <c r="C504" s="186" t="s">
        <v>46</v>
      </c>
      <c r="D504" s="186" t="s">
        <v>1156</v>
      </c>
      <c r="E504" s="187" t="s">
        <v>57</v>
      </c>
      <c r="F504" s="188">
        <v>23.99</v>
      </c>
      <c r="G504" s="189">
        <v>27.88</v>
      </c>
      <c r="H504" s="189">
        <f t="shared" si="220"/>
        <v>27.87</v>
      </c>
      <c r="I504" s="189">
        <f>TRUNC(TRUNC(G504 * B4, 2) + G504, 2)</f>
        <v>33.71</v>
      </c>
      <c r="J504" s="189">
        <f t="shared" si="215"/>
        <v>33.709800000000001</v>
      </c>
      <c r="K504" s="189">
        <f t="shared" si="214"/>
        <v>808.7</v>
      </c>
      <c r="L504" s="189">
        <f t="shared" si="216"/>
        <v>808.7</v>
      </c>
      <c r="M504" s="123">
        <f t="shared" si="224"/>
        <v>3.5868005738870501E-4</v>
      </c>
      <c r="N504" s="123">
        <f t="shared" si="225"/>
        <v>5.9329575793354294E-6</v>
      </c>
      <c r="O504" s="123">
        <f t="shared" si="226"/>
        <v>0</v>
      </c>
    </row>
    <row r="505" spans="1:15" ht="51.95" customHeight="1">
      <c r="A505" s="186" t="s">
        <v>1494</v>
      </c>
      <c r="B505" s="186" t="s">
        <v>1160</v>
      </c>
      <c r="C505" s="186" t="s">
        <v>46</v>
      </c>
      <c r="D505" s="186" t="s">
        <v>1161</v>
      </c>
      <c r="E505" s="187" t="s">
        <v>57</v>
      </c>
      <c r="F505" s="188">
        <v>34.74</v>
      </c>
      <c r="G505" s="189">
        <v>30.77</v>
      </c>
      <c r="H505" s="189">
        <f t="shared" si="220"/>
        <v>30.77</v>
      </c>
      <c r="I505" s="189">
        <f>TRUNC(TRUNC(G505 * B4, 2) + G505, 2)</f>
        <v>37.21</v>
      </c>
      <c r="J505" s="189">
        <f t="shared" si="215"/>
        <v>37.209800000000001</v>
      </c>
      <c r="K505" s="189">
        <f t="shared" si="214"/>
        <v>1292.67</v>
      </c>
      <c r="L505" s="189">
        <f t="shared" si="216"/>
        <v>1292.67</v>
      </c>
      <c r="M505" s="123">
        <f t="shared" si="224"/>
        <v>0</v>
      </c>
      <c r="N505" s="123">
        <f t="shared" si="225"/>
        <v>5.3748992205893131E-6</v>
      </c>
      <c r="O505" s="123">
        <f t="shared" si="226"/>
        <v>0</v>
      </c>
    </row>
    <row r="506" spans="1:15" ht="51.95" customHeight="1">
      <c r="A506" s="186" t="s">
        <v>1495</v>
      </c>
      <c r="B506" s="186" t="s">
        <v>1368</v>
      </c>
      <c r="C506" s="186" t="s">
        <v>46</v>
      </c>
      <c r="D506" s="186" t="s">
        <v>1369</v>
      </c>
      <c r="E506" s="187" t="s">
        <v>57</v>
      </c>
      <c r="F506" s="188">
        <v>29.95</v>
      </c>
      <c r="G506" s="189">
        <v>27.7</v>
      </c>
      <c r="H506" s="189">
        <f t="shared" si="220"/>
        <v>27.7</v>
      </c>
      <c r="I506" s="189">
        <f>TRUNC(TRUNC(G506 * B4, 2) + G506, 2)</f>
        <v>33.5</v>
      </c>
      <c r="J506" s="189">
        <f t="shared" si="215"/>
        <v>33.4998</v>
      </c>
      <c r="K506" s="189">
        <f t="shared" si="214"/>
        <v>1003.32</v>
      </c>
      <c r="L506" s="189">
        <f t="shared" si="216"/>
        <v>1003.32</v>
      </c>
      <c r="M506" s="123">
        <f t="shared" si="224"/>
        <v>0</v>
      </c>
      <c r="N506" s="123">
        <f t="shared" si="225"/>
        <v>5.9701492537422851E-6</v>
      </c>
      <c r="O506" s="123">
        <f t="shared" si="226"/>
        <v>0</v>
      </c>
    </row>
    <row r="507" spans="1:15" ht="51.95" customHeight="1">
      <c r="A507" s="186" t="s">
        <v>1496</v>
      </c>
      <c r="B507" s="186" t="s">
        <v>1163</v>
      </c>
      <c r="C507" s="186" t="s">
        <v>46</v>
      </c>
      <c r="D507" s="186" t="s">
        <v>1164</v>
      </c>
      <c r="E507" s="187" t="s">
        <v>57</v>
      </c>
      <c r="F507" s="188">
        <v>16</v>
      </c>
      <c r="G507" s="189">
        <v>7.26</v>
      </c>
      <c r="H507" s="189">
        <f t="shared" si="220"/>
        <v>7.26</v>
      </c>
      <c r="I507" s="189">
        <f>TRUNC(TRUNC(G507 * B4, 2) + G507, 2)</f>
        <v>8.7799999999999994</v>
      </c>
      <c r="J507" s="189">
        <f t="shared" si="215"/>
        <v>8.7799999999999994</v>
      </c>
      <c r="K507" s="189">
        <f t="shared" si="214"/>
        <v>140.47999999999999</v>
      </c>
      <c r="L507" s="189">
        <f t="shared" si="216"/>
        <v>140.47999999999999</v>
      </c>
      <c r="M507" s="123">
        <f t="shared" si="224"/>
        <v>0</v>
      </c>
      <c r="N507" s="123">
        <f t="shared" si="225"/>
        <v>0</v>
      </c>
      <c r="O507" s="123">
        <f t="shared" si="226"/>
        <v>0</v>
      </c>
    </row>
    <row r="508" spans="1:15" ht="51.95" customHeight="1">
      <c r="A508" s="186" t="s">
        <v>1497</v>
      </c>
      <c r="B508" s="186" t="s">
        <v>1371</v>
      </c>
      <c r="C508" s="186" t="s">
        <v>46</v>
      </c>
      <c r="D508" s="186" t="s">
        <v>1372</v>
      </c>
      <c r="E508" s="187" t="s">
        <v>57</v>
      </c>
      <c r="F508" s="188">
        <v>18</v>
      </c>
      <c r="G508" s="189">
        <v>11.3</v>
      </c>
      <c r="H508" s="189">
        <f t="shared" si="220"/>
        <v>11.29</v>
      </c>
      <c r="I508" s="189">
        <f>TRUNC(TRUNC(G508 * B4, 2) + G508, 2)</f>
        <v>13.66</v>
      </c>
      <c r="J508" s="189">
        <f t="shared" si="215"/>
        <v>13.66</v>
      </c>
      <c r="K508" s="189">
        <f t="shared" si="214"/>
        <v>245.88</v>
      </c>
      <c r="L508" s="189">
        <f t="shared" si="216"/>
        <v>245.88</v>
      </c>
      <c r="M508" s="123">
        <f t="shared" si="224"/>
        <v>8.8495575221247957E-4</v>
      </c>
      <c r="N508" s="123">
        <f t="shared" si="225"/>
        <v>0</v>
      </c>
      <c r="O508" s="123">
        <f t="shared" si="226"/>
        <v>0</v>
      </c>
    </row>
    <row r="509" spans="1:15" ht="24" customHeight="1">
      <c r="A509" s="182" t="s">
        <v>1498</v>
      </c>
      <c r="B509" s="182" t="s">
        <v>33</v>
      </c>
      <c r="C509" s="182"/>
      <c r="D509" s="182" t="s">
        <v>1499</v>
      </c>
      <c r="E509" s="183"/>
      <c r="F509" s="184">
        <v>1</v>
      </c>
      <c r="G509" s="184" t="s">
        <v>34</v>
      </c>
      <c r="H509" s="184"/>
      <c r="I509" s="185">
        <f>K510 + K511 + K512 + K513 + K514 + K515 + K516 + K517</f>
        <v>36985.42</v>
      </c>
      <c r="J509" s="185">
        <f t="shared" si="215"/>
        <v>36985.42</v>
      </c>
      <c r="K509" s="185">
        <f t="shared" si="214"/>
        <v>36985.42</v>
      </c>
      <c r="L509" s="185">
        <f t="shared" si="216"/>
        <v>36985.42</v>
      </c>
      <c r="M509" s="181"/>
      <c r="N509" s="120"/>
      <c r="O509" s="181"/>
    </row>
    <row r="510" spans="1:15" ht="26.1" customHeight="1">
      <c r="A510" s="186" t="s">
        <v>1500</v>
      </c>
      <c r="B510" s="186" t="s">
        <v>1501</v>
      </c>
      <c r="C510" s="186" t="s">
        <v>38</v>
      </c>
      <c r="D510" s="186" t="s">
        <v>1502</v>
      </c>
      <c r="E510" s="187" t="s">
        <v>39</v>
      </c>
      <c r="F510" s="188">
        <v>7</v>
      </c>
      <c r="G510" s="189">
        <v>12.49</v>
      </c>
      <c r="H510" s="189">
        <f t="shared" si="220"/>
        <v>12.49</v>
      </c>
      <c r="I510" s="189">
        <f>TRUNC(TRUNC(G510 * B4, 2) + G510, 2)</f>
        <v>15.1</v>
      </c>
      <c r="J510" s="189">
        <f t="shared" si="215"/>
        <v>15.1</v>
      </c>
      <c r="K510" s="189">
        <f t="shared" si="214"/>
        <v>105.7</v>
      </c>
      <c r="L510" s="189">
        <f t="shared" si="216"/>
        <v>105.7</v>
      </c>
      <c r="M510" s="123">
        <f t="shared" ref="M510:M517" si="227">1-H510/G510</f>
        <v>0</v>
      </c>
      <c r="N510" s="123">
        <f t="shared" ref="N510:N517" si="228">1-J510/I510</f>
        <v>0</v>
      </c>
      <c r="O510" s="123">
        <f t="shared" ref="O510:O517" si="229">1-L510/K510</f>
        <v>0</v>
      </c>
    </row>
    <row r="511" spans="1:15" ht="26.1" customHeight="1">
      <c r="A511" s="186" t="s">
        <v>1503</v>
      </c>
      <c r="B511" s="186" t="s">
        <v>1504</v>
      </c>
      <c r="C511" s="186" t="s">
        <v>38</v>
      </c>
      <c r="D511" s="186" t="s">
        <v>1505</v>
      </c>
      <c r="E511" s="187" t="s">
        <v>39</v>
      </c>
      <c r="F511" s="188">
        <v>8</v>
      </c>
      <c r="G511" s="189">
        <v>24.19</v>
      </c>
      <c r="H511" s="189">
        <f t="shared" si="220"/>
        <v>24.19</v>
      </c>
      <c r="I511" s="189">
        <f>TRUNC(TRUNC(G511 * B4, 2) + G511, 2)</f>
        <v>29.25</v>
      </c>
      <c r="J511" s="189">
        <f t="shared" si="215"/>
        <v>29.25</v>
      </c>
      <c r="K511" s="189">
        <f t="shared" si="214"/>
        <v>234</v>
      </c>
      <c r="L511" s="189">
        <f t="shared" si="216"/>
        <v>234</v>
      </c>
      <c r="M511" s="123">
        <f t="shared" si="227"/>
        <v>0</v>
      </c>
      <c r="N511" s="123">
        <f t="shared" si="228"/>
        <v>0</v>
      </c>
      <c r="O511" s="123">
        <f t="shared" si="229"/>
        <v>0</v>
      </c>
    </row>
    <row r="512" spans="1:15" ht="39" customHeight="1">
      <c r="A512" s="186" t="s">
        <v>1506</v>
      </c>
      <c r="B512" s="186" t="s">
        <v>306</v>
      </c>
      <c r="C512" s="186" t="s">
        <v>46</v>
      </c>
      <c r="D512" s="186" t="s">
        <v>1507</v>
      </c>
      <c r="E512" s="187" t="s">
        <v>39</v>
      </c>
      <c r="F512" s="188">
        <v>37</v>
      </c>
      <c r="G512" s="189">
        <v>28.64</v>
      </c>
      <c r="H512" s="189">
        <f t="shared" si="220"/>
        <v>28.63</v>
      </c>
      <c r="I512" s="189">
        <f>TRUNC(TRUNC(G512 * B4, 2) + G512, 2)</f>
        <v>34.630000000000003</v>
      </c>
      <c r="J512" s="189">
        <f t="shared" si="215"/>
        <v>34.630000000000003</v>
      </c>
      <c r="K512" s="189">
        <f t="shared" si="214"/>
        <v>1281.31</v>
      </c>
      <c r="L512" s="189">
        <f t="shared" si="216"/>
        <v>1281.31</v>
      </c>
      <c r="M512" s="123">
        <f t="shared" si="227"/>
        <v>3.4916201117318746E-4</v>
      </c>
      <c r="N512" s="123">
        <f t="shared" si="228"/>
        <v>0</v>
      </c>
      <c r="O512" s="123">
        <f t="shared" si="229"/>
        <v>0</v>
      </c>
    </row>
    <row r="513" spans="1:15" ht="39" customHeight="1">
      <c r="A513" s="186" t="s">
        <v>1508</v>
      </c>
      <c r="B513" s="186" t="s">
        <v>1509</v>
      </c>
      <c r="C513" s="186" t="s">
        <v>46</v>
      </c>
      <c r="D513" s="186" t="s">
        <v>1510</v>
      </c>
      <c r="E513" s="187" t="s">
        <v>39</v>
      </c>
      <c r="F513" s="188">
        <v>15</v>
      </c>
      <c r="G513" s="189">
        <v>65.02</v>
      </c>
      <c r="H513" s="189">
        <f t="shared" si="220"/>
        <v>65.02</v>
      </c>
      <c r="I513" s="189">
        <f>TRUNC(TRUNC(G513 * B4, 2) + G513, 2)</f>
        <v>78.63</v>
      </c>
      <c r="J513" s="189">
        <f t="shared" si="215"/>
        <v>78.63</v>
      </c>
      <c r="K513" s="189">
        <f t="shared" si="214"/>
        <v>1179.45</v>
      </c>
      <c r="L513" s="189">
        <f t="shared" si="216"/>
        <v>1179.45</v>
      </c>
      <c r="M513" s="123">
        <f t="shared" si="227"/>
        <v>0</v>
      </c>
      <c r="N513" s="123">
        <f t="shared" si="228"/>
        <v>0</v>
      </c>
      <c r="O513" s="123">
        <f t="shared" si="229"/>
        <v>0</v>
      </c>
    </row>
    <row r="514" spans="1:15" ht="39" customHeight="1">
      <c r="A514" s="186" t="s">
        <v>1511</v>
      </c>
      <c r="B514" s="186" t="s">
        <v>1512</v>
      </c>
      <c r="C514" s="186" t="s">
        <v>38</v>
      </c>
      <c r="D514" s="186" t="s">
        <v>1513</v>
      </c>
      <c r="E514" s="187" t="s">
        <v>39</v>
      </c>
      <c r="F514" s="188">
        <v>12</v>
      </c>
      <c r="G514" s="189">
        <v>109.55</v>
      </c>
      <c r="H514" s="189">
        <f t="shared" si="220"/>
        <v>109.54</v>
      </c>
      <c r="I514" s="189">
        <f>TRUNC(TRUNC(G514 * B4, 2) + G514, 2)</f>
        <v>132.47999999999999</v>
      </c>
      <c r="J514" s="189">
        <f t="shared" si="215"/>
        <v>132.47999999999999</v>
      </c>
      <c r="K514" s="189">
        <f t="shared" si="214"/>
        <v>1589.76</v>
      </c>
      <c r="L514" s="189">
        <f t="shared" si="216"/>
        <v>1589.76</v>
      </c>
      <c r="M514" s="123">
        <f t="shared" si="227"/>
        <v>9.1282519397495321E-5</v>
      </c>
      <c r="N514" s="123">
        <f t="shared" si="228"/>
        <v>0</v>
      </c>
      <c r="O514" s="123">
        <f t="shared" si="229"/>
        <v>0</v>
      </c>
    </row>
    <row r="515" spans="1:15" ht="39" customHeight="1">
      <c r="A515" s="186" t="s">
        <v>1514</v>
      </c>
      <c r="B515" s="186" t="s">
        <v>1515</v>
      </c>
      <c r="C515" s="186" t="s">
        <v>46</v>
      </c>
      <c r="D515" s="186" t="s">
        <v>1516</v>
      </c>
      <c r="E515" s="187" t="s">
        <v>39</v>
      </c>
      <c r="F515" s="188">
        <v>7</v>
      </c>
      <c r="G515" s="189">
        <v>144.99</v>
      </c>
      <c r="H515" s="189">
        <f t="shared" si="220"/>
        <v>144.99</v>
      </c>
      <c r="I515" s="189">
        <f>TRUNC(TRUNC(G515 * B4, 2) + G515, 2)</f>
        <v>175.35</v>
      </c>
      <c r="J515" s="189">
        <f t="shared" si="215"/>
        <v>175.35</v>
      </c>
      <c r="K515" s="189">
        <f t="shared" si="214"/>
        <v>1227.45</v>
      </c>
      <c r="L515" s="189">
        <f t="shared" si="216"/>
        <v>1227.45</v>
      </c>
      <c r="M515" s="123">
        <f t="shared" si="227"/>
        <v>0</v>
      </c>
      <c r="N515" s="123">
        <f t="shared" si="228"/>
        <v>0</v>
      </c>
      <c r="O515" s="123">
        <f t="shared" si="229"/>
        <v>0</v>
      </c>
    </row>
    <row r="516" spans="1:15" ht="39" customHeight="1">
      <c r="A516" s="186" t="s">
        <v>1517</v>
      </c>
      <c r="B516" s="186" t="s">
        <v>1518</v>
      </c>
      <c r="C516" s="186" t="s">
        <v>46</v>
      </c>
      <c r="D516" s="186" t="s">
        <v>1519</v>
      </c>
      <c r="E516" s="187" t="s">
        <v>39</v>
      </c>
      <c r="F516" s="188">
        <v>9</v>
      </c>
      <c r="G516" s="189">
        <v>202.54</v>
      </c>
      <c r="H516" s="189">
        <f t="shared" si="220"/>
        <v>202.54</v>
      </c>
      <c r="I516" s="189">
        <f>TRUNC(TRUNC(G516 * B4, 2) + G516, 2)</f>
        <v>244.95</v>
      </c>
      <c r="J516" s="189">
        <f t="shared" si="215"/>
        <v>244.95</v>
      </c>
      <c r="K516" s="189">
        <f t="shared" si="214"/>
        <v>2204.5500000000002</v>
      </c>
      <c r="L516" s="189">
        <f t="shared" si="216"/>
        <v>2204.5500000000002</v>
      </c>
      <c r="M516" s="123">
        <f t="shared" si="227"/>
        <v>0</v>
      </c>
      <c r="N516" s="123">
        <f t="shared" si="228"/>
        <v>0</v>
      </c>
      <c r="O516" s="123">
        <f t="shared" si="229"/>
        <v>0</v>
      </c>
    </row>
    <row r="517" spans="1:15" ht="51.95" customHeight="1">
      <c r="A517" s="186" t="s">
        <v>1520</v>
      </c>
      <c r="B517" s="186" t="s">
        <v>1521</v>
      </c>
      <c r="C517" s="186" t="s">
        <v>38</v>
      </c>
      <c r="D517" s="186" t="s">
        <v>1522</v>
      </c>
      <c r="E517" s="187" t="s">
        <v>39</v>
      </c>
      <c r="F517" s="188">
        <v>32</v>
      </c>
      <c r="G517" s="189">
        <v>753.56</v>
      </c>
      <c r="H517" s="189">
        <f t="shared" si="220"/>
        <v>753.56</v>
      </c>
      <c r="I517" s="189">
        <f>TRUNC(TRUNC(G517 * B4, 2) + G517, 2)</f>
        <v>911.35</v>
      </c>
      <c r="J517" s="189">
        <f t="shared" si="215"/>
        <v>911.35</v>
      </c>
      <c r="K517" s="189">
        <f t="shared" si="214"/>
        <v>29163.200000000001</v>
      </c>
      <c r="L517" s="189">
        <f t="shared" si="216"/>
        <v>29163.200000000001</v>
      </c>
      <c r="M517" s="123">
        <f t="shared" si="227"/>
        <v>0</v>
      </c>
      <c r="N517" s="123">
        <f t="shared" si="228"/>
        <v>0</v>
      </c>
      <c r="O517" s="123">
        <f t="shared" si="229"/>
        <v>0</v>
      </c>
    </row>
    <row r="518" spans="1:15" ht="24" customHeight="1">
      <c r="A518" s="182" t="s">
        <v>1523</v>
      </c>
      <c r="B518" s="182" t="s">
        <v>33</v>
      </c>
      <c r="C518" s="182"/>
      <c r="D518" s="182" t="s">
        <v>1524</v>
      </c>
      <c r="E518" s="183"/>
      <c r="F518" s="184">
        <v>1</v>
      </c>
      <c r="G518" s="184" t="s">
        <v>34</v>
      </c>
      <c r="H518" s="184"/>
      <c r="I518" s="185">
        <f>K519 + K520 + K521 + K522 + K523 + K524</f>
        <v>5037.3</v>
      </c>
      <c r="J518" s="185">
        <f t="shared" si="215"/>
        <v>5037.3</v>
      </c>
      <c r="K518" s="185">
        <f t="shared" si="214"/>
        <v>5037.3</v>
      </c>
      <c r="L518" s="185">
        <f t="shared" si="216"/>
        <v>5037.3</v>
      </c>
      <c r="M518" s="181"/>
      <c r="N518" s="120"/>
      <c r="O518" s="181"/>
    </row>
    <row r="519" spans="1:15" ht="51.95" customHeight="1">
      <c r="A519" s="186" t="s">
        <v>1525</v>
      </c>
      <c r="B519" s="186" t="s">
        <v>1526</v>
      </c>
      <c r="C519" s="186" t="s">
        <v>38</v>
      </c>
      <c r="D519" s="186" t="s">
        <v>1527</v>
      </c>
      <c r="E519" s="187" t="s">
        <v>57</v>
      </c>
      <c r="F519" s="188">
        <v>24.53</v>
      </c>
      <c r="G519" s="189">
        <v>80.680000000000007</v>
      </c>
      <c r="H519" s="189">
        <f t="shared" si="220"/>
        <v>80.680000000000007</v>
      </c>
      <c r="I519" s="189">
        <f>TRUNC(TRUNC(G519 * B4, 2) + G519, 2)</f>
        <v>97.57</v>
      </c>
      <c r="J519" s="189">
        <f t="shared" si="215"/>
        <v>97.569900000000004</v>
      </c>
      <c r="K519" s="189">
        <f t="shared" si="214"/>
        <v>2393.39</v>
      </c>
      <c r="L519" s="189">
        <f t="shared" si="216"/>
        <v>2393.39</v>
      </c>
      <c r="M519" s="123">
        <f t="shared" ref="M519:M524" si="230">1-H519/G519</f>
        <v>0</v>
      </c>
      <c r="N519" s="123">
        <f t="shared" ref="N519:N524" si="231">1-J519/I519</f>
        <v>1.0249051961563893E-6</v>
      </c>
      <c r="O519" s="123">
        <f t="shared" ref="O519:O524" si="232">1-L519/K519</f>
        <v>0</v>
      </c>
    </row>
    <row r="520" spans="1:15" ht="39" customHeight="1">
      <c r="A520" s="186" t="s">
        <v>1528</v>
      </c>
      <c r="B520" s="186" t="s">
        <v>1529</v>
      </c>
      <c r="C520" s="186" t="s">
        <v>38</v>
      </c>
      <c r="D520" s="186" t="s">
        <v>1530</v>
      </c>
      <c r="E520" s="187" t="s">
        <v>57</v>
      </c>
      <c r="F520" s="188">
        <v>1</v>
      </c>
      <c r="G520" s="189">
        <v>231.13</v>
      </c>
      <c r="H520" s="189">
        <f t="shared" si="220"/>
        <v>231.12</v>
      </c>
      <c r="I520" s="189">
        <f>TRUNC(TRUNC(G520 * B4, 2) + G520, 2)</f>
        <v>279.52</v>
      </c>
      <c r="J520" s="189">
        <f t="shared" si="215"/>
        <v>279.52</v>
      </c>
      <c r="K520" s="189">
        <f t="shared" si="214"/>
        <v>279.52</v>
      </c>
      <c r="L520" s="189">
        <f t="shared" si="216"/>
        <v>279.52</v>
      </c>
      <c r="M520" s="123">
        <f t="shared" si="230"/>
        <v>4.3265694630645335E-5</v>
      </c>
      <c r="N520" s="123">
        <f t="shared" si="231"/>
        <v>0</v>
      </c>
      <c r="O520" s="123">
        <f t="shared" si="232"/>
        <v>0</v>
      </c>
    </row>
    <row r="521" spans="1:15" ht="39" customHeight="1">
      <c r="A521" s="186" t="s">
        <v>1531</v>
      </c>
      <c r="B521" s="186" t="s">
        <v>1532</v>
      </c>
      <c r="C521" s="186" t="s">
        <v>38</v>
      </c>
      <c r="D521" s="186" t="s">
        <v>1533</v>
      </c>
      <c r="E521" s="187" t="s">
        <v>39</v>
      </c>
      <c r="F521" s="188">
        <v>2</v>
      </c>
      <c r="G521" s="189">
        <v>90.24</v>
      </c>
      <c r="H521" s="189">
        <f t="shared" si="220"/>
        <v>90.23</v>
      </c>
      <c r="I521" s="189">
        <f>TRUNC(TRUNC(G521 * B4, 2) + G521, 2)</f>
        <v>109.13</v>
      </c>
      <c r="J521" s="189">
        <f t="shared" si="215"/>
        <v>109.13</v>
      </c>
      <c r="K521" s="189">
        <f t="shared" ref="K521:K584" si="233">TRUNC(F521 * I521,2)</f>
        <v>218.26</v>
      </c>
      <c r="L521" s="189">
        <f t="shared" si="216"/>
        <v>218.26</v>
      </c>
      <c r="M521" s="123">
        <f t="shared" si="230"/>
        <v>1.1081560283676684E-4</v>
      </c>
      <c r="N521" s="123">
        <f t="shared" si="231"/>
        <v>0</v>
      </c>
      <c r="O521" s="123">
        <f t="shared" si="232"/>
        <v>0</v>
      </c>
    </row>
    <row r="522" spans="1:15" ht="51.95" customHeight="1">
      <c r="A522" s="186" t="s">
        <v>1534</v>
      </c>
      <c r="B522" s="186" t="s">
        <v>1535</v>
      </c>
      <c r="C522" s="186" t="s">
        <v>38</v>
      </c>
      <c r="D522" s="186" t="s">
        <v>1536</v>
      </c>
      <c r="E522" s="187" t="s">
        <v>39</v>
      </c>
      <c r="F522" s="188">
        <v>5</v>
      </c>
      <c r="G522" s="189">
        <v>76.62</v>
      </c>
      <c r="H522" s="189">
        <f t="shared" si="220"/>
        <v>76.62</v>
      </c>
      <c r="I522" s="189">
        <f>TRUNC(TRUNC(G522 * B4, 2) + G522, 2)</f>
        <v>92.66</v>
      </c>
      <c r="J522" s="189">
        <f t="shared" ref="J522:J585" si="234">TRUNC(L522/F522,4)</f>
        <v>92.66</v>
      </c>
      <c r="K522" s="189">
        <f t="shared" si="233"/>
        <v>463.3</v>
      </c>
      <c r="L522" s="189">
        <f t="shared" ref="L522:L585" si="235">ROUND((1-$B$6) * K522,2)</f>
        <v>463.3</v>
      </c>
      <c r="M522" s="123">
        <f t="shared" si="230"/>
        <v>0</v>
      </c>
      <c r="N522" s="123">
        <f t="shared" si="231"/>
        <v>0</v>
      </c>
      <c r="O522" s="123">
        <f t="shared" si="232"/>
        <v>0</v>
      </c>
    </row>
    <row r="523" spans="1:15" ht="39" customHeight="1">
      <c r="A523" s="186" t="s">
        <v>1537</v>
      </c>
      <c r="B523" s="186" t="s">
        <v>1538</v>
      </c>
      <c r="C523" s="186" t="s">
        <v>38</v>
      </c>
      <c r="D523" s="186" t="s">
        <v>1539</v>
      </c>
      <c r="E523" s="187" t="s">
        <v>39</v>
      </c>
      <c r="F523" s="188">
        <v>4</v>
      </c>
      <c r="G523" s="189">
        <v>45.66</v>
      </c>
      <c r="H523" s="189">
        <f t="shared" si="220"/>
        <v>45.66</v>
      </c>
      <c r="I523" s="189">
        <f>TRUNC(TRUNC(G523 * B4, 2) + G523, 2)</f>
        <v>55.22</v>
      </c>
      <c r="J523" s="189">
        <f t="shared" si="234"/>
        <v>55.22</v>
      </c>
      <c r="K523" s="189">
        <f t="shared" si="233"/>
        <v>220.88</v>
      </c>
      <c r="L523" s="189">
        <f t="shared" si="235"/>
        <v>220.88</v>
      </c>
      <c r="M523" s="123">
        <f t="shared" si="230"/>
        <v>0</v>
      </c>
      <c r="N523" s="123">
        <f t="shared" si="231"/>
        <v>0</v>
      </c>
      <c r="O523" s="123">
        <f t="shared" si="232"/>
        <v>0</v>
      </c>
    </row>
    <row r="524" spans="1:15" ht="26.1" customHeight="1">
      <c r="A524" s="186" t="s">
        <v>1540</v>
      </c>
      <c r="B524" s="186" t="s">
        <v>1541</v>
      </c>
      <c r="C524" s="186" t="s">
        <v>38</v>
      </c>
      <c r="D524" s="186" t="s">
        <v>1542</v>
      </c>
      <c r="E524" s="187" t="s">
        <v>39</v>
      </c>
      <c r="F524" s="188">
        <v>1</v>
      </c>
      <c r="G524" s="189">
        <v>1208.83</v>
      </c>
      <c r="H524" s="189">
        <f t="shared" si="220"/>
        <v>1208.82</v>
      </c>
      <c r="I524" s="189">
        <f>TRUNC(TRUNC(G524 * B4, 2) + G524, 2)</f>
        <v>1461.95</v>
      </c>
      <c r="J524" s="189">
        <f t="shared" si="234"/>
        <v>1461.95</v>
      </c>
      <c r="K524" s="189">
        <f t="shared" si="233"/>
        <v>1461.95</v>
      </c>
      <c r="L524" s="189">
        <f t="shared" si="235"/>
        <v>1461.95</v>
      </c>
      <c r="M524" s="123">
        <f t="shared" si="230"/>
        <v>8.2724618019058838E-6</v>
      </c>
      <c r="N524" s="123">
        <f t="shared" si="231"/>
        <v>0</v>
      </c>
      <c r="O524" s="123">
        <f t="shared" si="232"/>
        <v>0</v>
      </c>
    </row>
    <row r="525" spans="1:15" ht="24" customHeight="1">
      <c r="A525" s="182" t="s">
        <v>11</v>
      </c>
      <c r="B525" s="182" t="s">
        <v>33</v>
      </c>
      <c r="C525" s="182"/>
      <c r="D525" s="182" t="s">
        <v>16</v>
      </c>
      <c r="E525" s="183"/>
      <c r="F525" s="184">
        <v>1</v>
      </c>
      <c r="G525" s="184" t="s">
        <v>34</v>
      </c>
      <c r="H525" s="184"/>
      <c r="I525" s="185">
        <f>K526 + K664</f>
        <v>829159.06</v>
      </c>
      <c r="J525" s="185">
        <f t="shared" si="234"/>
        <v>829159.06</v>
      </c>
      <c r="K525" s="185">
        <f t="shared" si="233"/>
        <v>829159.06</v>
      </c>
      <c r="L525" s="185">
        <f t="shared" si="235"/>
        <v>829159.06</v>
      </c>
      <c r="M525" s="181"/>
      <c r="N525" s="120"/>
      <c r="O525" s="181"/>
    </row>
    <row r="526" spans="1:15" ht="24" customHeight="1">
      <c r="A526" s="182" t="s">
        <v>152</v>
      </c>
      <c r="B526" s="182" t="s">
        <v>33</v>
      </c>
      <c r="C526" s="182"/>
      <c r="D526" s="182" t="s">
        <v>1543</v>
      </c>
      <c r="E526" s="183"/>
      <c r="F526" s="184">
        <v>1</v>
      </c>
      <c r="G526" s="184" t="s">
        <v>34</v>
      </c>
      <c r="H526" s="184"/>
      <c r="I526" s="185">
        <f>K527 + K552 + K577 + K593 + K608 + K621 + K626 + K657</f>
        <v>779824.92</v>
      </c>
      <c r="J526" s="185">
        <f t="shared" si="234"/>
        <v>779824.92</v>
      </c>
      <c r="K526" s="185">
        <f t="shared" si="233"/>
        <v>779824.92</v>
      </c>
      <c r="L526" s="185">
        <f t="shared" si="235"/>
        <v>779824.92</v>
      </c>
      <c r="M526" s="181"/>
      <c r="N526" s="120"/>
      <c r="O526" s="181"/>
    </row>
    <row r="527" spans="1:15" ht="24" customHeight="1">
      <c r="A527" s="182" t="s">
        <v>154</v>
      </c>
      <c r="B527" s="182" t="s">
        <v>33</v>
      </c>
      <c r="C527" s="182"/>
      <c r="D527" s="182" t="s">
        <v>1544</v>
      </c>
      <c r="E527" s="183"/>
      <c r="F527" s="184">
        <v>1</v>
      </c>
      <c r="G527" s="184" t="s">
        <v>34</v>
      </c>
      <c r="H527" s="184"/>
      <c r="I527" s="185">
        <f>K528 + K529 + K530 + K531 + K532 + K533 + K534 + K535 + K536 + K537 + K538 + K539 + K540 + K541 + K542 + K543 + K544 + K545 + K546 + K547 + K548 + K549 + K550 + K551</f>
        <v>53624.810000000005</v>
      </c>
      <c r="J527" s="185">
        <f t="shared" si="234"/>
        <v>53624.81</v>
      </c>
      <c r="K527" s="185">
        <f t="shared" si="233"/>
        <v>53624.81</v>
      </c>
      <c r="L527" s="185">
        <f t="shared" si="235"/>
        <v>53624.81</v>
      </c>
      <c r="M527" s="181"/>
      <c r="N527" s="120"/>
      <c r="O527" s="181"/>
    </row>
    <row r="528" spans="1:15" ht="26.1" customHeight="1">
      <c r="A528" s="186" t="s">
        <v>156</v>
      </c>
      <c r="B528" s="186" t="s">
        <v>1545</v>
      </c>
      <c r="C528" s="186" t="s">
        <v>38</v>
      </c>
      <c r="D528" s="186" t="s">
        <v>1546</v>
      </c>
      <c r="E528" s="187" t="s">
        <v>39</v>
      </c>
      <c r="F528" s="188">
        <v>10</v>
      </c>
      <c r="G528" s="189">
        <v>53.61</v>
      </c>
      <c r="H528" s="189">
        <f t="shared" ref="H528:H589" si="236">ROUND(J528/(1+$B$4),2)</f>
        <v>53.61</v>
      </c>
      <c r="I528" s="189">
        <f>TRUNC(TRUNC(G528 * B4, 2) + G528, 2)</f>
        <v>64.83</v>
      </c>
      <c r="J528" s="189">
        <f t="shared" si="234"/>
        <v>64.83</v>
      </c>
      <c r="K528" s="189">
        <f t="shared" si="233"/>
        <v>648.29999999999995</v>
      </c>
      <c r="L528" s="189">
        <f t="shared" si="235"/>
        <v>648.29999999999995</v>
      </c>
      <c r="M528" s="123">
        <f t="shared" ref="M528:M551" si="237">1-H528/G528</f>
        <v>0</v>
      </c>
      <c r="N528" s="123">
        <f t="shared" ref="N528:N551" si="238">1-J528/I528</f>
        <v>0</v>
      </c>
      <c r="O528" s="123">
        <f t="shared" ref="O528:O551" si="239">1-L528/K528</f>
        <v>0</v>
      </c>
    </row>
    <row r="529" spans="1:15" ht="51.95" customHeight="1">
      <c r="A529" s="186" t="s">
        <v>157</v>
      </c>
      <c r="B529" s="186" t="s">
        <v>357</v>
      </c>
      <c r="C529" s="186" t="s">
        <v>46</v>
      </c>
      <c r="D529" s="186" t="s">
        <v>358</v>
      </c>
      <c r="E529" s="187" t="s">
        <v>39</v>
      </c>
      <c r="F529" s="188">
        <v>4</v>
      </c>
      <c r="G529" s="189">
        <v>964.41</v>
      </c>
      <c r="H529" s="189">
        <f t="shared" si="236"/>
        <v>964.4</v>
      </c>
      <c r="I529" s="189">
        <f>TRUNC(TRUNC(G529 * B4, 2) + G529, 2)</f>
        <v>1166.3499999999999</v>
      </c>
      <c r="J529" s="189">
        <f t="shared" si="234"/>
        <v>1166.3499999999999</v>
      </c>
      <c r="K529" s="189">
        <f t="shared" si="233"/>
        <v>4665.3999999999996</v>
      </c>
      <c r="L529" s="189">
        <f t="shared" si="235"/>
        <v>4665.3999999999996</v>
      </c>
      <c r="M529" s="123">
        <f t="shared" si="237"/>
        <v>1.0369033917045911E-5</v>
      </c>
      <c r="N529" s="123">
        <f t="shared" si="238"/>
        <v>0</v>
      </c>
      <c r="O529" s="123">
        <f t="shared" si="239"/>
        <v>0</v>
      </c>
    </row>
    <row r="530" spans="1:15" ht="39" customHeight="1">
      <c r="A530" s="186" t="s">
        <v>1547</v>
      </c>
      <c r="B530" s="186" t="s">
        <v>1548</v>
      </c>
      <c r="C530" s="186" t="s">
        <v>38</v>
      </c>
      <c r="D530" s="186" t="s">
        <v>1549</v>
      </c>
      <c r="E530" s="187" t="s">
        <v>39</v>
      </c>
      <c r="F530" s="188">
        <v>1</v>
      </c>
      <c r="G530" s="189">
        <v>1473.61</v>
      </c>
      <c r="H530" s="189">
        <f t="shared" si="236"/>
        <v>1473.61</v>
      </c>
      <c r="I530" s="189">
        <f>TRUNC(TRUNC(G530 * B4, 2) + G530, 2)</f>
        <v>1782.18</v>
      </c>
      <c r="J530" s="189">
        <f t="shared" si="234"/>
        <v>1782.18</v>
      </c>
      <c r="K530" s="189">
        <f t="shared" si="233"/>
        <v>1782.18</v>
      </c>
      <c r="L530" s="189">
        <f t="shared" si="235"/>
        <v>1782.18</v>
      </c>
      <c r="M530" s="123">
        <f t="shared" si="237"/>
        <v>0</v>
      </c>
      <c r="N530" s="123">
        <f t="shared" si="238"/>
        <v>0</v>
      </c>
      <c r="O530" s="123">
        <f t="shared" si="239"/>
        <v>0</v>
      </c>
    </row>
    <row r="531" spans="1:15" ht="39" customHeight="1">
      <c r="A531" s="186" t="s">
        <v>1550</v>
      </c>
      <c r="B531" s="186" t="s">
        <v>1551</v>
      </c>
      <c r="C531" s="186" t="s">
        <v>38</v>
      </c>
      <c r="D531" s="186" t="s">
        <v>1552</v>
      </c>
      <c r="E531" s="187" t="s">
        <v>39</v>
      </c>
      <c r="F531" s="188">
        <v>2</v>
      </c>
      <c r="G531" s="189">
        <v>1544.37</v>
      </c>
      <c r="H531" s="189">
        <f t="shared" si="236"/>
        <v>1544.37</v>
      </c>
      <c r="I531" s="189">
        <f>TRUNC(TRUNC(G531 * B4, 2) + G531, 2)</f>
        <v>1867.76</v>
      </c>
      <c r="J531" s="189">
        <f t="shared" si="234"/>
        <v>1867.76</v>
      </c>
      <c r="K531" s="189">
        <f t="shared" si="233"/>
        <v>3735.52</v>
      </c>
      <c r="L531" s="189">
        <f t="shared" si="235"/>
        <v>3735.52</v>
      </c>
      <c r="M531" s="123">
        <f t="shared" si="237"/>
        <v>0</v>
      </c>
      <c r="N531" s="123">
        <f t="shared" si="238"/>
        <v>0</v>
      </c>
      <c r="O531" s="123">
        <f t="shared" si="239"/>
        <v>0</v>
      </c>
    </row>
    <row r="532" spans="1:15" ht="51.95" customHeight="1">
      <c r="A532" s="186" t="s">
        <v>1553</v>
      </c>
      <c r="B532" s="186" t="s">
        <v>1554</v>
      </c>
      <c r="C532" s="186" t="s">
        <v>46</v>
      </c>
      <c r="D532" s="186" t="s">
        <v>1555</v>
      </c>
      <c r="E532" s="187" t="s">
        <v>39</v>
      </c>
      <c r="F532" s="188">
        <v>1</v>
      </c>
      <c r="G532" s="189">
        <v>576.82000000000005</v>
      </c>
      <c r="H532" s="189">
        <f t="shared" si="236"/>
        <v>576.80999999999995</v>
      </c>
      <c r="I532" s="189">
        <f>TRUNC(TRUNC(G532 * B4, 2) + G532, 2)</f>
        <v>697.6</v>
      </c>
      <c r="J532" s="189">
        <f t="shared" si="234"/>
        <v>697.6</v>
      </c>
      <c r="K532" s="189">
        <f t="shared" si="233"/>
        <v>697.6</v>
      </c>
      <c r="L532" s="189">
        <f t="shared" si="235"/>
        <v>697.6</v>
      </c>
      <c r="M532" s="123">
        <f t="shared" si="237"/>
        <v>1.7336430775838352E-5</v>
      </c>
      <c r="N532" s="123">
        <f t="shared" si="238"/>
        <v>0</v>
      </c>
      <c r="O532" s="123">
        <f t="shared" si="239"/>
        <v>0</v>
      </c>
    </row>
    <row r="533" spans="1:15" ht="51.95" customHeight="1">
      <c r="A533" s="186" t="s">
        <v>1556</v>
      </c>
      <c r="B533" s="186" t="s">
        <v>1557</v>
      </c>
      <c r="C533" s="186" t="s">
        <v>46</v>
      </c>
      <c r="D533" s="186" t="s">
        <v>1558</v>
      </c>
      <c r="E533" s="187" t="s">
        <v>39</v>
      </c>
      <c r="F533" s="188">
        <v>1</v>
      </c>
      <c r="G533" s="189">
        <v>601.72</v>
      </c>
      <c r="H533" s="189">
        <f t="shared" si="236"/>
        <v>601.72</v>
      </c>
      <c r="I533" s="189">
        <f>TRUNC(TRUNC(G533 * B4, 2) + G533, 2)</f>
        <v>727.72</v>
      </c>
      <c r="J533" s="189">
        <f t="shared" si="234"/>
        <v>727.72</v>
      </c>
      <c r="K533" s="189">
        <f t="shared" si="233"/>
        <v>727.72</v>
      </c>
      <c r="L533" s="189">
        <f t="shared" si="235"/>
        <v>727.72</v>
      </c>
      <c r="M533" s="123">
        <f t="shared" si="237"/>
        <v>0</v>
      </c>
      <c r="N533" s="123">
        <f t="shared" si="238"/>
        <v>0</v>
      </c>
      <c r="O533" s="123">
        <f t="shared" si="239"/>
        <v>0</v>
      </c>
    </row>
    <row r="534" spans="1:15" ht="26.1" customHeight="1">
      <c r="A534" s="186" t="s">
        <v>1559</v>
      </c>
      <c r="B534" s="186" t="s">
        <v>324</v>
      </c>
      <c r="C534" s="186" t="s">
        <v>46</v>
      </c>
      <c r="D534" s="186" t="s">
        <v>325</v>
      </c>
      <c r="E534" s="187" t="s">
        <v>39</v>
      </c>
      <c r="F534" s="188">
        <v>17</v>
      </c>
      <c r="G534" s="189">
        <v>17.64</v>
      </c>
      <c r="H534" s="189">
        <f t="shared" si="236"/>
        <v>17.64</v>
      </c>
      <c r="I534" s="189">
        <f>TRUNC(TRUNC(G534 * B4, 2) + G534, 2)</f>
        <v>21.33</v>
      </c>
      <c r="J534" s="189">
        <f t="shared" si="234"/>
        <v>21.33</v>
      </c>
      <c r="K534" s="189">
        <f t="shared" si="233"/>
        <v>362.61</v>
      </c>
      <c r="L534" s="189">
        <f t="shared" si="235"/>
        <v>362.61</v>
      </c>
      <c r="M534" s="123">
        <f t="shared" si="237"/>
        <v>0</v>
      </c>
      <c r="N534" s="123">
        <f t="shared" si="238"/>
        <v>0</v>
      </c>
      <c r="O534" s="123">
        <f t="shared" si="239"/>
        <v>0</v>
      </c>
    </row>
    <row r="535" spans="1:15" ht="26.1" customHeight="1">
      <c r="A535" s="186" t="s">
        <v>1560</v>
      </c>
      <c r="B535" s="186" t="s">
        <v>326</v>
      </c>
      <c r="C535" s="186" t="s">
        <v>46</v>
      </c>
      <c r="D535" s="186" t="s">
        <v>327</v>
      </c>
      <c r="E535" s="187" t="s">
        <v>39</v>
      </c>
      <c r="F535" s="188">
        <v>22</v>
      </c>
      <c r="G535" s="189">
        <v>17.64</v>
      </c>
      <c r="H535" s="189">
        <f t="shared" si="236"/>
        <v>17.64</v>
      </c>
      <c r="I535" s="189">
        <f>TRUNC(TRUNC(G535 * B4, 2) + G535, 2)</f>
        <v>21.33</v>
      </c>
      <c r="J535" s="189">
        <f t="shared" si="234"/>
        <v>21.33</v>
      </c>
      <c r="K535" s="189">
        <f t="shared" si="233"/>
        <v>469.26</v>
      </c>
      <c r="L535" s="189">
        <f t="shared" si="235"/>
        <v>469.26</v>
      </c>
      <c r="M535" s="123">
        <f t="shared" si="237"/>
        <v>0</v>
      </c>
      <c r="N535" s="123">
        <f t="shared" si="238"/>
        <v>0</v>
      </c>
      <c r="O535" s="123">
        <f t="shared" si="239"/>
        <v>0</v>
      </c>
    </row>
    <row r="536" spans="1:15" ht="26.1" customHeight="1">
      <c r="A536" s="186" t="s">
        <v>1561</v>
      </c>
      <c r="B536" s="186" t="s">
        <v>328</v>
      </c>
      <c r="C536" s="186" t="s">
        <v>46</v>
      </c>
      <c r="D536" s="186" t="s">
        <v>329</v>
      </c>
      <c r="E536" s="187" t="s">
        <v>39</v>
      </c>
      <c r="F536" s="188">
        <v>63</v>
      </c>
      <c r="G536" s="189">
        <v>18.649999999999999</v>
      </c>
      <c r="H536" s="189">
        <f t="shared" si="236"/>
        <v>18.649999999999999</v>
      </c>
      <c r="I536" s="189">
        <f>TRUNC(TRUNC(G536 * B4, 2) + G536, 2)</f>
        <v>22.55</v>
      </c>
      <c r="J536" s="189">
        <f t="shared" si="234"/>
        <v>22.55</v>
      </c>
      <c r="K536" s="189">
        <f t="shared" si="233"/>
        <v>1420.65</v>
      </c>
      <c r="L536" s="189">
        <f t="shared" si="235"/>
        <v>1420.65</v>
      </c>
      <c r="M536" s="123">
        <f t="shared" si="237"/>
        <v>0</v>
      </c>
      <c r="N536" s="123">
        <f t="shared" si="238"/>
        <v>0</v>
      </c>
      <c r="O536" s="123">
        <f t="shared" si="239"/>
        <v>0</v>
      </c>
    </row>
    <row r="537" spans="1:15" ht="26.1" customHeight="1">
      <c r="A537" s="186" t="s">
        <v>1562</v>
      </c>
      <c r="B537" s="186" t="s">
        <v>1563</v>
      </c>
      <c r="C537" s="186" t="s">
        <v>46</v>
      </c>
      <c r="D537" s="186" t="s">
        <v>356</v>
      </c>
      <c r="E537" s="187" t="s">
        <v>39</v>
      </c>
      <c r="F537" s="188">
        <v>31</v>
      </c>
      <c r="G537" s="189">
        <v>19.649999999999999</v>
      </c>
      <c r="H537" s="189">
        <f t="shared" si="236"/>
        <v>19.649999999999999</v>
      </c>
      <c r="I537" s="189">
        <f>TRUNC(TRUNC(G537 * B4, 2) + G537, 2)</f>
        <v>23.76</v>
      </c>
      <c r="J537" s="189">
        <f t="shared" si="234"/>
        <v>23.76</v>
      </c>
      <c r="K537" s="189">
        <f t="shared" si="233"/>
        <v>736.56</v>
      </c>
      <c r="L537" s="189">
        <f t="shared" si="235"/>
        <v>736.56</v>
      </c>
      <c r="M537" s="123">
        <f t="shared" si="237"/>
        <v>0</v>
      </c>
      <c r="N537" s="123">
        <f t="shared" si="238"/>
        <v>0</v>
      </c>
      <c r="O537" s="123">
        <f t="shared" si="239"/>
        <v>0</v>
      </c>
    </row>
    <row r="538" spans="1:15" ht="26.1" customHeight="1">
      <c r="A538" s="186" t="s">
        <v>1564</v>
      </c>
      <c r="B538" s="186" t="s">
        <v>330</v>
      </c>
      <c r="C538" s="186" t="s">
        <v>46</v>
      </c>
      <c r="D538" s="186" t="s">
        <v>331</v>
      </c>
      <c r="E538" s="187" t="s">
        <v>39</v>
      </c>
      <c r="F538" s="188">
        <v>6</v>
      </c>
      <c r="G538" s="189">
        <v>21.35</v>
      </c>
      <c r="H538" s="189">
        <f t="shared" si="236"/>
        <v>21.35</v>
      </c>
      <c r="I538" s="189">
        <f>TRUNC(TRUNC(G538 * B4, 2) + G538, 2)</f>
        <v>25.82</v>
      </c>
      <c r="J538" s="189">
        <f t="shared" si="234"/>
        <v>25.82</v>
      </c>
      <c r="K538" s="189">
        <f t="shared" si="233"/>
        <v>154.91999999999999</v>
      </c>
      <c r="L538" s="189">
        <f t="shared" si="235"/>
        <v>154.91999999999999</v>
      </c>
      <c r="M538" s="123">
        <f t="shared" si="237"/>
        <v>0</v>
      </c>
      <c r="N538" s="123">
        <f t="shared" si="238"/>
        <v>0</v>
      </c>
      <c r="O538" s="123">
        <f t="shared" si="239"/>
        <v>0</v>
      </c>
    </row>
    <row r="539" spans="1:15" ht="26.1" customHeight="1">
      <c r="A539" s="186" t="s">
        <v>1565</v>
      </c>
      <c r="B539" s="186" t="s">
        <v>1566</v>
      </c>
      <c r="C539" s="186" t="s">
        <v>46</v>
      </c>
      <c r="D539" s="186" t="s">
        <v>1567</v>
      </c>
      <c r="E539" s="187" t="s">
        <v>39</v>
      </c>
      <c r="F539" s="188">
        <v>4</v>
      </c>
      <c r="G539" s="189">
        <v>114.03</v>
      </c>
      <c r="H539" s="189">
        <f t="shared" si="236"/>
        <v>114.02</v>
      </c>
      <c r="I539" s="189">
        <f>TRUNC(TRUNC(G539 * B4, 2) + G539, 2)</f>
        <v>137.9</v>
      </c>
      <c r="J539" s="189">
        <f t="shared" si="234"/>
        <v>137.9</v>
      </c>
      <c r="K539" s="189">
        <f t="shared" si="233"/>
        <v>551.6</v>
      </c>
      <c r="L539" s="189">
        <f t="shared" si="235"/>
        <v>551.6</v>
      </c>
      <c r="M539" s="123">
        <f t="shared" si="237"/>
        <v>8.7696220292921012E-5</v>
      </c>
      <c r="N539" s="123">
        <f t="shared" si="238"/>
        <v>0</v>
      </c>
      <c r="O539" s="123">
        <f t="shared" si="239"/>
        <v>0</v>
      </c>
    </row>
    <row r="540" spans="1:15" ht="26.1" customHeight="1">
      <c r="A540" s="186" t="s">
        <v>1568</v>
      </c>
      <c r="B540" s="186" t="s">
        <v>354</v>
      </c>
      <c r="C540" s="186" t="s">
        <v>46</v>
      </c>
      <c r="D540" s="186" t="s">
        <v>355</v>
      </c>
      <c r="E540" s="187" t="s">
        <v>39</v>
      </c>
      <c r="F540" s="188">
        <v>2</v>
      </c>
      <c r="G540" s="189">
        <v>121.97</v>
      </c>
      <c r="H540" s="189">
        <f t="shared" si="236"/>
        <v>121.97</v>
      </c>
      <c r="I540" s="189">
        <f>TRUNC(TRUNC(G540 * B4, 2) + G540, 2)</f>
        <v>147.51</v>
      </c>
      <c r="J540" s="189">
        <f t="shared" si="234"/>
        <v>147.51</v>
      </c>
      <c r="K540" s="189">
        <f t="shared" si="233"/>
        <v>295.02</v>
      </c>
      <c r="L540" s="189">
        <f t="shared" si="235"/>
        <v>295.02</v>
      </c>
      <c r="M540" s="123">
        <f t="shared" si="237"/>
        <v>0</v>
      </c>
      <c r="N540" s="123">
        <f t="shared" si="238"/>
        <v>0</v>
      </c>
      <c r="O540" s="123">
        <f t="shared" si="239"/>
        <v>0</v>
      </c>
    </row>
    <row r="541" spans="1:15" ht="26.1" customHeight="1">
      <c r="A541" s="186" t="s">
        <v>1569</v>
      </c>
      <c r="B541" s="186" t="s">
        <v>1570</v>
      </c>
      <c r="C541" s="186" t="s">
        <v>46</v>
      </c>
      <c r="D541" s="186" t="s">
        <v>1571</v>
      </c>
      <c r="E541" s="187" t="s">
        <v>39</v>
      </c>
      <c r="F541" s="188">
        <v>5</v>
      </c>
      <c r="G541" s="189">
        <v>129.58000000000001</v>
      </c>
      <c r="H541" s="189">
        <f t="shared" si="236"/>
        <v>129.58000000000001</v>
      </c>
      <c r="I541" s="189">
        <f>TRUNC(TRUNC(G541 * B4, 2) + G541, 2)</f>
        <v>156.71</v>
      </c>
      <c r="J541" s="189">
        <f t="shared" si="234"/>
        <v>156.71</v>
      </c>
      <c r="K541" s="189">
        <f t="shared" si="233"/>
        <v>783.55</v>
      </c>
      <c r="L541" s="189">
        <f t="shared" si="235"/>
        <v>783.55</v>
      </c>
      <c r="M541" s="123">
        <f t="shared" si="237"/>
        <v>0</v>
      </c>
      <c r="N541" s="123">
        <f t="shared" si="238"/>
        <v>0</v>
      </c>
      <c r="O541" s="123">
        <f t="shared" si="239"/>
        <v>0</v>
      </c>
    </row>
    <row r="542" spans="1:15" ht="26.1" customHeight="1">
      <c r="A542" s="186" t="s">
        <v>1572</v>
      </c>
      <c r="B542" s="186" t="s">
        <v>1573</v>
      </c>
      <c r="C542" s="186" t="s">
        <v>38</v>
      </c>
      <c r="D542" s="186" t="s">
        <v>1574</v>
      </c>
      <c r="E542" s="187" t="s">
        <v>39</v>
      </c>
      <c r="F542" s="188">
        <v>4</v>
      </c>
      <c r="G542" s="189">
        <v>109.92</v>
      </c>
      <c r="H542" s="189">
        <f t="shared" si="236"/>
        <v>109.91</v>
      </c>
      <c r="I542" s="189">
        <f>TRUNC(TRUNC(G542 * B4, 2) + G542, 2)</f>
        <v>132.93</v>
      </c>
      <c r="J542" s="189">
        <f t="shared" si="234"/>
        <v>132.93</v>
      </c>
      <c r="K542" s="189">
        <f t="shared" si="233"/>
        <v>531.72</v>
      </c>
      <c r="L542" s="189">
        <f t="shared" si="235"/>
        <v>531.72</v>
      </c>
      <c r="M542" s="123">
        <f t="shared" si="237"/>
        <v>9.097525473078516E-5</v>
      </c>
      <c r="N542" s="123">
        <f t="shared" si="238"/>
        <v>0</v>
      </c>
      <c r="O542" s="123">
        <f t="shared" si="239"/>
        <v>0</v>
      </c>
    </row>
    <row r="543" spans="1:15" ht="26.1" customHeight="1">
      <c r="A543" s="186" t="s">
        <v>1575</v>
      </c>
      <c r="B543" s="186" t="s">
        <v>1576</v>
      </c>
      <c r="C543" s="186" t="s">
        <v>38</v>
      </c>
      <c r="D543" s="186" t="s">
        <v>1577</v>
      </c>
      <c r="E543" s="187" t="s">
        <v>39</v>
      </c>
      <c r="F543" s="188">
        <v>2</v>
      </c>
      <c r="G543" s="189">
        <v>205.45</v>
      </c>
      <c r="H543" s="189">
        <f t="shared" si="236"/>
        <v>205.45</v>
      </c>
      <c r="I543" s="189">
        <f>TRUNC(TRUNC(G543 * B4, 2) + G543, 2)</f>
        <v>248.47</v>
      </c>
      <c r="J543" s="189">
        <f t="shared" si="234"/>
        <v>248.47</v>
      </c>
      <c r="K543" s="189">
        <f t="shared" si="233"/>
        <v>496.94</v>
      </c>
      <c r="L543" s="189">
        <f t="shared" si="235"/>
        <v>496.94</v>
      </c>
      <c r="M543" s="123">
        <f t="shared" si="237"/>
        <v>0</v>
      </c>
      <c r="N543" s="123">
        <f t="shared" si="238"/>
        <v>0</v>
      </c>
      <c r="O543" s="123">
        <f t="shared" si="239"/>
        <v>0</v>
      </c>
    </row>
    <row r="544" spans="1:15" ht="26.1" customHeight="1">
      <c r="A544" s="186" t="s">
        <v>1578</v>
      </c>
      <c r="B544" s="186" t="s">
        <v>1579</v>
      </c>
      <c r="C544" s="186" t="s">
        <v>38</v>
      </c>
      <c r="D544" s="186" t="s">
        <v>1580</v>
      </c>
      <c r="E544" s="187" t="s">
        <v>39</v>
      </c>
      <c r="F544" s="188">
        <v>2</v>
      </c>
      <c r="G544" s="189">
        <v>1408.52</v>
      </c>
      <c r="H544" s="189">
        <f t="shared" si="236"/>
        <v>1408.52</v>
      </c>
      <c r="I544" s="189">
        <f>TRUNC(TRUNC(G544 * B4, 2) + G544, 2)</f>
        <v>1703.46</v>
      </c>
      <c r="J544" s="189">
        <f t="shared" si="234"/>
        <v>1703.46</v>
      </c>
      <c r="K544" s="189">
        <f t="shared" si="233"/>
        <v>3406.92</v>
      </c>
      <c r="L544" s="189">
        <f t="shared" si="235"/>
        <v>3406.92</v>
      </c>
      <c r="M544" s="123">
        <f t="shared" si="237"/>
        <v>0</v>
      </c>
      <c r="N544" s="123">
        <f t="shared" si="238"/>
        <v>0</v>
      </c>
      <c r="O544" s="123">
        <f t="shared" si="239"/>
        <v>0</v>
      </c>
    </row>
    <row r="545" spans="1:15" ht="26.1" customHeight="1">
      <c r="A545" s="186" t="s">
        <v>1581</v>
      </c>
      <c r="B545" s="186" t="s">
        <v>1582</v>
      </c>
      <c r="C545" s="186" t="s">
        <v>38</v>
      </c>
      <c r="D545" s="186" t="s">
        <v>1583</v>
      </c>
      <c r="E545" s="187" t="s">
        <v>39</v>
      </c>
      <c r="F545" s="188">
        <v>1</v>
      </c>
      <c r="G545" s="189">
        <v>1519.69</v>
      </c>
      <c r="H545" s="189">
        <f t="shared" si="236"/>
        <v>1519.69</v>
      </c>
      <c r="I545" s="189">
        <f>TRUNC(TRUNC(G545 * B4, 2) + G545, 2)</f>
        <v>1837.91</v>
      </c>
      <c r="J545" s="189">
        <f t="shared" si="234"/>
        <v>1837.91</v>
      </c>
      <c r="K545" s="189">
        <f t="shared" si="233"/>
        <v>1837.91</v>
      </c>
      <c r="L545" s="189">
        <f t="shared" si="235"/>
        <v>1837.91</v>
      </c>
      <c r="M545" s="123">
        <f t="shared" si="237"/>
        <v>0</v>
      </c>
      <c r="N545" s="123">
        <f t="shared" si="238"/>
        <v>0</v>
      </c>
      <c r="O545" s="123">
        <f t="shared" si="239"/>
        <v>0</v>
      </c>
    </row>
    <row r="546" spans="1:15" ht="24" customHeight="1">
      <c r="A546" s="186" t="s">
        <v>1584</v>
      </c>
      <c r="B546" s="186" t="s">
        <v>1585</v>
      </c>
      <c r="C546" s="186" t="s">
        <v>38</v>
      </c>
      <c r="D546" s="186" t="s">
        <v>1586</v>
      </c>
      <c r="E546" s="187" t="s">
        <v>39</v>
      </c>
      <c r="F546" s="188">
        <v>4</v>
      </c>
      <c r="G546" s="189">
        <v>291.04000000000002</v>
      </c>
      <c r="H546" s="189">
        <f t="shared" si="236"/>
        <v>291.04000000000002</v>
      </c>
      <c r="I546" s="189">
        <f>TRUNC(TRUNC(G546 * B4, 2) + G546, 2)</f>
        <v>351.98</v>
      </c>
      <c r="J546" s="189">
        <f t="shared" si="234"/>
        <v>351.98</v>
      </c>
      <c r="K546" s="189">
        <f t="shared" si="233"/>
        <v>1407.92</v>
      </c>
      <c r="L546" s="189">
        <f t="shared" si="235"/>
        <v>1407.92</v>
      </c>
      <c r="M546" s="123">
        <f t="shared" si="237"/>
        <v>0</v>
      </c>
      <c r="N546" s="123">
        <f t="shared" si="238"/>
        <v>0</v>
      </c>
      <c r="O546" s="123">
        <f t="shared" si="239"/>
        <v>0</v>
      </c>
    </row>
    <row r="547" spans="1:15" ht="26.1" customHeight="1">
      <c r="A547" s="186" t="s">
        <v>1587</v>
      </c>
      <c r="B547" s="186" t="s">
        <v>1588</v>
      </c>
      <c r="C547" s="186" t="s">
        <v>38</v>
      </c>
      <c r="D547" s="186" t="s">
        <v>1589</v>
      </c>
      <c r="E547" s="187" t="s">
        <v>39</v>
      </c>
      <c r="F547" s="188">
        <v>4</v>
      </c>
      <c r="G547" s="189">
        <v>306.60000000000002</v>
      </c>
      <c r="H547" s="189">
        <f t="shared" si="236"/>
        <v>306.60000000000002</v>
      </c>
      <c r="I547" s="189">
        <f>TRUNC(TRUNC(G547 * B4, 2) + G547, 2)</f>
        <v>370.8</v>
      </c>
      <c r="J547" s="189">
        <f t="shared" si="234"/>
        <v>370.8</v>
      </c>
      <c r="K547" s="189">
        <f t="shared" si="233"/>
        <v>1483.2</v>
      </c>
      <c r="L547" s="189">
        <f t="shared" si="235"/>
        <v>1483.2</v>
      </c>
      <c r="M547" s="123">
        <f t="shared" si="237"/>
        <v>0</v>
      </c>
      <c r="N547" s="123">
        <f t="shared" si="238"/>
        <v>0</v>
      </c>
      <c r="O547" s="123">
        <f t="shared" si="239"/>
        <v>0</v>
      </c>
    </row>
    <row r="548" spans="1:15" ht="26.1" customHeight="1">
      <c r="A548" s="186" t="s">
        <v>1590</v>
      </c>
      <c r="B548" s="186" t="s">
        <v>1591</v>
      </c>
      <c r="C548" s="186" t="s">
        <v>38</v>
      </c>
      <c r="D548" s="186" t="s">
        <v>1592</v>
      </c>
      <c r="E548" s="187" t="s">
        <v>39</v>
      </c>
      <c r="F548" s="188">
        <v>40</v>
      </c>
      <c r="G548" s="189">
        <v>184.01</v>
      </c>
      <c r="H548" s="189">
        <f t="shared" si="236"/>
        <v>184.01</v>
      </c>
      <c r="I548" s="189">
        <f>TRUNC(TRUNC(G548 * B4, 2) + G548, 2)</f>
        <v>222.54</v>
      </c>
      <c r="J548" s="189">
        <f t="shared" si="234"/>
        <v>222.54</v>
      </c>
      <c r="K548" s="189">
        <f t="shared" si="233"/>
        <v>8901.6</v>
      </c>
      <c r="L548" s="189">
        <f t="shared" si="235"/>
        <v>8901.6</v>
      </c>
      <c r="M548" s="123">
        <f t="shared" si="237"/>
        <v>0</v>
      </c>
      <c r="N548" s="123">
        <f t="shared" si="238"/>
        <v>0</v>
      </c>
      <c r="O548" s="123">
        <f t="shared" si="239"/>
        <v>0</v>
      </c>
    </row>
    <row r="549" spans="1:15" ht="26.1" customHeight="1">
      <c r="A549" s="186" t="s">
        <v>1593</v>
      </c>
      <c r="B549" s="186" t="s">
        <v>1594</v>
      </c>
      <c r="C549" s="186" t="s">
        <v>38</v>
      </c>
      <c r="D549" s="186" t="s">
        <v>1595</v>
      </c>
      <c r="E549" s="187" t="s">
        <v>39</v>
      </c>
      <c r="F549" s="188">
        <v>23</v>
      </c>
      <c r="G549" s="189">
        <v>246.05</v>
      </c>
      <c r="H549" s="189">
        <f t="shared" si="236"/>
        <v>246.05</v>
      </c>
      <c r="I549" s="189">
        <f>TRUNC(TRUNC(G549 * B4, 2) + G549, 2)</f>
        <v>297.57</v>
      </c>
      <c r="J549" s="189">
        <f t="shared" si="234"/>
        <v>297.57</v>
      </c>
      <c r="K549" s="189">
        <f t="shared" si="233"/>
        <v>6844.11</v>
      </c>
      <c r="L549" s="189">
        <f t="shared" si="235"/>
        <v>6844.11</v>
      </c>
      <c r="M549" s="123">
        <f t="shared" si="237"/>
        <v>0</v>
      </c>
      <c r="N549" s="123">
        <f t="shared" si="238"/>
        <v>0</v>
      </c>
      <c r="O549" s="123">
        <f t="shared" si="239"/>
        <v>0</v>
      </c>
    </row>
    <row r="550" spans="1:15" ht="26.1" customHeight="1">
      <c r="A550" s="186" t="s">
        <v>1596</v>
      </c>
      <c r="B550" s="186" t="s">
        <v>1597</v>
      </c>
      <c r="C550" s="186" t="s">
        <v>38</v>
      </c>
      <c r="D550" s="186" t="s">
        <v>1598</v>
      </c>
      <c r="E550" s="187" t="s">
        <v>39</v>
      </c>
      <c r="F550" s="188">
        <v>3</v>
      </c>
      <c r="G550" s="189">
        <v>265.7</v>
      </c>
      <c r="H550" s="189">
        <f t="shared" si="236"/>
        <v>265.69</v>
      </c>
      <c r="I550" s="189">
        <f>TRUNC(TRUNC(G550 * B4, 2) + G550, 2)</f>
        <v>321.33</v>
      </c>
      <c r="J550" s="189">
        <f t="shared" si="234"/>
        <v>321.33</v>
      </c>
      <c r="K550" s="189">
        <f t="shared" si="233"/>
        <v>963.99</v>
      </c>
      <c r="L550" s="189">
        <f t="shared" si="235"/>
        <v>963.99</v>
      </c>
      <c r="M550" s="123">
        <f t="shared" si="237"/>
        <v>3.7636432066223691E-5</v>
      </c>
      <c r="N550" s="123">
        <f t="shared" si="238"/>
        <v>0</v>
      </c>
      <c r="O550" s="123">
        <f t="shared" si="239"/>
        <v>0</v>
      </c>
    </row>
    <row r="551" spans="1:15" ht="26.1" customHeight="1">
      <c r="A551" s="186" t="s">
        <v>1599</v>
      </c>
      <c r="B551" s="186" t="s">
        <v>1600</v>
      </c>
      <c r="C551" s="186" t="s">
        <v>38</v>
      </c>
      <c r="D551" s="186" t="s">
        <v>1601</v>
      </c>
      <c r="E551" s="187" t="s">
        <v>39</v>
      </c>
      <c r="F551" s="188">
        <v>19</v>
      </c>
      <c r="G551" s="189">
        <v>466.51</v>
      </c>
      <c r="H551" s="189">
        <f t="shared" si="236"/>
        <v>466.5</v>
      </c>
      <c r="I551" s="189">
        <f>TRUNC(TRUNC(G551 * B4, 2) + G551, 2)</f>
        <v>564.19000000000005</v>
      </c>
      <c r="J551" s="189">
        <f t="shared" si="234"/>
        <v>564.19000000000005</v>
      </c>
      <c r="K551" s="189">
        <f t="shared" si="233"/>
        <v>10719.61</v>
      </c>
      <c r="L551" s="189">
        <f t="shared" si="235"/>
        <v>10719.61</v>
      </c>
      <c r="M551" s="123">
        <f t="shared" si="237"/>
        <v>2.1435767721955656E-5</v>
      </c>
      <c r="N551" s="123">
        <f t="shared" si="238"/>
        <v>0</v>
      </c>
      <c r="O551" s="123">
        <f t="shared" si="239"/>
        <v>0</v>
      </c>
    </row>
    <row r="552" spans="1:15" ht="24" customHeight="1">
      <c r="A552" s="182" t="s">
        <v>158</v>
      </c>
      <c r="B552" s="182" t="s">
        <v>33</v>
      </c>
      <c r="C552" s="182"/>
      <c r="D552" s="182" t="s">
        <v>386</v>
      </c>
      <c r="E552" s="183"/>
      <c r="F552" s="184">
        <v>1</v>
      </c>
      <c r="G552" s="184" t="s">
        <v>34</v>
      </c>
      <c r="H552" s="184"/>
      <c r="I552" s="185">
        <f>K553 + K554 + K555 + K556 + K557 + K558 + K559 + K560 + K561 + K562 + K563 + K564 + K565 + K566 + K567 + K568 + K569 + K570 + K571 + K572 + K573 + K574 + K575 + K576</f>
        <v>78986.78</v>
      </c>
      <c r="J552" s="185">
        <f t="shared" si="234"/>
        <v>78986.78</v>
      </c>
      <c r="K552" s="185">
        <f t="shared" si="233"/>
        <v>78986.78</v>
      </c>
      <c r="L552" s="185">
        <f t="shared" si="235"/>
        <v>78986.78</v>
      </c>
      <c r="M552" s="181"/>
      <c r="N552" s="120"/>
      <c r="O552" s="181"/>
    </row>
    <row r="553" spans="1:15" ht="26.1" customHeight="1">
      <c r="A553" s="186" t="s">
        <v>160</v>
      </c>
      <c r="B553" s="186" t="s">
        <v>1602</v>
      </c>
      <c r="C553" s="186" t="s">
        <v>38</v>
      </c>
      <c r="D553" s="186" t="s">
        <v>1603</v>
      </c>
      <c r="E553" s="187" t="s">
        <v>57</v>
      </c>
      <c r="F553" s="188">
        <v>174.02</v>
      </c>
      <c r="G553" s="189">
        <v>12.81</v>
      </c>
      <c r="H553" s="189">
        <f t="shared" si="236"/>
        <v>12.81</v>
      </c>
      <c r="I553" s="189">
        <f>TRUNC(TRUNC(G553 * B4, 2) + G553, 2)</f>
        <v>15.49</v>
      </c>
      <c r="J553" s="189">
        <f t="shared" si="234"/>
        <v>15.4899</v>
      </c>
      <c r="K553" s="189">
        <f t="shared" si="233"/>
        <v>2695.56</v>
      </c>
      <c r="L553" s="189">
        <f t="shared" si="235"/>
        <v>2695.56</v>
      </c>
      <c r="M553" s="123">
        <f t="shared" ref="M553:M576" si="240">1-H553/G553</f>
        <v>0</v>
      </c>
      <c r="N553" s="123">
        <f t="shared" ref="N553:N576" si="241">1-J553/I553</f>
        <v>6.4557779212437438E-6</v>
      </c>
      <c r="O553" s="123">
        <f t="shared" ref="O553:O576" si="242">1-L553/K553</f>
        <v>0</v>
      </c>
    </row>
    <row r="554" spans="1:15" ht="26.1" customHeight="1">
      <c r="A554" s="186" t="s">
        <v>163</v>
      </c>
      <c r="B554" s="186" t="s">
        <v>1604</v>
      </c>
      <c r="C554" s="186" t="s">
        <v>38</v>
      </c>
      <c r="D554" s="186" t="s">
        <v>1605</v>
      </c>
      <c r="E554" s="187" t="s">
        <v>57</v>
      </c>
      <c r="F554" s="188">
        <v>106.9</v>
      </c>
      <c r="G554" s="189">
        <v>18.04</v>
      </c>
      <c r="H554" s="189">
        <f t="shared" si="236"/>
        <v>18.03</v>
      </c>
      <c r="I554" s="189">
        <f>TRUNC(TRUNC(G554 * B4, 2) + G554, 2)</f>
        <v>21.81</v>
      </c>
      <c r="J554" s="189">
        <f t="shared" si="234"/>
        <v>21.809899999999999</v>
      </c>
      <c r="K554" s="189">
        <f t="shared" si="233"/>
        <v>2331.48</v>
      </c>
      <c r="L554" s="189">
        <f t="shared" si="235"/>
        <v>2331.48</v>
      </c>
      <c r="M554" s="123">
        <f t="shared" si="240"/>
        <v>5.5432372505537231E-4</v>
      </c>
      <c r="N554" s="123">
        <f t="shared" si="241"/>
        <v>4.5850527280455466E-6</v>
      </c>
      <c r="O554" s="123">
        <f t="shared" si="242"/>
        <v>0</v>
      </c>
    </row>
    <row r="555" spans="1:15" ht="26.1" customHeight="1">
      <c r="A555" s="186" t="s">
        <v>166</v>
      </c>
      <c r="B555" s="186" t="s">
        <v>1606</v>
      </c>
      <c r="C555" s="186" t="s">
        <v>38</v>
      </c>
      <c r="D555" s="186" t="s">
        <v>1607</v>
      </c>
      <c r="E555" s="187" t="s">
        <v>57</v>
      </c>
      <c r="F555" s="188">
        <v>49.13</v>
      </c>
      <c r="G555" s="189">
        <v>23.22</v>
      </c>
      <c r="H555" s="189">
        <f t="shared" si="236"/>
        <v>23.22</v>
      </c>
      <c r="I555" s="189">
        <f>TRUNC(TRUNC(G555 * B4, 2) + G555, 2)</f>
        <v>28.08</v>
      </c>
      <c r="J555" s="189">
        <f t="shared" si="234"/>
        <v>28.079899999999999</v>
      </c>
      <c r="K555" s="189">
        <f t="shared" si="233"/>
        <v>1379.57</v>
      </c>
      <c r="L555" s="189">
        <f t="shared" si="235"/>
        <v>1379.57</v>
      </c>
      <c r="M555" s="123">
        <f t="shared" si="240"/>
        <v>0</v>
      </c>
      <c r="N555" s="123">
        <f t="shared" si="241"/>
        <v>3.5612535612683516E-6</v>
      </c>
      <c r="O555" s="123">
        <f t="shared" si="242"/>
        <v>0</v>
      </c>
    </row>
    <row r="556" spans="1:15" ht="26.1" customHeight="1">
      <c r="A556" s="186" t="s">
        <v>1608</v>
      </c>
      <c r="B556" s="186" t="s">
        <v>1609</v>
      </c>
      <c r="C556" s="186" t="s">
        <v>46</v>
      </c>
      <c r="D556" s="186" t="s">
        <v>1610</v>
      </c>
      <c r="E556" s="187" t="s">
        <v>57</v>
      </c>
      <c r="F556" s="188">
        <v>12.7</v>
      </c>
      <c r="G556" s="189">
        <v>23.4</v>
      </c>
      <c r="H556" s="189">
        <f t="shared" si="236"/>
        <v>23.39</v>
      </c>
      <c r="I556" s="189">
        <f>TRUNC(TRUNC(G556 * B4, 2) + G556, 2)</f>
        <v>28.29</v>
      </c>
      <c r="J556" s="189">
        <f t="shared" si="234"/>
        <v>28.2897</v>
      </c>
      <c r="K556" s="189">
        <f t="shared" si="233"/>
        <v>359.28</v>
      </c>
      <c r="L556" s="189">
        <f t="shared" si="235"/>
        <v>359.28</v>
      </c>
      <c r="M556" s="123">
        <f t="shared" si="240"/>
        <v>4.2735042735031481E-4</v>
      </c>
      <c r="N556" s="123">
        <f t="shared" si="241"/>
        <v>1.0604453870577402E-5</v>
      </c>
      <c r="O556" s="123">
        <f t="shared" si="242"/>
        <v>0</v>
      </c>
    </row>
    <row r="557" spans="1:15" ht="26.1" customHeight="1">
      <c r="A557" s="186" t="s">
        <v>1611</v>
      </c>
      <c r="B557" s="186" t="s">
        <v>1612</v>
      </c>
      <c r="C557" s="186" t="s">
        <v>46</v>
      </c>
      <c r="D557" s="186" t="s">
        <v>1613</v>
      </c>
      <c r="E557" s="187" t="s">
        <v>57</v>
      </c>
      <c r="F557" s="188">
        <v>43.71</v>
      </c>
      <c r="G557" s="189">
        <v>35.03</v>
      </c>
      <c r="H557" s="189">
        <f t="shared" si="236"/>
        <v>35.03</v>
      </c>
      <c r="I557" s="189">
        <f>TRUNC(TRUNC(G557 * B4, 2) + G557, 2)</f>
        <v>42.36</v>
      </c>
      <c r="J557" s="189">
        <f t="shared" si="234"/>
        <v>42.3598</v>
      </c>
      <c r="K557" s="189">
        <f t="shared" si="233"/>
        <v>1851.55</v>
      </c>
      <c r="L557" s="189">
        <f t="shared" si="235"/>
        <v>1851.55</v>
      </c>
      <c r="M557" s="123">
        <f t="shared" si="240"/>
        <v>0</v>
      </c>
      <c r="N557" s="123">
        <f t="shared" si="241"/>
        <v>4.7214353163793632E-6</v>
      </c>
      <c r="O557" s="123">
        <f t="shared" si="242"/>
        <v>0</v>
      </c>
    </row>
    <row r="558" spans="1:15" ht="26.1" customHeight="1">
      <c r="A558" s="186" t="s">
        <v>1614</v>
      </c>
      <c r="B558" s="186" t="s">
        <v>1615</v>
      </c>
      <c r="C558" s="186" t="s">
        <v>46</v>
      </c>
      <c r="D558" s="186" t="s">
        <v>1616</v>
      </c>
      <c r="E558" s="187" t="s">
        <v>57</v>
      </c>
      <c r="F558" s="188">
        <v>24.76</v>
      </c>
      <c r="G558" s="189">
        <v>60.24</v>
      </c>
      <c r="H558" s="189">
        <f t="shared" si="236"/>
        <v>60.24</v>
      </c>
      <c r="I558" s="189">
        <f>TRUNC(TRUNC(G558 * B4, 2) + G558, 2)</f>
        <v>72.849999999999994</v>
      </c>
      <c r="J558" s="189">
        <f t="shared" si="234"/>
        <v>72.849699999999999</v>
      </c>
      <c r="K558" s="189">
        <f t="shared" si="233"/>
        <v>1803.76</v>
      </c>
      <c r="L558" s="189">
        <f t="shared" si="235"/>
        <v>1803.76</v>
      </c>
      <c r="M558" s="123">
        <f t="shared" si="240"/>
        <v>0</v>
      </c>
      <c r="N558" s="123">
        <f t="shared" si="241"/>
        <v>4.1180507892590867E-6</v>
      </c>
      <c r="O558" s="123">
        <f t="shared" si="242"/>
        <v>0</v>
      </c>
    </row>
    <row r="559" spans="1:15" ht="26.1" customHeight="1">
      <c r="A559" s="186" t="s">
        <v>1617</v>
      </c>
      <c r="B559" s="186" t="s">
        <v>1618</v>
      </c>
      <c r="C559" s="186" t="s">
        <v>46</v>
      </c>
      <c r="D559" s="186" t="s">
        <v>1619</v>
      </c>
      <c r="E559" s="187" t="s">
        <v>57</v>
      </c>
      <c r="F559" s="188">
        <v>68.790000000000006</v>
      </c>
      <c r="G559" s="189">
        <v>91.57</v>
      </c>
      <c r="H559" s="189">
        <f t="shared" si="236"/>
        <v>91.57</v>
      </c>
      <c r="I559" s="189">
        <f>TRUNC(TRUNC(G559 * B4, 2) + G559, 2)</f>
        <v>110.74</v>
      </c>
      <c r="J559" s="189">
        <f t="shared" si="234"/>
        <v>110.73990000000001</v>
      </c>
      <c r="K559" s="189">
        <f t="shared" si="233"/>
        <v>7617.8</v>
      </c>
      <c r="L559" s="189">
        <f t="shared" si="235"/>
        <v>7617.8</v>
      </c>
      <c r="M559" s="123">
        <f t="shared" si="240"/>
        <v>0</v>
      </c>
      <c r="N559" s="123">
        <f t="shared" si="241"/>
        <v>9.0301607358345137E-7</v>
      </c>
      <c r="O559" s="123">
        <f t="shared" si="242"/>
        <v>0</v>
      </c>
    </row>
    <row r="560" spans="1:15" ht="39" customHeight="1">
      <c r="A560" s="186" t="s">
        <v>1620</v>
      </c>
      <c r="B560" s="186" t="s">
        <v>1621</v>
      </c>
      <c r="C560" s="186" t="s">
        <v>38</v>
      </c>
      <c r="D560" s="186" t="s">
        <v>1622</v>
      </c>
      <c r="E560" s="187" t="s">
        <v>39</v>
      </c>
      <c r="F560" s="188">
        <v>1</v>
      </c>
      <c r="G560" s="189">
        <v>10.72</v>
      </c>
      <c r="H560" s="189">
        <f t="shared" si="236"/>
        <v>10.72</v>
      </c>
      <c r="I560" s="189">
        <f>TRUNC(TRUNC(G560 * B4, 2) + G560, 2)</f>
        <v>12.96</v>
      </c>
      <c r="J560" s="189">
        <f t="shared" si="234"/>
        <v>12.96</v>
      </c>
      <c r="K560" s="189">
        <f t="shared" si="233"/>
        <v>12.96</v>
      </c>
      <c r="L560" s="189">
        <f t="shared" si="235"/>
        <v>12.96</v>
      </c>
      <c r="M560" s="123">
        <f t="shared" si="240"/>
        <v>0</v>
      </c>
      <c r="N560" s="123">
        <f t="shared" si="241"/>
        <v>0</v>
      </c>
      <c r="O560" s="123">
        <f t="shared" si="242"/>
        <v>0</v>
      </c>
    </row>
    <row r="561" spans="1:15" ht="26.1" customHeight="1">
      <c r="A561" s="186" t="s">
        <v>1623</v>
      </c>
      <c r="B561" s="186" t="s">
        <v>1624</v>
      </c>
      <c r="C561" s="186" t="s">
        <v>38</v>
      </c>
      <c r="D561" s="186" t="s">
        <v>1625</v>
      </c>
      <c r="E561" s="187" t="s">
        <v>39</v>
      </c>
      <c r="F561" s="188">
        <v>2</v>
      </c>
      <c r="G561" s="189">
        <v>13.33</v>
      </c>
      <c r="H561" s="189">
        <f t="shared" si="236"/>
        <v>13.33</v>
      </c>
      <c r="I561" s="189">
        <f>TRUNC(TRUNC(G561 * B4, 2) + G561, 2)</f>
        <v>16.12</v>
      </c>
      <c r="J561" s="189">
        <f t="shared" si="234"/>
        <v>16.12</v>
      </c>
      <c r="K561" s="189">
        <f t="shared" si="233"/>
        <v>32.24</v>
      </c>
      <c r="L561" s="189">
        <f t="shared" si="235"/>
        <v>32.24</v>
      </c>
      <c r="M561" s="123">
        <f t="shared" si="240"/>
        <v>0</v>
      </c>
      <c r="N561" s="123">
        <f t="shared" si="241"/>
        <v>0</v>
      </c>
      <c r="O561" s="123">
        <f t="shared" si="242"/>
        <v>0</v>
      </c>
    </row>
    <row r="562" spans="1:15" ht="39" customHeight="1">
      <c r="A562" s="186" t="s">
        <v>1626</v>
      </c>
      <c r="B562" s="186" t="s">
        <v>1627</v>
      </c>
      <c r="C562" s="186" t="s">
        <v>38</v>
      </c>
      <c r="D562" s="186" t="s">
        <v>1628</v>
      </c>
      <c r="E562" s="187" t="s">
        <v>39</v>
      </c>
      <c r="F562" s="188">
        <v>1436.16</v>
      </c>
      <c r="G562" s="189">
        <v>21.29</v>
      </c>
      <c r="H562" s="189">
        <f t="shared" si="236"/>
        <v>21.28</v>
      </c>
      <c r="I562" s="189">
        <f>TRUNC(TRUNC(G562 * B4, 2) + G562, 2)</f>
        <v>25.74</v>
      </c>
      <c r="J562" s="189">
        <f t="shared" si="234"/>
        <v>25.739899999999999</v>
      </c>
      <c r="K562" s="189">
        <f t="shared" si="233"/>
        <v>36966.75</v>
      </c>
      <c r="L562" s="189">
        <f t="shared" si="235"/>
        <v>36966.75</v>
      </c>
      <c r="M562" s="123">
        <f t="shared" si="240"/>
        <v>4.6970408642543759E-4</v>
      </c>
      <c r="N562" s="123">
        <f t="shared" si="241"/>
        <v>3.8850038850402058E-6</v>
      </c>
      <c r="O562" s="123">
        <f t="shared" si="242"/>
        <v>0</v>
      </c>
    </row>
    <row r="563" spans="1:15" ht="39" customHeight="1">
      <c r="A563" s="186" t="s">
        <v>1629</v>
      </c>
      <c r="B563" s="186" t="s">
        <v>1630</v>
      </c>
      <c r="C563" s="186" t="s">
        <v>38</v>
      </c>
      <c r="D563" s="186" t="s">
        <v>1631</v>
      </c>
      <c r="E563" s="187" t="s">
        <v>39</v>
      </c>
      <c r="F563" s="188">
        <v>187.51</v>
      </c>
      <c r="G563" s="189">
        <v>27.9</v>
      </c>
      <c r="H563" s="189">
        <f t="shared" si="236"/>
        <v>27.9</v>
      </c>
      <c r="I563" s="189">
        <f>TRUNC(TRUNC(G563 * B4, 2) + G563, 2)</f>
        <v>33.74</v>
      </c>
      <c r="J563" s="189">
        <f t="shared" si="234"/>
        <v>33.739899999999999</v>
      </c>
      <c r="K563" s="189">
        <f t="shared" si="233"/>
        <v>6326.58</v>
      </c>
      <c r="L563" s="189">
        <f t="shared" si="235"/>
        <v>6326.58</v>
      </c>
      <c r="M563" s="123">
        <f t="shared" si="240"/>
        <v>0</v>
      </c>
      <c r="N563" s="123">
        <f t="shared" si="241"/>
        <v>2.9638411381815999E-6</v>
      </c>
      <c r="O563" s="123">
        <f t="shared" si="242"/>
        <v>0</v>
      </c>
    </row>
    <row r="564" spans="1:15" ht="26.1" customHeight="1">
      <c r="A564" s="186" t="s">
        <v>1632</v>
      </c>
      <c r="B564" s="186" t="s">
        <v>362</v>
      </c>
      <c r="C564" s="186" t="s">
        <v>46</v>
      </c>
      <c r="D564" s="186" t="s">
        <v>1633</v>
      </c>
      <c r="E564" s="187" t="s">
        <v>57</v>
      </c>
      <c r="F564" s="188">
        <v>0.79</v>
      </c>
      <c r="G564" s="189">
        <v>8.93</v>
      </c>
      <c r="H564" s="189">
        <f t="shared" si="236"/>
        <v>8.92</v>
      </c>
      <c r="I564" s="189">
        <f>TRUNC(TRUNC(G564 * B4, 2) + G564, 2)</f>
        <v>10.79</v>
      </c>
      <c r="J564" s="189">
        <f t="shared" si="234"/>
        <v>10.784800000000001</v>
      </c>
      <c r="K564" s="189">
        <f t="shared" si="233"/>
        <v>8.52</v>
      </c>
      <c r="L564" s="189">
        <f t="shared" si="235"/>
        <v>8.52</v>
      </c>
      <c r="M564" s="123">
        <f t="shared" si="240"/>
        <v>1.1198208286673506E-3</v>
      </c>
      <c r="N564" s="123">
        <f t="shared" si="241"/>
        <v>4.8192771084321073E-4</v>
      </c>
      <c r="O564" s="123">
        <f t="shared" si="242"/>
        <v>0</v>
      </c>
    </row>
    <row r="565" spans="1:15" ht="26.1" customHeight="1">
      <c r="A565" s="186" t="s">
        <v>1634</v>
      </c>
      <c r="B565" s="186" t="s">
        <v>335</v>
      </c>
      <c r="C565" s="186" t="s">
        <v>46</v>
      </c>
      <c r="D565" s="186" t="s">
        <v>1635</v>
      </c>
      <c r="E565" s="187" t="s">
        <v>57</v>
      </c>
      <c r="F565" s="188">
        <v>0.64</v>
      </c>
      <c r="G565" s="189">
        <v>12.71</v>
      </c>
      <c r="H565" s="189">
        <f t="shared" si="236"/>
        <v>12.7</v>
      </c>
      <c r="I565" s="189">
        <f>TRUNC(TRUNC(G565 * B4, 2) + G565, 2)</f>
        <v>15.37</v>
      </c>
      <c r="J565" s="189">
        <f t="shared" si="234"/>
        <v>15.359299999999999</v>
      </c>
      <c r="K565" s="189">
        <f t="shared" si="233"/>
        <v>9.83</v>
      </c>
      <c r="L565" s="189">
        <f t="shared" si="235"/>
        <v>9.83</v>
      </c>
      <c r="M565" s="123">
        <f t="shared" si="240"/>
        <v>7.8678206136917339E-4</v>
      </c>
      <c r="N565" s="123">
        <f t="shared" si="241"/>
        <v>6.9616135328565143E-4</v>
      </c>
      <c r="O565" s="123">
        <f t="shared" si="242"/>
        <v>0</v>
      </c>
    </row>
    <row r="566" spans="1:15" ht="26.1" customHeight="1">
      <c r="A566" s="186" t="s">
        <v>1636</v>
      </c>
      <c r="B566" s="186" t="s">
        <v>1637</v>
      </c>
      <c r="C566" s="186" t="s">
        <v>46</v>
      </c>
      <c r="D566" s="186" t="s">
        <v>1638</v>
      </c>
      <c r="E566" s="187" t="s">
        <v>57</v>
      </c>
      <c r="F566" s="188">
        <v>1.89</v>
      </c>
      <c r="G566" s="189">
        <v>18.91</v>
      </c>
      <c r="H566" s="189">
        <f t="shared" si="236"/>
        <v>18.899999999999999</v>
      </c>
      <c r="I566" s="189">
        <f>TRUNC(TRUNC(G566 * B4, 2) + G566, 2)</f>
        <v>22.86</v>
      </c>
      <c r="J566" s="189">
        <f t="shared" si="234"/>
        <v>22.857099999999999</v>
      </c>
      <c r="K566" s="189">
        <f t="shared" si="233"/>
        <v>43.2</v>
      </c>
      <c r="L566" s="189">
        <f t="shared" si="235"/>
        <v>43.2</v>
      </c>
      <c r="M566" s="123">
        <f t="shared" si="240"/>
        <v>5.2882072977267214E-4</v>
      </c>
      <c r="N566" s="123">
        <f t="shared" si="241"/>
        <v>1.2685914260723852E-4</v>
      </c>
      <c r="O566" s="123">
        <f t="shared" si="242"/>
        <v>0</v>
      </c>
    </row>
    <row r="567" spans="1:15" ht="26.1" customHeight="1">
      <c r="A567" s="186" t="s">
        <v>1639</v>
      </c>
      <c r="B567" s="186" t="s">
        <v>1640</v>
      </c>
      <c r="C567" s="186" t="s">
        <v>46</v>
      </c>
      <c r="D567" s="186" t="s">
        <v>1641</v>
      </c>
      <c r="E567" s="187" t="s">
        <v>39</v>
      </c>
      <c r="F567" s="188">
        <v>21</v>
      </c>
      <c r="G567" s="189">
        <v>58.17</v>
      </c>
      <c r="H567" s="189">
        <f t="shared" si="236"/>
        <v>58.17</v>
      </c>
      <c r="I567" s="189">
        <f>TRUNC(TRUNC(G567 * B4, 2) + G567, 2)</f>
        <v>70.349999999999994</v>
      </c>
      <c r="J567" s="189">
        <f t="shared" si="234"/>
        <v>70.349999999999994</v>
      </c>
      <c r="K567" s="189">
        <f t="shared" si="233"/>
        <v>1477.35</v>
      </c>
      <c r="L567" s="189">
        <f t="shared" si="235"/>
        <v>1477.35</v>
      </c>
      <c r="M567" s="123">
        <f t="shared" si="240"/>
        <v>0</v>
      </c>
      <c r="N567" s="123">
        <f t="shared" si="241"/>
        <v>0</v>
      </c>
      <c r="O567" s="123">
        <f t="shared" si="242"/>
        <v>0</v>
      </c>
    </row>
    <row r="568" spans="1:15" ht="26.1" customHeight="1">
      <c r="A568" s="186" t="s">
        <v>1642</v>
      </c>
      <c r="B568" s="186" t="s">
        <v>1643</v>
      </c>
      <c r="C568" s="186" t="s">
        <v>46</v>
      </c>
      <c r="D568" s="186" t="s">
        <v>1644</v>
      </c>
      <c r="E568" s="187" t="s">
        <v>39</v>
      </c>
      <c r="F568" s="188">
        <v>6</v>
      </c>
      <c r="G568" s="189">
        <v>39.01</v>
      </c>
      <c r="H568" s="189">
        <f t="shared" si="236"/>
        <v>39</v>
      </c>
      <c r="I568" s="189">
        <f>TRUNC(TRUNC(G568 * B4, 2) + G568, 2)</f>
        <v>47.17</v>
      </c>
      <c r="J568" s="189">
        <f t="shared" si="234"/>
        <v>47.17</v>
      </c>
      <c r="K568" s="189">
        <f t="shared" si="233"/>
        <v>283.02</v>
      </c>
      <c r="L568" s="189">
        <f t="shared" si="235"/>
        <v>283.02</v>
      </c>
      <c r="M568" s="123">
        <f t="shared" si="240"/>
        <v>2.5634452704426103E-4</v>
      </c>
      <c r="N568" s="123">
        <f t="shared" si="241"/>
        <v>0</v>
      </c>
      <c r="O568" s="123">
        <f t="shared" si="242"/>
        <v>0</v>
      </c>
    </row>
    <row r="569" spans="1:15" ht="26.1" customHeight="1">
      <c r="A569" s="186" t="s">
        <v>1645</v>
      </c>
      <c r="B569" s="186" t="s">
        <v>1646</v>
      </c>
      <c r="C569" s="186" t="s">
        <v>46</v>
      </c>
      <c r="D569" s="186" t="s">
        <v>1647</v>
      </c>
      <c r="E569" s="187" t="s">
        <v>39</v>
      </c>
      <c r="F569" s="188">
        <v>2</v>
      </c>
      <c r="G569" s="189">
        <v>32.229999999999997</v>
      </c>
      <c r="H569" s="189">
        <f t="shared" si="236"/>
        <v>32.22</v>
      </c>
      <c r="I569" s="189">
        <f>TRUNC(TRUNC(G569 * B4, 2) + G569, 2)</f>
        <v>38.97</v>
      </c>
      <c r="J569" s="189">
        <f t="shared" si="234"/>
        <v>38.97</v>
      </c>
      <c r="K569" s="189">
        <f t="shared" si="233"/>
        <v>77.94</v>
      </c>
      <c r="L569" s="189">
        <f t="shared" si="235"/>
        <v>77.94</v>
      </c>
      <c r="M569" s="123">
        <f t="shared" si="240"/>
        <v>3.1026993484328802E-4</v>
      </c>
      <c r="N569" s="123">
        <f t="shared" si="241"/>
        <v>0</v>
      </c>
      <c r="O569" s="123">
        <f t="shared" si="242"/>
        <v>0</v>
      </c>
    </row>
    <row r="570" spans="1:15" ht="26.1" customHeight="1">
      <c r="A570" s="186" t="s">
        <v>1648</v>
      </c>
      <c r="B570" s="186" t="s">
        <v>1649</v>
      </c>
      <c r="C570" s="186" t="s">
        <v>46</v>
      </c>
      <c r="D570" s="186" t="s">
        <v>1650</v>
      </c>
      <c r="E570" s="187" t="s">
        <v>39</v>
      </c>
      <c r="F570" s="188">
        <v>9</v>
      </c>
      <c r="G570" s="189">
        <v>21.57</v>
      </c>
      <c r="H570" s="189">
        <f t="shared" si="236"/>
        <v>21.56</v>
      </c>
      <c r="I570" s="189">
        <f>TRUNC(TRUNC(G570 * B4, 2) + G570, 2)</f>
        <v>26.08</v>
      </c>
      <c r="J570" s="189">
        <f t="shared" si="234"/>
        <v>26.08</v>
      </c>
      <c r="K570" s="189">
        <f t="shared" si="233"/>
        <v>234.72</v>
      </c>
      <c r="L570" s="189">
        <f t="shared" si="235"/>
        <v>234.72</v>
      </c>
      <c r="M570" s="123">
        <f t="shared" si="240"/>
        <v>4.6360686138158247E-4</v>
      </c>
      <c r="N570" s="123">
        <f t="shared" si="241"/>
        <v>0</v>
      </c>
      <c r="O570" s="123">
        <f t="shared" si="242"/>
        <v>0</v>
      </c>
    </row>
    <row r="571" spans="1:15" ht="26.1" customHeight="1">
      <c r="A571" s="186" t="s">
        <v>1651</v>
      </c>
      <c r="B571" s="186" t="s">
        <v>1652</v>
      </c>
      <c r="C571" s="186" t="s">
        <v>46</v>
      </c>
      <c r="D571" s="186" t="s">
        <v>1653</v>
      </c>
      <c r="E571" s="187" t="s">
        <v>39</v>
      </c>
      <c r="F571" s="188">
        <v>3</v>
      </c>
      <c r="G571" s="189">
        <v>17.64</v>
      </c>
      <c r="H571" s="189">
        <f t="shared" si="236"/>
        <v>17.64</v>
      </c>
      <c r="I571" s="189">
        <f>TRUNC(TRUNC(G571 * B4, 2) + G571, 2)</f>
        <v>21.33</v>
      </c>
      <c r="J571" s="189">
        <f t="shared" si="234"/>
        <v>21.33</v>
      </c>
      <c r="K571" s="189">
        <f t="shared" si="233"/>
        <v>63.99</v>
      </c>
      <c r="L571" s="189">
        <f t="shared" si="235"/>
        <v>63.99</v>
      </c>
      <c r="M571" s="123">
        <f t="shared" si="240"/>
        <v>0</v>
      </c>
      <c r="N571" s="123">
        <f t="shared" si="241"/>
        <v>0</v>
      </c>
      <c r="O571" s="123">
        <f t="shared" si="242"/>
        <v>0</v>
      </c>
    </row>
    <row r="572" spans="1:15" ht="26.1" customHeight="1">
      <c r="A572" s="186" t="s">
        <v>1654</v>
      </c>
      <c r="B572" s="186" t="s">
        <v>1655</v>
      </c>
      <c r="C572" s="186" t="s">
        <v>38</v>
      </c>
      <c r="D572" s="186" t="s">
        <v>1656</v>
      </c>
      <c r="E572" s="187" t="s">
        <v>39</v>
      </c>
      <c r="F572" s="188">
        <v>12</v>
      </c>
      <c r="G572" s="189">
        <v>13.59</v>
      </c>
      <c r="H572" s="189">
        <f t="shared" si="236"/>
        <v>13.59</v>
      </c>
      <c r="I572" s="189">
        <f>TRUNC(TRUNC(G572 * B4, 2) + G572, 2)</f>
        <v>16.43</v>
      </c>
      <c r="J572" s="189">
        <f t="shared" si="234"/>
        <v>16.43</v>
      </c>
      <c r="K572" s="189">
        <f t="shared" si="233"/>
        <v>197.16</v>
      </c>
      <c r="L572" s="189">
        <f t="shared" si="235"/>
        <v>197.16</v>
      </c>
      <c r="M572" s="123">
        <f t="shared" si="240"/>
        <v>0</v>
      </c>
      <c r="N572" s="123">
        <f t="shared" si="241"/>
        <v>0</v>
      </c>
      <c r="O572" s="123">
        <f t="shared" si="242"/>
        <v>0</v>
      </c>
    </row>
    <row r="573" spans="1:15" ht="26.1" customHeight="1">
      <c r="A573" s="186" t="s">
        <v>1657</v>
      </c>
      <c r="B573" s="186" t="s">
        <v>1658</v>
      </c>
      <c r="C573" s="186" t="s">
        <v>38</v>
      </c>
      <c r="D573" s="186" t="s">
        <v>1659</v>
      </c>
      <c r="E573" s="187" t="s">
        <v>39</v>
      </c>
      <c r="F573" s="188">
        <v>33</v>
      </c>
      <c r="G573" s="189">
        <v>10.27</v>
      </c>
      <c r="H573" s="189">
        <f t="shared" si="236"/>
        <v>10.27</v>
      </c>
      <c r="I573" s="189">
        <f>TRUNC(TRUNC(G573 * B4, 2) + G573, 2)</f>
        <v>12.42</v>
      </c>
      <c r="J573" s="189">
        <f t="shared" si="234"/>
        <v>12.42</v>
      </c>
      <c r="K573" s="189">
        <f t="shared" si="233"/>
        <v>409.86</v>
      </c>
      <c r="L573" s="189">
        <f t="shared" si="235"/>
        <v>409.86</v>
      </c>
      <c r="M573" s="123">
        <f t="shared" si="240"/>
        <v>0</v>
      </c>
      <c r="N573" s="123">
        <f t="shared" si="241"/>
        <v>0</v>
      </c>
      <c r="O573" s="123">
        <f t="shared" si="242"/>
        <v>0</v>
      </c>
    </row>
    <row r="574" spans="1:15" ht="26.1" customHeight="1">
      <c r="A574" s="186" t="s">
        <v>1660</v>
      </c>
      <c r="B574" s="186" t="s">
        <v>1661</v>
      </c>
      <c r="C574" s="186" t="s">
        <v>38</v>
      </c>
      <c r="D574" s="186" t="s">
        <v>1662</v>
      </c>
      <c r="E574" s="187" t="s">
        <v>39</v>
      </c>
      <c r="F574" s="188">
        <v>45</v>
      </c>
      <c r="G574" s="189">
        <v>7.79</v>
      </c>
      <c r="H574" s="189">
        <f t="shared" si="236"/>
        <v>7.79</v>
      </c>
      <c r="I574" s="189">
        <f>TRUNC(TRUNC(G574 * B4, 2) + G574, 2)</f>
        <v>9.42</v>
      </c>
      <c r="J574" s="189">
        <f t="shared" si="234"/>
        <v>9.42</v>
      </c>
      <c r="K574" s="189">
        <f t="shared" si="233"/>
        <v>423.9</v>
      </c>
      <c r="L574" s="189">
        <f t="shared" si="235"/>
        <v>423.9</v>
      </c>
      <c r="M574" s="123">
        <f t="shared" si="240"/>
        <v>0</v>
      </c>
      <c r="N574" s="123">
        <f t="shared" si="241"/>
        <v>0</v>
      </c>
      <c r="O574" s="123">
        <f t="shared" si="242"/>
        <v>0</v>
      </c>
    </row>
    <row r="575" spans="1:15" ht="39" customHeight="1">
      <c r="A575" s="186" t="s">
        <v>1663</v>
      </c>
      <c r="B575" s="186" t="s">
        <v>360</v>
      </c>
      <c r="C575" s="186" t="s">
        <v>46</v>
      </c>
      <c r="D575" s="186" t="s">
        <v>361</v>
      </c>
      <c r="E575" s="187" t="s">
        <v>39</v>
      </c>
      <c r="F575" s="188">
        <v>56</v>
      </c>
      <c r="G575" s="189">
        <v>156.91999999999999</v>
      </c>
      <c r="H575" s="189">
        <f t="shared" si="236"/>
        <v>156.91</v>
      </c>
      <c r="I575" s="189">
        <f>TRUNC(TRUNC(G575 * B4, 2) + G575, 2)</f>
        <v>189.77</v>
      </c>
      <c r="J575" s="189">
        <f t="shared" si="234"/>
        <v>189.77</v>
      </c>
      <c r="K575" s="189">
        <f t="shared" si="233"/>
        <v>10627.12</v>
      </c>
      <c r="L575" s="189">
        <f t="shared" si="235"/>
        <v>10627.12</v>
      </c>
      <c r="M575" s="123">
        <f t="shared" si="240"/>
        <v>6.3726739739977667E-5</v>
      </c>
      <c r="N575" s="123">
        <f t="shared" si="241"/>
        <v>0</v>
      </c>
      <c r="O575" s="123">
        <f t="shared" si="242"/>
        <v>0</v>
      </c>
    </row>
    <row r="576" spans="1:15" ht="39" customHeight="1">
      <c r="A576" s="186" t="s">
        <v>1664</v>
      </c>
      <c r="B576" s="186" t="s">
        <v>1665</v>
      </c>
      <c r="C576" s="186" t="s">
        <v>38</v>
      </c>
      <c r="D576" s="186" t="s">
        <v>1666</v>
      </c>
      <c r="E576" s="187" t="s">
        <v>39</v>
      </c>
      <c r="F576" s="188">
        <v>4</v>
      </c>
      <c r="G576" s="189">
        <v>775.73</v>
      </c>
      <c r="H576" s="189">
        <f t="shared" si="236"/>
        <v>775.72</v>
      </c>
      <c r="I576" s="189">
        <f>TRUNC(TRUNC(G576 * B4, 2) + G576, 2)</f>
        <v>938.16</v>
      </c>
      <c r="J576" s="189">
        <f t="shared" si="234"/>
        <v>938.16</v>
      </c>
      <c r="K576" s="189">
        <f t="shared" si="233"/>
        <v>3752.64</v>
      </c>
      <c r="L576" s="189">
        <f t="shared" si="235"/>
        <v>3752.64</v>
      </c>
      <c r="M576" s="123">
        <f t="shared" si="240"/>
        <v>1.2891083237764889E-5</v>
      </c>
      <c r="N576" s="123">
        <f t="shared" si="241"/>
        <v>0</v>
      </c>
      <c r="O576" s="123">
        <f t="shared" si="242"/>
        <v>0</v>
      </c>
    </row>
    <row r="577" spans="1:15" ht="24" customHeight="1">
      <c r="A577" s="182" t="s">
        <v>169</v>
      </c>
      <c r="B577" s="182" t="s">
        <v>33</v>
      </c>
      <c r="C577" s="182"/>
      <c r="D577" s="182" t="s">
        <v>337</v>
      </c>
      <c r="E577" s="183"/>
      <c r="F577" s="184">
        <v>1</v>
      </c>
      <c r="G577" s="184" t="s">
        <v>34</v>
      </c>
      <c r="H577" s="184"/>
      <c r="I577" s="185">
        <f>K578 + K579 + K580 + K581 + K582 + K583 + K584 + K585 + K586 + K587 + K588 + K589 + K590 + K591 + K592</f>
        <v>170941.30000000002</v>
      </c>
      <c r="J577" s="185">
        <f t="shared" si="234"/>
        <v>170941.3</v>
      </c>
      <c r="K577" s="185">
        <f t="shared" si="233"/>
        <v>170941.3</v>
      </c>
      <c r="L577" s="185">
        <f t="shared" si="235"/>
        <v>170941.3</v>
      </c>
      <c r="M577" s="181"/>
      <c r="N577" s="120"/>
      <c r="O577" s="181"/>
    </row>
    <row r="578" spans="1:15" ht="39" customHeight="1">
      <c r="A578" s="186" t="s">
        <v>171</v>
      </c>
      <c r="B578" s="186" t="s">
        <v>1667</v>
      </c>
      <c r="C578" s="186" t="s">
        <v>46</v>
      </c>
      <c r="D578" s="186" t="s">
        <v>1668</v>
      </c>
      <c r="E578" s="187" t="s">
        <v>57</v>
      </c>
      <c r="F578" s="188">
        <v>330.97</v>
      </c>
      <c r="G578" s="189">
        <v>4.33</v>
      </c>
      <c r="H578" s="189">
        <f t="shared" si="236"/>
        <v>4.32</v>
      </c>
      <c r="I578" s="189">
        <f>TRUNC(TRUNC(G578 * B4, 2) + G578, 2)</f>
        <v>5.23</v>
      </c>
      <c r="J578" s="189">
        <f t="shared" si="234"/>
        <v>5.2298999999999998</v>
      </c>
      <c r="K578" s="189">
        <f t="shared" si="233"/>
        <v>1730.97</v>
      </c>
      <c r="L578" s="189">
        <f t="shared" si="235"/>
        <v>1730.97</v>
      </c>
      <c r="M578" s="123">
        <f t="shared" ref="M578:M592" si="243">1-H578/G578</f>
        <v>2.3094688221708681E-3</v>
      </c>
      <c r="N578" s="123">
        <f t="shared" ref="N578:N592" si="244">1-J578/I578</f>
        <v>1.9120458891186409E-5</v>
      </c>
      <c r="O578" s="123">
        <f t="shared" ref="O578:O592" si="245">1-L578/K578</f>
        <v>0</v>
      </c>
    </row>
    <row r="579" spans="1:15" ht="39" customHeight="1">
      <c r="A579" s="186" t="s">
        <v>1669</v>
      </c>
      <c r="B579" s="186" t="s">
        <v>1670</v>
      </c>
      <c r="C579" s="186" t="s">
        <v>46</v>
      </c>
      <c r="D579" s="186" t="s">
        <v>1671</v>
      </c>
      <c r="E579" s="187" t="s">
        <v>57</v>
      </c>
      <c r="F579" s="188">
        <v>1521.9</v>
      </c>
      <c r="G579" s="189">
        <v>19.52</v>
      </c>
      <c r="H579" s="189">
        <f t="shared" si="236"/>
        <v>19.510000000000002</v>
      </c>
      <c r="I579" s="189">
        <f>TRUNC(TRUNC(G579 * B4, 2) + G579, 2)</f>
        <v>23.6</v>
      </c>
      <c r="J579" s="189">
        <f t="shared" si="234"/>
        <v>23.6</v>
      </c>
      <c r="K579" s="189">
        <f t="shared" si="233"/>
        <v>35916.839999999997</v>
      </c>
      <c r="L579" s="189">
        <f t="shared" si="235"/>
        <v>35916.839999999997</v>
      </c>
      <c r="M579" s="123">
        <f t="shared" si="243"/>
        <v>5.1229508196715123E-4</v>
      </c>
      <c r="N579" s="123">
        <f t="shared" si="244"/>
        <v>0</v>
      </c>
      <c r="O579" s="123">
        <f t="shared" si="245"/>
        <v>0</v>
      </c>
    </row>
    <row r="580" spans="1:15" ht="39" customHeight="1">
      <c r="A580" s="186" t="s">
        <v>1672</v>
      </c>
      <c r="B580" s="186" t="s">
        <v>1673</v>
      </c>
      <c r="C580" s="186" t="s">
        <v>46</v>
      </c>
      <c r="D580" s="186" t="s">
        <v>1674</v>
      </c>
      <c r="E580" s="187" t="s">
        <v>57</v>
      </c>
      <c r="F580" s="188">
        <v>399.97</v>
      </c>
      <c r="G580" s="189">
        <v>30.66</v>
      </c>
      <c r="H580" s="189">
        <f t="shared" si="236"/>
        <v>30.66</v>
      </c>
      <c r="I580" s="189">
        <f>TRUNC(TRUNC(G580 * B4, 2) + G580, 2)</f>
        <v>37.08</v>
      </c>
      <c r="J580" s="189">
        <f t="shared" si="234"/>
        <v>37.079900000000002</v>
      </c>
      <c r="K580" s="189">
        <f t="shared" si="233"/>
        <v>14830.88</v>
      </c>
      <c r="L580" s="189">
        <f t="shared" si="235"/>
        <v>14830.88</v>
      </c>
      <c r="M580" s="123">
        <f t="shared" si="243"/>
        <v>0</v>
      </c>
      <c r="N580" s="123">
        <f t="shared" si="244"/>
        <v>2.6968716287933958E-6</v>
      </c>
      <c r="O580" s="123">
        <f t="shared" si="245"/>
        <v>0</v>
      </c>
    </row>
    <row r="581" spans="1:15" ht="39" customHeight="1">
      <c r="A581" s="186" t="s">
        <v>1675</v>
      </c>
      <c r="B581" s="186" t="s">
        <v>1676</v>
      </c>
      <c r="C581" s="186" t="s">
        <v>46</v>
      </c>
      <c r="D581" s="186" t="s">
        <v>1677</v>
      </c>
      <c r="E581" s="187" t="s">
        <v>57</v>
      </c>
      <c r="F581" s="188">
        <v>879.33</v>
      </c>
      <c r="G581" s="189">
        <v>5.84</v>
      </c>
      <c r="H581" s="189">
        <f t="shared" si="236"/>
        <v>5.84</v>
      </c>
      <c r="I581" s="189">
        <f>TRUNC(TRUNC(G581 * B4, 2) + G581, 2)</f>
        <v>7.06</v>
      </c>
      <c r="J581" s="189">
        <f t="shared" si="234"/>
        <v>7.0598999999999998</v>
      </c>
      <c r="K581" s="189">
        <f t="shared" si="233"/>
        <v>6208.06</v>
      </c>
      <c r="L581" s="189">
        <f t="shared" si="235"/>
        <v>6208.06</v>
      </c>
      <c r="M581" s="123">
        <f t="shared" si="243"/>
        <v>0</v>
      </c>
      <c r="N581" s="123">
        <f t="shared" si="244"/>
        <v>1.4164305949027067E-5</v>
      </c>
      <c r="O581" s="123">
        <f t="shared" si="245"/>
        <v>0</v>
      </c>
    </row>
    <row r="582" spans="1:15" ht="39" customHeight="1">
      <c r="A582" s="186" t="s">
        <v>1678</v>
      </c>
      <c r="B582" s="186" t="s">
        <v>364</v>
      </c>
      <c r="C582" s="186" t="s">
        <v>46</v>
      </c>
      <c r="D582" s="186" t="s">
        <v>1679</v>
      </c>
      <c r="E582" s="187" t="s">
        <v>57</v>
      </c>
      <c r="F582" s="188">
        <v>594.36</v>
      </c>
      <c r="G582" s="189">
        <v>8.6199999999999992</v>
      </c>
      <c r="H582" s="189">
        <f t="shared" si="236"/>
        <v>8.6199999999999992</v>
      </c>
      <c r="I582" s="189">
        <f>TRUNC(TRUNC(G582 * B4, 2) + G582, 2)</f>
        <v>10.42</v>
      </c>
      <c r="J582" s="189">
        <f t="shared" si="234"/>
        <v>10.4199</v>
      </c>
      <c r="K582" s="189">
        <f t="shared" si="233"/>
        <v>6193.23</v>
      </c>
      <c r="L582" s="189">
        <f t="shared" si="235"/>
        <v>6193.23</v>
      </c>
      <c r="M582" s="123">
        <f t="shared" si="243"/>
        <v>0</v>
      </c>
      <c r="N582" s="123">
        <f t="shared" si="244"/>
        <v>9.596928982724684E-6</v>
      </c>
      <c r="O582" s="123">
        <f t="shared" si="245"/>
        <v>0</v>
      </c>
    </row>
    <row r="583" spans="1:15" ht="39" customHeight="1">
      <c r="A583" s="186" t="s">
        <v>1680</v>
      </c>
      <c r="B583" s="186" t="s">
        <v>338</v>
      </c>
      <c r="C583" s="186" t="s">
        <v>46</v>
      </c>
      <c r="D583" s="186" t="s">
        <v>1681</v>
      </c>
      <c r="E583" s="187" t="s">
        <v>57</v>
      </c>
      <c r="F583" s="188">
        <v>1385.24</v>
      </c>
      <c r="G583" s="189">
        <v>12.18</v>
      </c>
      <c r="H583" s="189">
        <f t="shared" si="236"/>
        <v>12.18</v>
      </c>
      <c r="I583" s="189">
        <f>TRUNC(TRUNC(G583 * B4, 2) + G583, 2)</f>
        <v>14.73</v>
      </c>
      <c r="J583" s="189">
        <f t="shared" si="234"/>
        <v>14.729900000000001</v>
      </c>
      <c r="K583" s="189">
        <f t="shared" si="233"/>
        <v>20404.580000000002</v>
      </c>
      <c r="L583" s="189">
        <f t="shared" si="235"/>
        <v>20404.580000000002</v>
      </c>
      <c r="M583" s="123">
        <f t="shared" si="243"/>
        <v>0</v>
      </c>
      <c r="N583" s="123">
        <f t="shared" si="244"/>
        <v>6.7888662592663351E-6</v>
      </c>
      <c r="O583" s="123">
        <f t="shared" si="245"/>
        <v>0</v>
      </c>
    </row>
    <row r="584" spans="1:15" ht="39" customHeight="1">
      <c r="A584" s="186" t="s">
        <v>1682</v>
      </c>
      <c r="B584" s="186" t="s">
        <v>1683</v>
      </c>
      <c r="C584" s="186" t="s">
        <v>46</v>
      </c>
      <c r="D584" s="186" t="s">
        <v>1684</v>
      </c>
      <c r="E584" s="187" t="s">
        <v>57</v>
      </c>
      <c r="F584" s="188">
        <v>1.99</v>
      </c>
      <c r="G584" s="189">
        <v>158.52000000000001</v>
      </c>
      <c r="H584" s="189">
        <f t="shared" si="236"/>
        <v>158.52000000000001</v>
      </c>
      <c r="I584" s="189">
        <f>TRUNC(TRUNC(G584 * B4, 2) + G584, 2)</f>
        <v>191.71</v>
      </c>
      <c r="J584" s="189">
        <f t="shared" si="234"/>
        <v>191.70849999999999</v>
      </c>
      <c r="K584" s="189">
        <f t="shared" si="233"/>
        <v>381.5</v>
      </c>
      <c r="L584" s="189">
        <f t="shared" si="235"/>
        <v>381.5</v>
      </c>
      <c r="M584" s="123">
        <f t="shared" si="243"/>
        <v>0</v>
      </c>
      <c r="N584" s="123">
        <f t="shared" si="244"/>
        <v>7.8243179804093899E-6</v>
      </c>
      <c r="O584" s="123">
        <f t="shared" si="245"/>
        <v>0</v>
      </c>
    </row>
    <row r="585" spans="1:15" ht="39" customHeight="1">
      <c r="A585" s="186" t="s">
        <v>1685</v>
      </c>
      <c r="B585" s="186" t="s">
        <v>1686</v>
      </c>
      <c r="C585" s="186" t="s">
        <v>46</v>
      </c>
      <c r="D585" s="186" t="s">
        <v>1687</v>
      </c>
      <c r="E585" s="187" t="s">
        <v>57</v>
      </c>
      <c r="F585" s="188">
        <v>31.39</v>
      </c>
      <c r="G585" s="189">
        <v>121.94</v>
      </c>
      <c r="H585" s="189">
        <f t="shared" si="236"/>
        <v>121.94</v>
      </c>
      <c r="I585" s="189">
        <f>TRUNC(TRUNC(G585 * B4, 2) + G585, 2)</f>
        <v>147.47</v>
      </c>
      <c r="J585" s="189">
        <f t="shared" si="234"/>
        <v>147.46979999999999</v>
      </c>
      <c r="K585" s="189">
        <f t="shared" ref="K585:K648" si="246">TRUNC(F585 * I585,2)</f>
        <v>4629.08</v>
      </c>
      <c r="L585" s="189">
        <f t="shared" si="235"/>
        <v>4629.08</v>
      </c>
      <c r="M585" s="123">
        <f t="shared" si="243"/>
        <v>0</v>
      </c>
      <c r="N585" s="123">
        <f t="shared" si="244"/>
        <v>1.3562080423135114E-6</v>
      </c>
      <c r="O585" s="123">
        <f t="shared" si="245"/>
        <v>0</v>
      </c>
    </row>
    <row r="586" spans="1:15" ht="39" customHeight="1">
      <c r="A586" s="186" t="s">
        <v>1688</v>
      </c>
      <c r="B586" s="186" t="s">
        <v>1689</v>
      </c>
      <c r="C586" s="186" t="s">
        <v>46</v>
      </c>
      <c r="D586" s="186" t="s">
        <v>1690</v>
      </c>
      <c r="E586" s="187" t="s">
        <v>57</v>
      </c>
      <c r="F586" s="188">
        <v>125.56</v>
      </c>
      <c r="G586" s="189">
        <v>191.8</v>
      </c>
      <c r="H586" s="189">
        <f t="shared" si="236"/>
        <v>191.8</v>
      </c>
      <c r="I586" s="189">
        <f>TRUNC(TRUNC(G586 * B4, 2) + G586, 2)</f>
        <v>231.96</v>
      </c>
      <c r="J586" s="189">
        <f t="shared" ref="J586:J649" si="247">TRUNC(L586/F586,4)</f>
        <v>231.9599</v>
      </c>
      <c r="K586" s="189">
        <f t="shared" si="246"/>
        <v>29124.89</v>
      </c>
      <c r="L586" s="189">
        <f t="shared" ref="L586:L649" si="248">ROUND((1-$B$6) * K586,2)</f>
        <v>29124.89</v>
      </c>
      <c r="M586" s="123">
        <f t="shared" si="243"/>
        <v>0</v>
      </c>
      <c r="N586" s="123">
        <f t="shared" si="244"/>
        <v>4.311088118713613E-7</v>
      </c>
      <c r="O586" s="123">
        <f t="shared" si="245"/>
        <v>0</v>
      </c>
    </row>
    <row r="587" spans="1:15" ht="39" customHeight="1">
      <c r="A587" s="186" t="s">
        <v>1691</v>
      </c>
      <c r="B587" s="186" t="s">
        <v>1692</v>
      </c>
      <c r="C587" s="186" t="s">
        <v>46</v>
      </c>
      <c r="D587" s="186" t="s">
        <v>1693</v>
      </c>
      <c r="E587" s="187" t="s">
        <v>57</v>
      </c>
      <c r="F587" s="188">
        <v>7.96</v>
      </c>
      <c r="G587" s="189">
        <v>311.35000000000002</v>
      </c>
      <c r="H587" s="189">
        <f t="shared" si="236"/>
        <v>311.33999999999997</v>
      </c>
      <c r="I587" s="189">
        <f>TRUNC(TRUNC(G587 * B4, 2) + G587, 2)</f>
        <v>376.54</v>
      </c>
      <c r="J587" s="189">
        <f t="shared" si="247"/>
        <v>376.53890000000001</v>
      </c>
      <c r="K587" s="189">
        <f t="shared" si="246"/>
        <v>2997.25</v>
      </c>
      <c r="L587" s="189">
        <f t="shared" si="248"/>
        <v>2997.25</v>
      </c>
      <c r="M587" s="123">
        <f t="shared" si="243"/>
        <v>3.2118194957631019E-5</v>
      </c>
      <c r="N587" s="123">
        <f t="shared" si="244"/>
        <v>2.9213363785807189E-6</v>
      </c>
      <c r="O587" s="123">
        <f t="shared" si="245"/>
        <v>0</v>
      </c>
    </row>
    <row r="588" spans="1:15" ht="39" customHeight="1">
      <c r="A588" s="186" t="s">
        <v>1694</v>
      </c>
      <c r="B588" s="186" t="s">
        <v>1695</v>
      </c>
      <c r="C588" s="186" t="s">
        <v>46</v>
      </c>
      <c r="D588" s="186" t="s">
        <v>1696</v>
      </c>
      <c r="E588" s="187" t="s">
        <v>57</v>
      </c>
      <c r="F588" s="188">
        <v>92.1</v>
      </c>
      <c r="G588" s="189">
        <v>46.84</v>
      </c>
      <c r="H588" s="189">
        <f t="shared" si="236"/>
        <v>46.83</v>
      </c>
      <c r="I588" s="189">
        <f>TRUNC(TRUNC(G588 * B4, 2) + G588, 2)</f>
        <v>56.64</v>
      </c>
      <c r="J588" s="189">
        <f t="shared" si="247"/>
        <v>56.639899999999997</v>
      </c>
      <c r="K588" s="189">
        <f t="shared" si="246"/>
        <v>5216.54</v>
      </c>
      <c r="L588" s="189">
        <f t="shared" si="248"/>
        <v>5216.54</v>
      </c>
      <c r="M588" s="123">
        <f t="shared" si="243"/>
        <v>2.1349274124693451E-4</v>
      </c>
      <c r="N588" s="123">
        <f t="shared" si="244"/>
        <v>1.7655367232638497E-6</v>
      </c>
      <c r="O588" s="123">
        <f t="shared" si="245"/>
        <v>0</v>
      </c>
    </row>
    <row r="589" spans="1:15" ht="39" customHeight="1">
      <c r="A589" s="186" t="s">
        <v>1697</v>
      </c>
      <c r="B589" s="186" t="s">
        <v>339</v>
      </c>
      <c r="C589" s="186" t="s">
        <v>46</v>
      </c>
      <c r="D589" s="186" t="s">
        <v>1698</v>
      </c>
      <c r="E589" s="187" t="s">
        <v>57</v>
      </c>
      <c r="F589" s="188">
        <v>1669.58</v>
      </c>
      <c r="G589" s="189">
        <v>3.57</v>
      </c>
      <c r="H589" s="189">
        <f t="shared" si="236"/>
        <v>3.56</v>
      </c>
      <c r="I589" s="189">
        <f>TRUNC(TRUNC(G589 * B4, 2) + G589, 2)</f>
        <v>4.3099999999999996</v>
      </c>
      <c r="J589" s="189">
        <f t="shared" si="247"/>
        <v>4.3098999999999998</v>
      </c>
      <c r="K589" s="189">
        <f t="shared" si="246"/>
        <v>7195.88</v>
      </c>
      <c r="L589" s="189">
        <f t="shared" si="248"/>
        <v>7195.88</v>
      </c>
      <c r="M589" s="123">
        <f t="shared" si="243"/>
        <v>2.8011204481792618E-3</v>
      </c>
      <c r="N589" s="123">
        <f t="shared" si="244"/>
        <v>2.3201856148458155E-5</v>
      </c>
      <c r="O589" s="123">
        <f t="shared" si="245"/>
        <v>0</v>
      </c>
    </row>
    <row r="590" spans="1:15" ht="39" customHeight="1">
      <c r="A590" s="186" t="s">
        <v>1699</v>
      </c>
      <c r="B590" s="186" t="s">
        <v>340</v>
      </c>
      <c r="C590" s="186" t="s">
        <v>46</v>
      </c>
      <c r="D590" s="186" t="s">
        <v>1700</v>
      </c>
      <c r="E590" s="187" t="s">
        <v>57</v>
      </c>
      <c r="F590" s="188">
        <v>3718.16</v>
      </c>
      <c r="G590" s="189">
        <v>5.19</v>
      </c>
      <c r="H590" s="189">
        <f t="shared" ref="H590:H653" si="249">ROUND(J590/(1+$B$4),2)</f>
        <v>5.18</v>
      </c>
      <c r="I590" s="189">
        <f>TRUNC(TRUNC(G590 * B4, 2) + G590, 2)</f>
        <v>6.27</v>
      </c>
      <c r="J590" s="189">
        <f t="shared" si="247"/>
        <v>6.2698999999999998</v>
      </c>
      <c r="K590" s="189">
        <f t="shared" si="246"/>
        <v>23312.86</v>
      </c>
      <c r="L590" s="189">
        <f t="shared" si="248"/>
        <v>23312.86</v>
      </c>
      <c r="M590" s="123">
        <f t="shared" si="243"/>
        <v>1.9267822736032114E-3</v>
      </c>
      <c r="N590" s="123">
        <f t="shared" si="244"/>
        <v>1.5948963317358178E-5</v>
      </c>
      <c r="O590" s="123">
        <f t="shared" si="245"/>
        <v>0</v>
      </c>
    </row>
    <row r="591" spans="1:15" ht="39" customHeight="1">
      <c r="A591" s="186" t="s">
        <v>1701</v>
      </c>
      <c r="B591" s="186" t="s">
        <v>341</v>
      </c>
      <c r="C591" s="186" t="s">
        <v>46</v>
      </c>
      <c r="D591" s="186" t="s">
        <v>1702</v>
      </c>
      <c r="E591" s="187" t="s">
        <v>57</v>
      </c>
      <c r="F591" s="188">
        <v>1100.29</v>
      </c>
      <c r="G591" s="189">
        <v>8.06</v>
      </c>
      <c r="H591" s="189">
        <f t="shared" si="249"/>
        <v>8.0500000000000007</v>
      </c>
      <c r="I591" s="189">
        <f>TRUNC(TRUNC(G591 * B4, 2) + G591, 2)</f>
        <v>9.74</v>
      </c>
      <c r="J591" s="189">
        <f t="shared" si="247"/>
        <v>9.7399000000000004</v>
      </c>
      <c r="K591" s="189">
        <f t="shared" si="246"/>
        <v>10716.82</v>
      </c>
      <c r="L591" s="189">
        <f t="shared" si="248"/>
        <v>10716.82</v>
      </c>
      <c r="M591" s="123">
        <f t="shared" si="243"/>
        <v>1.2406947890818421E-3</v>
      </c>
      <c r="N591" s="123">
        <f t="shared" si="244"/>
        <v>1.0266940451697515E-5</v>
      </c>
      <c r="O591" s="123">
        <f t="shared" si="245"/>
        <v>0</v>
      </c>
    </row>
    <row r="592" spans="1:15" ht="39" customHeight="1">
      <c r="A592" s="186" t="s">
        <v>1703</v>
      </c>
      <c r="B592" s="186" t="s">
        <v>342</v>
      </c>
      <c r="C592" s="186" t="s">
        <v>46</v>
      </c>
      <c r="D592" s="186" t="s">
        <v>1704</v>
      </c>
      <c r="E592" s="187" t="s">
        <v>57</v>
      </c>
      <c r="F592" s="188">
        <v>152.97</v>
      </c>
      <c r="G592" s="189">
        <v>11.26</v>
      </c>
      <c r="H592" s="189">
        <f t="shared" si="249"/>
        <v>11.25</v>
      </c>
      <c r="I592" s="189">
        <f>TRUNC(TRUNC(G592 * B4, 2) + G592, 2)</f>
        <v>13.61</v>
      </c>
      <c r="J592" s="189">
        <f t="shared" si="247"/>
        <v>13.6099</v>
      </c>
      <c r="K592" s="189">
        <f t="shared" si="246"/>
        <v>2081.92</v>
      </c>
      <c r="L592" s="189">
        <f t="shared" si="248"/>
        <v>2081.92</v>
      </c>
      <c r="M592" s="123">
        <f t="shared" si="243"/>
        <v>8.8809946714030197E-4</v>
      </c>
      <c r="N592" s="123">
        <f t="shared" si="244"/>
        <v>7.3475385745647159E-6</v>
      </c>
      <c r="O592" s="123">
        <f t="shared" si="245"/>
        <v>0</v>
      </c>
    </row>
    <row r="593" spans="1:15" ht="24" customHeight="1">
      <c r="A593" s="182" t="s">
        <v>174</v>
      </c>
      <c r="B593" s="182" t="s">
        <v>33</v>
      </c>
      <c r="C593" s="182"/>
      <c r="D593" s="182" t="s">
        <v>344</v>
      </c>
      <c r="E593" s="183"/>
      <c r="F593" s="184">
        <v>1</v>
      </c>
      <c r="G593" s="184" t="s">
        <v>34</v>
      </c>
      <c r="H593" s="184"/>
      <c r="I593" s="185">
        <f>K594 + K595 + K596 + K597 + K598 + K599 + K600 + K601 + K602 + K603 + K604 + K605 + K606 + K607</f>
        <v>348450.85000000015</v>
      </c>
      <c r="J593" s="185">
        <f t="shared" si="247"/>
        <v>348450.85</v>
      </c>
      <c r="K593" s="185">
        <f t="shared" si="246"/>
        <v>348450.85</v>
      </c>
      <c r="L593" s="185">
        <f t="shared" si="248"/>
        <v>348450.85</v>
      </c>
      <c r="M593" s="181"/>
      <c r="N593" s="120"/>
      <c r="O593" s="181"/>
    </row>
    <row r="594" spans="1:15" ht="90.95" customHeight="1">
      <c r="A594" s="186" t="s">
        <v>176</v>
      </c>
      <c r="B594" s="186" t="s">
        <v>1705</v>
      </c>
      <c r="C594" s="186" t="s">
        <v>38</v>
      </c>
      <c r="D594" s="186" t="s">
        <v>1706</v>
      </c>
      <c r="E594" s="187" t="s">
        <v>39</v>
      </c>
      <c r="F594" s="188">
        <v>497</v>
      </c>
      <c r="G594" s="189">
        <v>203.1</v>
      </c>
      <c r="H594" s="189">
        <f t="shared" si="249"/>
        <v>203.09</v>
      </c>
      <c r="I594" s="189">
        <f>TRUNC(TRUNC(G594 * B4, 2) + G594, 2)</f>
        <v>245.62</v>
      </c>
      <c r="J594" s="189">
        <f t="shared" si="247"/>
        <v>245.62</v>
      </c>
      <c r="K594" s="189">
        <f t="shared" si="246"/>
        <v>122073.14</v>
      </c>
      <c r="L594" s="189">
        <f t="shared" si="248"/>
        <v>122073.14</v>
      </c>
      <c r="M594" s="123">
        <f t="shared" ref="M594:M607" si="250">1-H594/G594</f>
        <v>4.9236829148147088E-5</v>
      </c>
      <c r="N594" s="123">
        <f t="shared" ref="N594:N607" si="251">1-J594/I594</f>
        <v>0</v>
      </c>
      <c r="O594" s="123">
        <f t="shared" ref="O594:O607" si="252">1-L594/K594</f>
        <v>0</v>
      </c>
    </row>
    <row r="595" spans="1:15" ht="90.95" customHeight="1">
      <c r="A595" s="186" t="s">
        <v>179</v>
      </c>
      <c r="B595" s="186" t="s">
        <v>1707</v>
      </c>
      <c r="C595" s="186" t="s">
        <v>38</v>
      </c>
      <c r="D595" s="186" t="s">
        <v>1708</v>
      </c>
      <c r="E595" s="187" t="s">
        <v>39</v>
      </c>
      <c r="F595" s="188">
        <v>150</v>
      </c>
      <c r="G595" s="189">
        <v>189.5</v>
      </c>
      <c r="H595" s="189">
        <f t="shared" si="249"/>
        <v>189.5</v>
      </c>
      <c r="I595" s="189">
        <f>TRUNC(TRUNC(G595 * B4, 2) + G595, 2)</f>
        <v>229.18</v>
      </c>
      <c r="J595" s="189">
        <f t="shared" si="247"/>
        <v>229.18</v>
      </c>
      <c r="K595" s="189">
        <f t="shared" si="246"/>
        <v>34377</v>
      </c>
      <c r="L595" s="189">
        <f t="shared" si="248"/>
        <v>34377</v>
      </c>
      <c r="M595" s="123">
        <f t="shared" si="250"/>
        <v>0</v>
      </c>
      <c r="N595" s="123">
        <f t="shared" si="251"/>
        <v>0</v>
      </c>
      <c r="O595" s="123">
        <f t="shared" si="252"/>
        <v>0</v>
      </c>
    </row>
    <row r="596" spans="1:15" ht="90.95" customHeight="1">
      <c r="A596" s="186" t="s">
        <v>1709</v>
      </c>
      <c r="B596" s="186" t="s">
        <v>1710</v>
      </c>
      <c r="C596" s="186" t="s">
        <v>38</v>
      </c>
      <c r="D596" s="186" t="s">
        <v>1711</v>
      </c>
      <c r="E596" s="187" t="s">
        <v>39</v>
      </c>
      <c r="F596" s="188">
        <v>2</v>
      </c>
      <c r="G596" s="189">
        <v>313.97000000000003</v>
      </c>
      <c r="H596" s="189">
        <f t="shared" si="249"/>
        <v>313.97000000000003</v>
      </c>
      <c r="I596" s="189">
        <f>TRUNC(TRUNC(G596 * B4, 2) + G596, 2)</f>
        <v>379.71</v>
      </c>
      <c r="J596" s="189">
        <f t="shared" si="247"/>
        <v>379.71</v>
      </c>
      <c r="K596" s="189">
        <f t="shared" si="246"/>
        <v>759.42</v>
      </c>
      <c r="L596" s="189">
        <f t="shared" si="248"/>
        <v>759.42</v>
      </c>
      <c r="M596" s="123">
        <f t="shared" si="250"/>
        <v>0</v>
      </c>
      <c r="N596" s="123">
        <f t="shared" si="251"/>
        <v>0</v>
      </c>
      <c r="O596" s="123">
        <f t="shared" si="252"/>
        <v>0</v>
      </c>
    </row>
    <row r="597" spans="1:15" ht="51.95" customHeight="1">
      <c r="A597" s="186" t="s">
        <v>1712</v>
      </c>
      <c r="B597" s="186" t="s">
        <v>1713</v>
      </c>
      <c r="C597" s="186" t="s">
        <v>38</v>
      </c>
      <c r="D597" s="186" t="s">
        <v>1714</v>
      </c>
      <c r="E597" s="187" t="s">
        <v>39</v>
      </c>
      <c r="F597" s="188">
        <v>4</v>
      </c>
      <c r="G597" s="189">
        <v>619.98</v>
      </c>
      <c r="H597" s="189">
        <f t="shared" si="249"/>
        <v>619.98</v>
      </c>
      <c r="I597" s="189">
        <f>TRUNC(TRUNC(G597 * B4, 2) + G597, 2)</f>
        <v>749.8</v>
      </c>
      <c r="J597" s="189">
        <f t="shared" si="247"/>
        <v>749.8</v>
      </c>
      <c r="K597" s="189">
        <f t="shared" si="246"/>
        <v>2999.2</v>
      </c>
      <c r="L597" s="189">
        <f t="shared" si="248"/>
        <v>2999.2</v>
      </c>
      <c r="M597" s="123">
        <f t="shared" si="250"/>
        <v>0</v>
      </c>
      <c r="N597" s="123">
        <f t="shared" si="251"/>
        <v>0</v>
      </c>
      <c r="O597" s="123">
        <f t="shared" si="252"/>
        <v>0</v>
      </c>
    </row>
    <row r="598" spans="1:15" ht="26.1" customHeight="1">
      <c r="A598" s="186" t="s">
        <v>1715</v>
      </c>
      <c r="B598" s="186" t="s">
        <v>1716</v>
      </c>
      <c r="C598" s="186" t="s">
        <v>38</v>
      </c>
      <c r="D598" s="186" t="s">
        <v>1717</v>
      </c>
      <c r="E598" s="187" t="s">
        <v>39</v>
      </c>
      <c r="F598" s="188">
        <v>12</v>
      </c>
      <c r="G598" s="189">
        <v>143.75</v>
      </c>
      <c r="H598" s="189">
        <f t="shared" si="249"/>
        <v>143.75</v>
      </c>
      <c r="I598" s="189">
        <f>TRUNC(TRUNC(G598 * B4, 2) + G598, 2)</f>
        <v>173.85</v>
      </c>
      <c r="J598" s="189">
        <f t="shared" si="247"/>
        <v>173.85</v>
      </c>
      <c r="K598" s="189">
        <f t="shared" si="246"/>
        <v>2086.1999999999998</v>
      </c>
      <c r="L598" s="189">
        <f t="shared" si="248"/>
        <v>2086.1999999999998</v>
      </c>
      <c r="M598" s="123">
        <f t="shared" si="250"/>
        <v>0</v>
      </c>
      <c r="N598" s="123">
        <f t="shared" si="251"/>
        <v>0</v>
      </c>
      <c r="O598" s="123">
        <f t="shared" si="252"/>
        <v>0</v>
      </c>
    </row>
    <row r="599" spans="1:15" ht="39" customHeight="1">
      <c r="A599" s="186" t="s">
        <v>1718</v>
      </c>
      <c r="B599" s="186" t="s">
        <v>1719</v>
      </c>
      <c r="C599" s="186" t="s">
        <v>38</v>
      </c>
      <c r="D599" s="186" t="s">
        <v>1720</v>
      </c>
      <c r="E599" s="187" t="s">
        <v>39</v>
      </c>
      <c r="F599" s="188">
        <v>27</v>
      </c>
      <c r="G599" s="189">
        <v>145.58000000000001</v>
      </c>
      <c r="H599" s="189">
        <f t="shared" si="249"/>
        <v>145.58000000000001</v>
      </c>
      <c r="I599" s="189">
        <f>TRUNC(TRUNC(G599 * B4, 2) + G599, 2)</f>
        <v>176.06</v>
      </c>
      <c r="J599" s="189">
        <f t="shared" si="247"/>
        <v>176.06</v>
      </c>
      <c r="K599" s="189">
        <f t="shared" si="246"/>
        <v>4753.62</v>
      </c>
      <c r="L599" s="189">
        <f t="shared" si="248"/>
        <v>4753.62</v>
      </c>
      <c r="M599" s="123">
        <f t="shared" si="250"/>
        <v>0</v>
      </c>
      <c r="N599" s="123">
        <f t="shared" si="251"/>
        <v>0</v>
      </c>
      <c r="O599" s="123">
        <f t="shared" si="252"/>
        <v>0</v>
      </c>
    </row>
    <row r="600" spans="1:15" ht="26.1" customHeight="1">
      <c r="A600" s="186" t="s">
        <v>1721</v>
      </c>
      <c r="B600" s="186" t="s">
        <v>2077</v>
      </c>
      <c r="C600" s="186" t="s">
        <v>46</v>
      </c>
      <c r="D600" s="186" t="s">
        <v>2078</v>
      </c>
      <c r="E600" s="187" t="s">
        <v>39</v>
      </c>
      <c r="F600" s="188">
        <v>2588</v>
      </c>
      <c r="G600" s="189">
        <v>16.420000000000002</v>
      </c>
      <c r="H600" s="189">
        <f t="shared" si="249"/>
        <v>16.41</v>
      </c>
      <c r="I600" s="189">
        <f>TRUNC(TRUNC(G600 * B4, 2) + G600, 2)</f>
        <v>19.850000000000001</v>
      </c>
      <c r="J600" s="189">
        <f t="shared" si="247"/>
        <v>19.850000000000001</v>
      </c>
      <c r="K600" s="189">
        <f t="shared" si="246"/>
        <v>51371.8</v>
      </c>
      <c r="L600" s="189">
        <f t="shared" si="248"/>
        <v>51371.8</v>
      </c>
      <c r="M600" s="123">
        <f t="shared" si="250"/>
        <v>6.0901339829488865E-4</v>
      </c>
      <c r="N600" s="123">
        <f t="shared" si="251"/>
        <v>0</v>
      </c>
      <c r="O600" s="123">
        <f t="shared" si="252"/>
        <v>0</v>
      </c>
    </row>
    <row r="601" spans="1:15" ht="39" customHeight="1">
      <c r="A601" s="186" t="s">
        <v>1722</v>
      </c>
      <c r="B601" s="186" t="s">
        <v>2079</v>
      </c>
      <c r="C601" s="186" t="s">
        <v>38</v>
      </c>
      <c r="D601" s="186" t="s">
        <v>2080</v>
      </c>
      <c r="E601" s="187" t="s">
        <v>39</v>
      </c>
      <c r="F601" s="188">
        <v>4</v>
      </c>
      <c r="G601" s="189">
        <v>19.260000000000002</v>
      </c>
      <c r="H601" s="189">
        <f t="shared" si="249"/>
        <v>19.260000000000002</v>
      </c>
      <c r="I601" s="189">
        <f>TRUNC(TRUNC(G601 * B4, 2) + G601, 2)</f>
        <v>23.29</v>
      </c>
      <c r="J601" s="189">
        <f t="shared" si="247"/>
        <v>23.29</v>
      </c>
      <c r="K601" s="189">
        <f t="shared" si="246"/>
        <v>93.16</v>
      </c>
      <c r="L601" s="189">
        <f t="shared" si="248"/>
        <v>93.16</v>
      </c>
      <c r="M601" s="123">
        <f t="shared" si="250"/>
        <v>0</v>
      </c>
      <c r="N601" s="123">
        <f t="shared" si="251"/>
        <v>0</v>
      </c>
      <c r="O601" s="123">
        <f t="shared" si="252"/>
        <v>0</v>
      </c>
    </row>
    <row r="602" spans="1:15" ht="24" customHeight="1">
      <c r="A602" s="186" t="s">
        <v>1723</v>
      </c>
      <c r="B602" s="186" t="s">
        <v>1724</v>
      </c>
      <c r="C602" s="186" t="s">
        <v>38</v>
      </c>
      <c r="D602" s="186" t="s">
        <v>1725</v>
      </c>
      <c r="E602" s="187" t="s">
        <v>39</v>
      </c>
      <c r="F602" s="188">
        <v>3</v>
      </c>
      <c r="G602" s="189">
        <v>57.75</v>
      </c>
      <c r="H602" s="189">
        <f t="shared" si="249"/>
        <v>57.75</v>
      </c>
      <c r="I602" s="189">
        <f>TRUNC(TRUNC(G602 * B4, 2) + G602, 2)</f>
        <v>69.84</v>
      </c>
      <c r="J602" s="189">
        <f t="shared" si="247"/>
        <v>69.84</v>
      </c>
      <c r="K602" s="189">
        <f t="shared" si="246"/>
        <v>209.52</v>
      </c>
      <c r="L602" s="189">
        <f t="shared" si="248"/>
        <v>209.52</v>
      </c>
      <c r="M602" s="123">
        <f t="shared" si="250"/>
        <v>0</v>
      </c>
      <c r="N602" s="123">
        <f t="shared" si="251"/>
        <v>0</v>
      </c>
      <c r="O602" s="123">
        <f t="shared" si="252"/>
        <v>0</v>
      </c>
    </row>
    <row r="603" spans="1:15" ht="26.1" customHeight="1">
      <c r="A603" s="186" t="s">
        <v>1726</v>
      </c>
      <c r="B603" s="186" t="s">
        <v>1727</v>
      </c>
      <c r="C603" s="186" t="s">
        <v>38</v>
      </c>
      <c r="D603" s="186" t="s">
        <v>1728</v>
      </c>
      <c r="E603" s="187" t="s">
        <v>39</v>
      </c>
      <c r="F603" s="188">
        <v>27</v>
      </c>
      <c r="G603" s="189">
        <v>23.38</v>
      </c>
      <c r="H603" s="189">
        <f t="shared" si="249"/>
        <v>23.38</v>
      </c>
      <c r="I603" s="189">
        <f>TRUNC(TRUNC(G603 * B4, 2) + G603, 2)</f>
        <v>28.27</v>
      </c>
      <c r="J603" s="189">
        <f t="shared" si="247"/>
        <v>28.27</v>
      </c>
      <c r="K603" s="189">
        <f t="shared" si="246"/>
        <v>763.29</v>
      </c>
      <c r="L603" s="189">
        <f t="shared" si="248"/>
        <v>763.29</v>
      </c>
      <c r="M603" s="123">
        <f t="shared" si="250"/>
        <v>0</v>
      </c>
      <c r="N603" s="123">
        <f t="shared" si="251"/>
        <v>0</v>
      </c>
      <c r="O603" s="123">
        <f t="shared" si="252"/>
        <v>0</v>
      </c>
    </row>
    <row r="604" spans="1:15" ht="39" customHeight="1">
      <c r="A604" s="186" t="s">
        <v>1729</v>
      </c>
      <c r="B604" s="186" t="s">
        <v>2081</v>
      </c>
      <c r="C604" s="186" t="s">
        <v>46</v>
      </c>
      <c r="D604" s="186" t="s">
        <v>2082</v>
      </c>
      <c r="E604" s="187" t="s">
        <v>39</v>
      </c>
      <c r="F604" s="188">
        <v>58</v>
      </c>
      <c r="G604" s="189">
        <v>305.41000000000003</v>
      </c>
      <c r="H604" s="189">
        <f t="shared" si="249"/>
        <v>305.41000000000003</v>
      </c>
      <c r="I604" s="189">
        <f>TRUNC(TRUNC(G604 * B4, 2) + G604, 2)</f>
        <v>369.36</v>
      </c>
      <c r="J604" s="189">
        <f t="shared" si="247"/>
        <v>369.36</v>
      </c>
      <c r="K604" s="189">
        <f t="shared" si="246"/>
        <v>21422.880000000001</v>
      </c>
      <c r="L604" s="189">
        <f t="shared" si="248"/>
        <v>21422.880000000001</v>
      </c>
      <c r="M604" s="123">
        <f t="shared" si="250"/>
        <v>0</v>
      </c>
      <c r="N604" s="123">
        <f t="shared" si="251"/>
        <v>0</v>
      </c>
      <c r="O604" s="123">
        <f t="shared" si="252"/>
        <v>0</v>
      </c>
    </row>
    <row r="605" spans="1:15" ht="26.1" customHeight="1">
      <c r="A605" s="186" t="s">
        <v>1730</v>
      </c>
      <c r="B605" s="186" t="s">
        <v>1731</v>
      </c>
      <c r="C605" s="186" t="s">
        <v>38</v>
      </c>
      <c r="D605" s="186" t="s">
        <v>1732</v>
      </c>
      <c r="E605" s="187" t="s">
        <v>39</v>
      </c>
      <c r="F605" s="188">
        <v>50</v>
      </c>
      <c r="G605" s="189">
        <v>1458.28</v>
      </c>
      <c r="H605" s="189">
        <f t="shared" si="249"/>
        <v>1458.28</v>
      </c>
      <c r="I605" s="189">
        <f>TRUNC(TRUNC(G605 * B4, 2) + G605, 2)</f>
        <v>1763.64</v>
      </c>
      <c r="J605" s="189">
        <f t="shared" si="247"/>
        <v>1763.64</v>
      </c>
      <c r="K605" s="189">
        <f t="shared" si="246"/>
        <v>88182</v>
      </c>
      <c r="L605" s="189">
        <f t="shared" si="248"/>
        <v>88182</v>
      </c>
      <c r="M605" s="123">
        <f t="shared" si="250"/>
        <v>0</v>
      </c>
      <c r="N605" s="123">
        <f t="shared" si="251"/>
        <v>0</v>
      </c>
      <c r="O605" s="123">
        <f t="shared" si="252"/>
        <v>0</v>
      </c>
    </row>
    <row r="606" spans="1:15" ht="26.1" customHeight="1">
      <c r="A606" s="186" t="s">
        <v>1733</v>
      </c>
      <c r="B606" s="186" t="s">
        <v>1734</v>
      </c>
      <c r="C606" s="186" t="s">
        <v>38</v>
      </c>
      <c r="D606" s="186" t="s">
        <v>1735</v>
      </c>
      <c r="E606" s="187" t="s">
        <v>39</v>
      </c>
      <c r="F606" s="188">
        <v>4</v>
      </c>
      <c r="G606" s="189">
        <v>1930.98</v>
      </c>
      <c r="H606" s="189">
        <f t="shared" si="249"/>
        <v>1930.97</v>
      </c>
      <c r="I606" s="189">
        <f>TRUNC(TRUNC(G606 * B4, 2) + G606, 2)</f>
        <v>2335.3200000000002</v>
      </c>
      <c r="J606" s="189">
        <f t="shared" si="247"/>
        <v>2335.3200000000002</v>
      </c>
      <c r="K606" s="189">
        <f t="shared" si="246"/>
        <v>9341.2800000000007</v>
      </c>
      <c r="L606" s="189">
        <f t="shared" si="248"/>
        <v>9341.2800000000007</v>
      </c>
      <c r="M606" s="123">
        <f t="shared" si="250"/>
        <v>5.1787175423534393E-6</v>
      </c>
      <c r="N606" s="123">
        <f t="shared" si="251"/>
        <v>0</v>
      </c>
      <c r="O606" s="123">
        <f t="shared" si="252"/>
        <v>0</v>
      </c>
    </row>
    <row r="607" spans="1:15" ht="51.95" customHeight="1">
      <c r="A607" s="186" t="s">
        <v>1736</v>
      </c>
      <c r="B607" s="186" t="s">
        <v>1737</v>
      </c>
      <c r="C607" s="186" t="s">
        <v>46</v>
      </c>
      <c r="D607" s="186" t="s">
        <v>1738</v>
      </c>
      <c r="E607" s="187" t="s">
        <v>39</v>
      </c>
      <c r="F607" s="188">
        <v>58</v>
      </c>
      <c r="G607" s="189">
        <v>142.83000000000001</v>
      </c>
      <c r="H607" s="189">
        <f t="shared" si="249"/>
        <v>142.82</v>
      </c>
      <c r="I607" s="189">
        <f>TRUNC(TRUNC(G607 * B4, 2) + G607, 2)</f>
        <v>172.73</v>
      </c>
      <c r="J607" s="189">
        <f t="shared" si="247"/>
        <v>172.73</v>
      </c>
      <c r="K607" s="189">
        <f t="shared" si="246"/>
        <v>10018.34</v>
      </c>
      <c r="L607" s="189">
        <f t="shared" si="248"/>
        <v>10018.34</v>
      </c>
      <c r="M607" s="123">
        <f t="shared" si="250"/>
        <v>7.0013302527649479E-5</v>
      </c>
      <c r="N607" s="123">
        <f t="shared" si="251"/>
        <v>0</v>
      </c>
      <c r="O607" s="123">
        <f t="shared" si="252"/>
        <v>0</v>
      </c>
    </row>
    <row r="608" spans="1:15" ht="24" customHeight="1">
      <c r="A608" s="182" t="s">
        <v>1739</v>
      </c>
      <c r="B608" s="182" t="s">
        <v>33</v>
      </c>
      <c r="C608" s="182"/>
      <c r="D608" s="182" t="s">
        <v>346</v>
      </c>
      <c r="E608" s="183"/>
      <c r="F608" s="184">
        <v>1</v>
      </c>
      <c r="G608" s="184" t="s">
        <v>34</v>
      </c>
      <c r="H608" s="184"/>
      <c r="I608" s="185">
        <f>K609 + K610 + K611 + K612 + K613 + K614 + K615 + K616 + K617 + K618 + K619 + K620</f>
        <v>40964.000000000007</v>
      </c>
      <c r="J608" s="185">
        <f t="shared" si="247"/>
        <v>40964</v>
      </c>
      <c r="K608" s="185">
        <f t="shared" si="246"/>
        <v>40964</v>
      </c>
      <c r="L608" s="185">
        <f t="shared" si="248"/>
        <v>40964</v>
      </c>
      <c r="M608" s="181"/>
      <c r="N608" s="120"/>
      <c r="O608" s="181"/>
    </row>
    <row r="609" spans="1:15" ht="39" customHeight="1">
      <c r="A609" s="186" t="s">
        <v>1740</v>
      </c>
      <c r="B609" s="186" t="s">
        <v>1741</v>
      </c>
      <c r="C609" s="186" t="s">
        <v>46</v>
      </c>
      <c r="D609" s="186" t="s">
        <v>1742</v>
      </c>
      <c r="E609" s="187" t="s">
        <v>39</v>
      </c>
      <c r="F609" s="188">
        <v>3</v>
      </c>
      <c r="G609" s="189">
        <v>66.89</v>
      </c>
      <c r="H609" s="189">
        <f t="shared" si="249"/>
        <v>66.88</v>
      </c>
      <c r="I609" s="189">
        <f>TRUNC(TRUNC(G609 * B4, 2) + G609, 2)</f>
        <v>80.89</v>
      </c>
      <c r="J609" s="189">
        <f t="shared" si="247"/>
        <v>80.89</v>
      </c>
      <c r="K609" s="189">
        <f t="shared" si="246"/>
        <v>242.67</v>
      </c>
      <c r="L609" s="189">
        <f t="shared" si="248"/>
        <v>242.67</v>
      </c>
      <c r="M609" s="123">
        <f t="shared" ref="M609:M620" si="253">1-H609/G609</f>
        <v>1.4949917775464172E-4</v>
      </c>
      <c r="N609" s="123">
        <f t="shared" ref="N609:N620" si="254">1-J609/I609</f>
        <v>0</v>
      </c>
      <c r="O609" s="123">
        <f t="shared" ref="O609:O620" si="255">1-L609/K609</f>
        <v>0</v>
      </c>
    </row>
    <row r="610" spans="1:15" ht="39" customHeight="1">
      <c r="A610" s="186" t="s">
        <v>1743</v>
      </c>
      <c r="B610" s="186" t="s">
        <v>347</v>
      </c>
      <c r="C610" s="186" t="s">
        <v>46</v>
      </c>
      <c r="D610" s="186" t="s">
        <v>1744</v>
      </c>
      <c r="E610" s="187" t="s">
        <v>39</v>
      </c>
      <c r="F610" s="188">
        <v>19</v>
      </c>
      <c r="G610" s="189">
        <v>46.62</v>
      </c>
      <c r="H610" s="189">
        <f t="shared" si="249"/>
        <v>46.62</v>
      </c>
      <c r="I610" s="189">
        <f>TRUNC(TRUNC(G610 * B4, 2) + G610, 2)</f>
        <v>56.38</v>
      </c>
      <c r="J610" s="189">
        <f t="shared" si="247"/>
        <v>56.38</v>
      </c>
      <c r="K610" s="189">
        <f t="shared" si="246"/>
        <v>1071.22</v>
      </c>
      <c r="L610" s="189">
        <f t="shared" si="248"/>
        <v>1071.22</v>
      </c>
      <c r="M610" s="123">
        <f t="shared" si="253"/>
        <v>0</v>
      </c>
      <c r="N610" s="123">
        <f t="shared" si="254"/>
        <v>0</v>
      </c>
      <c r="O610" s="123">
        <f t="shared" si="255"/>
        <v>0</v>
      </c>
    </row>
    <row r="611" spans="1:15" ht="39" customHeight="1">
      <c r="A611" s="186" t="s">
        <v>1745</v>
      </c>
      <c r="B611" s="186" t="s">
        <v>348</v>
      </c>
      <c r="C611" s="186" t="s">
        <v>46</v>
      </c>
      <c r="D611" s="186" t="s">
        <v>1746</v>
      </c>
      <c r="E611" s="187" t="s">
        <v>39</v>
      </c>
      <c r="F611" s="188">
        <v>48</v>
      </c>
      <c r="G611" s="189">
        <v>38.43</v>
      </c>
      <c r="H611" s="189">
        <f t="shared" si="249"/>
        <v>38.42</v>
      </c>
      <c r="I611" s="189">
        <f>TRUNC(TRUNC(G611 * B4, 2) + G611, 2)</f>
        <v>46.47</v>
      </c>
      <c r="J611" s="189">
        <f t="shared" si="247"/>
        <v>46.47</v>
      </c>
      <c r="K611" s="189">
        <f t="shared" si="246"/>
        <v>2230.56</v>
      </c>
      <c r="L611" s="189">
        <f t="shared" si="248"/>
        <v>2230.56</v>
      </c>
      <c r="M611" s="123">
        <f t="shared" si="253"/>
        <v>2.602133749673996E-4</v>
      </c>
      <c r="N611" s="123">
        <f t="shared" si="254"/>
        <v>0</v>
      </c>
      <c r="O611" s="123">
        <f t="shared" si="255"/>
        <v>0</v>
      </c>
    </row>
    <row r="612" spans="1:15" ht="39" customHeight="1">
      <c r="A612" s="186" t="s">
        <v>1747</v>
      </c>
      <c r="B612" s="186" t="s">
        <v>1748</v>
      </c>
      <c r="C612" s="186" t="s">
        <v>46</v>
      </c>
      <c r="D612" s="186" t="s">
        <v>1749</v>
      </c>
      <c r="E612" s="187" t="s">
        <v>39</v>
      </c>
      <c r="F612" s="188">
        <v>1</v>
      </c>
      <c r="G612" s="189">
        <v>67.05</v>
      </c>
      <c r="H612" s="189">
        <f t="shared" si="249"/>
        <v>67.05</v>
      </c>
      <c r="I612" s="189">
        <f>TRUNC(TRUNC(G612 * B4, 2) + G612, 2)</f>
        <v>81.09</v>
      </c>
      <c r="J612" s="189">
        <f t="shared" si="247"/>
        <v>81.09</v>
      </c>
      <c r="K612" s="189">
        <f t="shared" si="246"/>
        <v>81.09</v>
      </c>
      <c r="L612" s="189">
        <f t="shared" si="248"/>
        <v>81.09</v>
      </c>
      <c r="M612" s="123">
        <f t="shared" si="253"/>
        <v>0</v>
      </c>
      <c r="N612" s="123">
        <f t="shared" si="254"/>
        <v>0</v>
      </c>
      <c r="O612" s="123">
        <f t="shared" si="255"/>
        <v>0</v>
      </c>
    </row>
    <row r="613" spans="1:15" ht="39" customHeight="1">
      <c r="A613" s="186" t="s">
        <v>1750</v>
      </c>
      <c r="B613" s="186" t="s">
        <v>1751</v>
      </c>
      <c r="C613" s="186" t="s">
        <v>46</v>
      </c>
      <c r="D613" s="186" t="s">
        <v>1752</v>
      </c>
      <c r="E613" s="187" t="s">
        <v>39</v>
      </c>
      <c r="F613" s="188">
        <v>15</v>
      </c>
      <c r="G613" s="189">
        <v>75.3</v>
      </c>
      <c r="H613" s="189">
        <f t="shared" si="249"/>
        <v>75.290000000000006</v>
      </c>
      <c r="I613" s="189">
        <f>TRUNC(TRUNC(G613 * B4, 2) + G613, 2)</f>
        <v>91.06</v>
      </c>
      <c r="J613" s="189">
        <f t="shared" si="247"/>
        <v>91.06</v>
      </c>
      <c r="K613" s="189">
        <f t="shared" si="246"/>
        <v>1365.9</v>
      </c>
      <c r="L613" s="189">
        <f t="shared" si="248"/>
        <v>1365.9</v>
      </c>
      <c r="M613" s="123">
        <f t="shared" si="253"/>
        <v>1.3280212483390841E-4</v>
      </c>
      <c r="N613" s="123">
        <f t="shared" si="254"/>
        <v>0</v>
      </c>
      <c r="O613" s="123">
        <f t="shared" si="255"/>
        <v>0</v>
      </c>
    </row>
    <row r="614" spans="1:15" ht="39" customHeight="1">
      <c r="A614" s="186" t="s">
        <v>1753</v>
      </c>
      <c r="B614" s="186" t="s">
        <v>1754</v>
      </c>
      <c r="C614" s="186" t="s">
        <v>46</v>
      </c>
      <c r="D614" s="186" t="s">
        <v>1755</v>
      </c>
      <c r="E614" s="187" t="s">
        <v>39</v>
      </c>
      <c r="F614" s="188">
        <v>31</v>
      </c>
      <c r="G614" s="189">
        <v>58.91</v>
      </c>
      <c r="H614" s="189">
        <f t="shared" si="249"/>
        <v>58.91</v>
      </c>
      <c r="I614" s="189">
        <f>TRUNC(TRUNC(G614 * B4, 2) + G614, 2)</f>
        <v>71.239999999999995</v>
      </c>
      <c r="J614" s="189">
        <f t="shared" si="247"/>
        <v>71.239999999999995</v>
      </c>
      <c r="K614" s="189">
        <f t="shared" si="246"/>
        <v>2208.44</v>
      </c>
      <c r="L614" s="189">
        <f t="shared" si="248"/>
        <v>2208.44</v>
      </c>
      <c r="M614" s="123">
        <f t="shared" si="253"/>
        <v>0</v>
      </c>
      <c r="N614" s="123">
        <f t="shared" si="254"/>
        <v>0</v>
      </c>
      <c r="O614" s="123">
        <f t="shared" si="255"/>
        <v>0</v>
      </c>
    </row>
    <row r="615" spans="1:15" ht="39" customHeight="1">
      <c r="A615" s="186" t="s">
        <v>1756</v>
      </c>
      <c r="B615" s="186" t="s">
        <v>1757</v>
      </c>
      <c r="C615" s="186" t="s">
        <v>46</v>
      </c>
      <c r="D615" s="186" t="s">
        <v>1758</v>
      </c>
      <c r="E615" s="187" t="s">
        <v>39</v>
      </c>
      <c r="F615" s="188">
        <v>2</v>
      </c>
      <c r="G615" s="189">
        <v>79.39</v>
      </c>
      <c r="H615" s="189">
        <f t="shared" si="249"/>
        <v>79.39</v>
      </c>
      <c r="I615" s="189">
        <f>TRUNC(TRUNC(G615 * B4, 2) + G615, 2)</f>
        <v>96.01</v>
      </c>
      <c r="J615" s="189">
        <f t="shared" si="247"/>
        <v>96.01</v>
      </c>
      <c r="K615" s="189">
        <f t="shared" si="246"/>
        <v>192.02</v>
      </c>
      <c r="L615" s="189">
        <f t="shared" si="248"/>
        <v>192.02</v>
      </c>
      <c r="M615" s="123">
        <f t="shared" si="253"/>
        <v>0</v>
      </c>
      <c r="N615" s="123">
        <f t="shared" si="254"/>
        <v>0</v>
      </c>
      <c r="O615" s="123">
        <f t="shared" si="255"/>
        <v>0</v>
      </c>
    </row>
    <row r="616" spans="1:15" ht="39" customHeight="1">
      <c r="A616" s="186" t="s">
        <v>1759</v>
      </c>
      <c r="B616" s="186" t="s">
        <v>349</v>
      </c>
      <c r="C616" s="186" t="s">
        <v>46</v>
      </c>
      <c r="D616" s="186" t="s">
        <v>1760</v>
      </c>
      <c r="E616" s="187" t="s">
        <v>39</v>
      </c>
      <c r="F616" s="188">
        <v>517</v>
      </c>
      <c r="G616" s="189">
        <v>40.46</v>
      </c>
      <c r="H616" s="189">
        <f t="shared" si="249"/>
        <v>40.46</v>
      </c>
      <c r="I616" s="189">
        <f>TRUNC(TRUNC(G616 * B4, 2) + G616, 2)</f>
        <v>48.93</v>
      </c>
      <c r="J616" s="189">
        <f t="shared" si="247"/>
        <v>48.93</v>
      </c>
      <c r="K616" s="189">
        <f t="shared" si="246"/>
        <v>25296.81</v>
      </c>
      <c r="L616" s="189">
        <f t="shared" si="248"/>
        <v>25296.81</v>
      </c>
      <c r="M616" s="123">
        <f t="shared" si="253"/>
        <v>0</v>
      </c>
      <c r="N616" s="123">
        <f t="shared" si="254"/>
        <v>0</v>
      </c>
      <c r="O616" s="123">
        <f t="shared" si="255"/>
        <v>0</v>
      </c>
    </row>
    <row r="617" spans="1:15" ht="39" customHeight="1">
      <c r="A617" s="186" t="s">
        <v>1761</v>
      </c>
      <c r="B617" s="186" t="s">
        <v>350</v>
      </c>
      <c r="C617" s="186" t="s">
        <v>46</v>
      </c>
      <c r="D617" s="186" t="s">
        <v>1762</v>
      </c>
      <c r="E617" s="187" t="s">
        <v>39</v>
      </c>
      <c r="F617" s="188">
        <v>64</v>
      </c>
      <c r="G617" s="189">
        <v>44.91</v>
      </c>
      <c r="H617" s="189">
        <f t="shared" si="249"/>
        <v>44.91</v>
      </c>
      <c r="I617" s="189">
        <f>TRUNC(TRUNC(G617 * B4, 2) + G617, 2)</f>
        <v>54.31</v>
      </c>
      <c r="J617" s="189">
        <f t="shared" si="247"/>
        <v>54.31</v>
      </c>
      <c r="K617" s="189">
        <f t="shared" si="246"/>
        <v>3475.84</v>
      </c>
      <c r="L617" s="189">
        <f t="shared" si="248"/>
        <v>3475.84</v>
      </c>
      <c r="M617" s="123">
        <f t="shared" si="253"/>
        <v>0</v>
      </c>
      <c r="N617" s="123">
        <f t="shared" si="254"/>
        <v>0</v>
      </c>
      <c r="O617" s="123">
        <f t="shared" si="255"/>
        <v>0</v>
      </c>
    </row>
    <row r="618" spans="1:15" ht="39" customHeight="1">
      <c r="A618" s="186" t="s">
        <v>1763</v>
      </c>
      <c r="B618" s="186" t="s">
        <v>1764</v>
      </c>
      <c r="C618" s="186" t="s">
        <v>46</v>
      </c>
      <c r="D618" s="186" t="s">
        <v>1765</v>
      </c>
      <c r="E618" s="187" t="s">
        <v>39</v>
      </c>
      <c r="F618" s="188">
        <v>15</v>
      </c>
      <c r="G618" s="189">
        <v>48.21</v>
      </c>
      <c r="H618" s="189">
        <f t="shared" si="249"/>
        <v>48.21</v>
      </c>
      <c r="I618" s="189">
        <f>TRUNC(TRUNC(G618 * B4, 2) + G618, 2)</f>
        <v>58.3</v>
      </c>
      <c r="J618" s="189">
        <f t="shared" si="247"/>
        <v>58.3</v>
      </c>
      <c r="K618" s="189">
        <f t="shared" si="246"/>
        <v>874.5</v>
      </c>
      <c r="L618" s="189">
        <f t="shared" si="248"/>
        <v>874.5</v>
      </c>
      <c r="M618" s="123">
        <f t="shared" si="253"/>
        <v>0</v>
      </c>
      <c r="N618" s="123">
        <f t="shared" si="254"/>
        <v>0</v>
      </c>
      <c r="O618" s="123">
        <f t="shared" si="255"/>
        <v>0</v>
      </c>
    </row>
    <row r="619" spans="1:15" ht="39" customHeight="1">
      <c r="A619" s="186" t="s">
        <v>1766</v>
      </c>
      <c r="B619" s="186" t="s">
        <v>333</v>
      </c>
      <c r="C619" s="186" t="s">
        <v>46</v>
      </c>
      <c r="D619" s="186" t="s">
        <v>1767</v>
      </c>
      <c r="E619" s="187" t="s">
        <v>39</v>
      </c>
      <c r="F619" s="188">
        <v>48</v>
      </c>
      <c r="G619" s="189">
        <v>20.83</v>
      </c>
      <c r="H619" s="189">
        <f t="shared" si="249"/>
        <v>20.83</v>
      </c>
      <c r="I619" s="189">
        <f>TRUNC(TRUNC(G619 * B4, 2) + G619, 2)</f>
        <v>25.19</v>
      </c>
      <c r="J619" s="189">
        <f t="shared" si="247"/>
        <v>25.19</v>
      </c>
      <c r="K619" s="189">
        <f t="shared" si="246"/>
        <v>1209.1199999999999</v>
      </c>
      <c r="L619" s="189">
        <f t="shared" si="248"/>
        <v>1209.1199999999999</v>
      </c>
      <c r="M619" s="123">
        <f t="shared" si="253"/>
        <v>0</v>
      </c>
      <c r="N619" s="123">
        <f t="shared" si="254"/>
        <v>0</v>
      </c>
      <c r="O619" s="123">
        <f t="shared" si="255"/>
        <v>0</v>
      </c>
    </row>
    <row r="620" spans="1:15" ht="39" customHeight="1">
      <c r="A620" s="186" t="s">
        <v>1768</v>
      </c>
      <c r="B620" s="186" t="s">
        <v>334</v>
      </c>
      <c r="C620" s="186" t="s">
        <v>46</v>
      </c>
      <c r="D620" s="186" t="s">
        <v>1769</v>
      </c>
      <c r="E620" s="187" t="s">
        <v>39</v>
      </c>
      <c r="F620" s="188">
        <v>169</v>
      </c>
      <c r="G620" s="189">
        <v>13.29</v>
      </c>
      <c r="H620" s="189">
        <f t="shared" si="249"/>
        <v>13.29</v>
      </c>
      <c r="I620" s="189">
        <f>TRUNC(TRUNC(G620 * B4, 2) + G620, 2)</f>
        <v>16.07</v>
      </c>
      <c r="J620" s="189">
        <f t="shared" si="247"/>
        <v>16.07</v>
      </c>
      <c r="K620" s="189">
        <f t="shared" si="246"/>
        <v>2715.83</v>
      </c>
      <c r="L620" s="189">
        <f t="shared" si="248"/>
        <v>2715.83</v>
      </c>
      <c r="M620" s="123">
        <f t="shared" si="253"/>
        <v>0</v>
      </c>
      <c r="N620" s="123">
        <f t="shared" si="254"/>
        <v>0</v>
      </c>
      <c r="O620" s="123">
        <f t="shared" si="255"/>
        <v>0</v>
      </c>
    </row>
    <row r="621" spans="1:15" ht="24" customHeight="1">
      <c r="A621" s="182" t="s">
        <v>1770</v>
      </c>
      <c r="B621" s="182" t="s">
        <v>33</v>
      </c>
      <c r="C621" s="182"/>
      <c r="D621" s="182" t="s">
        <v>1771</v>
      </c>
      <c r="E621" s="183"/>
      <c r="F621" s="184">
        <v>1</v>
      </c>
      <c r="G621" s="184" t="s">
        <v>34</v>
      </c>
      <c r="H621" s="184"/>
      <c r="I621" s="185">
        <f>K622 + K623 + K624 + K625</f>
        <v>2571.65</v>
      </c>
      <c r="J621" s="185">
        <f t="shared" si="247"/>
        <v>2571.65</v>
      </c>
      <c r="K621" s="185">
        <f t="shared" si="246"/>
        <v>2571.65</v>
      </c>
      <c r="L621" s="185">
        <f t="shared" si="248"/>
        <v>2571.65</v>
      </c>
      <c r="M621" s="181"/>
      <c r="N621" s="120"/>
      <c r="O621" s="181"/>
    </row>
    <row r="622" spans="1:15" ht="39" customHeight="1">
      <c r="A622" s="186" t="s">
        <v>1772</v>
      </c>
      <c r="B622" s="186" t="s">
        <v>1773</v>
      </c>
      <c r="C622" s="186" t="s">
        <v>38</v>
      </c>
      <c r="D622" s="186" t="s">
        <v>1774</v>
      </c>
      <c r="E622" s="187" t="s">
        <v>57</v>
      </c>
      <c r="F622" s="188">
        <v>60.91</v>
      </c>
      <c r="G622" s="189">
        <v>24.08</v>
      </c>
      <c r="H622" s="189">
        <f t="shared" si="249"/>
        <v>24.08</v>
      </c>
      <c r="I622" s="189">
        <f>TRUNC(TRUNC(G622 * B4, 2) + G622, 2)</f>
        <v>29.12</v>
      </c>
      <c r="J622" s="189">
        <f t="shared" si="247"/>
        <v>29.119800000000001</v>
      </c>
      <c r="K622" s="189">
        <f t="shared" si="246"/>
        <v>1773.69</v>
      </c>
      <c r="L622" s="189">
        <f t="shared" si="248"/>
        <v>1773.69</v>
      </c>
      <c r="M622" s="123">
        <f t="shared" ref="M622:M625" si="256">1-H622/G622</f>
        <v>0</v>
      </c>
      <c r="N622" s="123">
        <f t="shared" ref="N622:N625" si="257">1-J622/I622</f>
        <v>6.8681318681207415E-6</v>
      </c>
      <c r="O622" s="123">
        <f t="shared" ref="O622:O625" si="258">1-L622/K622</f>
        <v>0</v>
      </c>
    </row>
    <row r="623" spans="1:15" ht="39" customHeight="1">
      <c r="A623" s="186" t="s">
        <v>1775</v>
      </c>
      <c r="B623" s="186" t="s">
        <v>1776</v>
      </c>
      <c r="C623" s="186" t="s">
        <v>38</v>
      </c>
      <c r="D623" s="186" t="s">
        <v>1777</v>
      </c>
      <c r="E623" s="187" t="s">
        <v>57</v>
      </c>
      <c r="F623" s="188">
        <v>10.050000000000001</v>
      </c>
      <c r="G623" s="189">
        <v>29.73</v>
      </c>
      <c r="H623" s="189">
        <f t="shared" si="249"/>
        <v>29.72</v>
      </c>
      <c r="I623" s="189">
        <f>TRUNC(TRUNC(G623 * B4, 2) + G623, 2)</f>
        <v>35.950000000000003</v>
      </c>
      <c r="J623" s="189">
        <f t="shared" si="247"/>
        <v>35.949199999999998</v>
      </c>
      <c r="K623" s="189">
        <f t="shared" si="246"/>
        <v>361.29</v>
      </c>
      <c r="L623" s="189">
        <f t="shared" si="248"/>
        <v>361.29</v>
      </c>
      <c r="M623" s="123">
        <f t="shared" si="256"/>
        <v>3.3636057854025125E-4</v>
      </c>
      <c r="N623" s="123">
        <f t="shared" si="257"/>
        <v>2.2253129346450073E-5</v>
      </c>
      <c r="O623" s="123">
        <f t="shared" si="258"/>
        <v>0</v>
      </c>
    </row>
    <row r="624" spans="1:15" ht="39" customHeight="1">
      <c r="A624" s="186" t="s">
        <v>1778</v>
      </c>
      <c r="B624" s="186" t="s">
        <v>1779</v>
      </c>
      <c r="C624" s="186" t="s">
        <v>38</v>
      </c>
      <c r="D624" s="186" t="s">
        <v>1780</v>
      </c>
      <c r="E624" s="187" t="s">
        <v>57</v>
      </c>
      <c r="F624" s="188">
        <v>1.72</v>
      </c>
      <c r="G624" s="189">
        <v>29.73</v>
      </c>
      <c r="H624" s="189">
        <f t="shared" si="249"/>
        <v>29.72</v>
      </c>
      <c r="I624" s="189">
        <f>TRUNC(TRUNC(G624 * B4, 2) + G624, 2)</f>
        <v>35.950000000000003</v>
      </c>
      <c r="J624" s="189">
        <f t="shared" si="247"/>
        <v>35.947600000000001</v>
      </c>
      <c r="K624" s="189">
        <f t="shared" si="246"/>
        <v>61.83</v>
      </c>
      <c r="L624" s="189">
        <f t="shared" si="248"/>
        <v>61.83</v>
      </c>
      <c r="M624" s="123">
        <f t="shared" si="256"/>
        <v>3.3636057854025125E-4</v>
      </c>
      <c r="N624" s="123">
        <f t="shared" si="257"/>
        <v>6.6759388039017153E-5</v>
      </c>
      <c r="O624" s="123">
        <f t="shared" si="258"/>
        <v>0</v>
      </c>
    </row>
    <row r="625" spans="1:15" ht="39" customHeight="1">
      <c r="A625" s="186" t="s">
        <v>1781</v>
      </c>
      <c r="B625" s="186" t="s">
        <v>1782</v>
      </c>
      <c r="C625" s="186" t="s">
        <v>38</v>
      </c>
      <c r="D625" s="186" t="s">
        <v>1783</v>
      </c>
      <c r="E625" s="187" t="s">
        <v>57</v>
      </c>
      <c r="F625" s="188">
        <v>7.87</v>
      </c>
      <c r="G625" s="189">
        <v>39.39</v>
      </c>
      <c r="H625" s="189">
        <f t="shared" si="249"/>
        <v>39.380000000000003</v>
      </c>
      <c r="I625" s="189">
        <f>TRUNC(TRUNC(G625 * B4, 2) + G625, 2)</f>
        <v>47.63</v>
      </c>
      <c r="J625" s="189">
        <f t="shared" si="247"/>
        <v>47.628900000000002</v>
      </c>
      <c r="K625" s="189">
        <f t="shared" si="246"/>
        <v>374.84</v>
      </c>
      <c r="L625" s="189">
        <f t="shared" si="248"/>
        <v>374.84</v>
      </c>
      <c r="M625" s="123">
        <f t="shared" si="256"/>
        <v>2.538715410002057E-4</v>
      </c>
      <c r="N625" s="123">
        <f t="shared" si="257"/>
        <v>2.309468822170313E-5</v>
      </c>
      <c r="O625" s="123">
        <f t="shared" si="258"/>
        <v>0</v>
      </c>
    </row>
    <row r="626" spans="1:15" ht="24" customHeight="1">
      <c r="A626" s="182" t="s">
        <v>1784</v>
      </c>
      <c r="B626" s="182" t="s">
        <v>33</v>
      </c>
      <c r="C626" s="182"/>
      <c r="D626" s="182" t="s">
        <v>459</v>
      </c>
      <c r="E626" s="183"/>
      <c r="F626" s="184">
        <v>1</v>
      </c>
      <c r="G626" s="184" t="s">
        <v>34</v>
      </c>
      <c r="H626" s="184"/>
      <c r="I626" s="185">
        <f>K627 + K628 + K629 + K630 + K631 + K632 + K633 + K634 + K635 + K636 + K637 + K638 + K639 + K640 + K641 + K642 + K643 + K644 + K645 + K646 + K647 + K648 + K649 + K650 + K651 + K652 + K653 + K654 + K655 + K656</f>
        <v>66382.720000000001</v>
      </c>
      <c r="J626" s="185">
        <f t="shared" si="247"/>
        <v>66382.720000000001</v>
      </c>
      <c r="K626" s="185">
        <f t="shared" si="246"/>
        <v>66382.720000000001</v>
      </c>
      <c r="L626" s="185">
        <f t="shared" si="248"/>
        <v>66382.720000000001</v>
      </c>
      <c r="M626" s="181"/>
      <c r="N626" s="120"/>
      <c r="O626" s="181"/>
    </row>
    <row r="627" spans="1:15" ht="39" customHeight="1">
      <c r="A627" s="186" t="s">
        <v>1785</v>
      </c>
      <c r="B627" s="186" t="s">
        <v>1665</v>
      </c>
      <c r="C627" s="186" t="s">
        <v>38</v>
      </c>
      <c r="D627" s="186" t="s">
        <v>1666</v>
      </c>
      <c r="E627" s="187" t="s">
        <v>39</v>
      </c>
      <c r="F627" s="188">
        <v>1</v>
      </c>
      <c r="G627" s="189">
        <v>775.73</v>
      </c>
      <c r="H627" s="189">
        <f t="shared" si="249"/>
        <v>775.72</v>
      </c>
      <c r="I627" s="189">
        <f>TRUNC(TRUNC(G627 * B4, 2) + G627, 2)</f>
        <v>938.16</v>
      </c>
      <c r="J627" s="189">
        <f t="shared" si="247"/>
        <v>938.16</v>
      </c>
      <c r="K627" s="189">
        <f t="shared" si="246"/>
        <v>938.16</v>
      </c>
      <c r="L627" s="189">
        <f t="shared" si="248"/>
        <v>938.16</v>
      </c>
      <c r="M627" s="123">
        <f t="shared" ref="M627:M656" si="259">1-H627/G627</f>
        <v>1.2891083237764889E-5</v>
      </c>
      <c r="N627" s="123">
        <f t="shared" ref="N627:N656" si="260">1-J627/I627</f>
        <v>0</v>
      </c>
      <c r="O627" s="123">
        <f t="shared" ref="O627:O656" si="261">1-L627/K627</f>
        <v>0</v>
      </c>
    </row>
    <row r="628" spans="1:15" ht="39" customHeight="1">
      <c r="A628" s="186" t="s">
        <v>1786</v>
      </c>
      <c r="B628" s="186" t="s">
        <v>1787</v>
      </c>
      <c r="C628" s="186" t="s">
        <v>38</v>
      </c>
      <c r="D628" s="186" t="s">
        <v>1788</v>
      </c>
      <c r="E628" s="187" t="s">
        <v>39</v>
      </c>
      <c r="F628" s="188">
        <v>1</v>
      </c>
      <c r="G628" s="189">
        <v>4673.3599999999997</v>
      </c>
      <c r="H628" s="189">
        <f t="shared" si="249"/>
        <v>4673.3599999999997</v>
      </c>
      <c r="I628" s="189">
        <f>TRUNC(TRUNC(G628 * B4, 2) + G628, 2)</f>
        <v>5651.96</v>
      </c>
      <c r="J628" s="189">
        <f t="shared" si="247"/>
        <v>5651.96</v>
      </c>
      <c r="K628" s="189">
        <f t="shared" si="246"/>
        <v>5651.96</v>
      </c>
      <c r="L628" s="189">
        <f t="shared" si="248"/>
        <v>5651.96</v>
      </c>
      <c r="M628" s="123">
        <f t="shared" si="259"/>
        <v>0</v>
      </c>
      <c r="N628" s="123">
        <f t="shared" si="260"/>
        <v>0</v>
      </c>
      <c r="O628" s="123">
        <f t="shared" si="261"/>
        <v>0</v>
      </c>
    </row>
    <row r="629" spans="1:15" ht="26.1" customHeight="1">
      <c r="A629" s="186" t="s">
        <v>1789</v>
      </c>
      <c r="B629" s="186" t="s">
        <v>460</v>
      </c>
      <c r="C629" s="186" t="s">
        <v>46</v>
      </c>
      <c r="D629" s="186" t="s">
        <v>461</v>
      </c>
      <c r="E629" s="187" t="s">
        <v>39</v>
      </c>
      <c r="F629" s="188">
        <v>1</v>
      </c>
      <c r="G629" s="189">
        <v>87.28</v>
      </c>
      <c r="H629" s="189">
        <f t="shared" si="249"/>
        <v>87.27</v>
      </c>
      <c r="I629" s="189">
        <f>TRUNC(TRUNC(G629 * B4, 2) + G629, 2)</f>
        <v>105.55</v>
      </c>
      <c r="J629" s="189">
        <f t="shared" si="247"/>
        <v>105.55</v>
      </c>
      <c r="K629" s="189">
        <f t="shared" si="246"/>
        <v>105.55</v>
      </c>
      <c r="L629" s="189">
        <f t="shared" si="248"/>
        <v>105.55</v>
      </c>
      <c r="M629" s="123">
        <f t="shared" si="259"/>
        <v>1.1457378551793518E-4</v>
      </c>
      <c r="N629" s="123">
        <f t="shared" si="260"/>
        <v>0</v>
      </c>
      <c r="O629" s="123">
        <f t="shared" si="261"/>
        <v>0</v>
      </c>
    </row>
    <row r="630" spans="1:15" ht="39" customHeight="1">
      <c r="A630" s="186" t="s">
        <v>1790</v>
      </c>
      <c r="B630" s="186" t="s">
        <v>1791</v>
      </c>
      <c r="C630" s="186" t="s">
        <v>38</v>
      </c>
      <c r="D630" s="186" t="s">
        <v>1792</v>
      </c>
      <c r="E630" s="187" t="s">
        <v>39</v>
      </c>
      <c r="F630" s="188">
        <v>1</v>
      </c>
      <c r="G630" s="189">
        <v>2245.79</v>
      </c>
      <c r="H630" s="189">
        <f t="shared" si="249"/>
        <v>2245.7800000000002</v>
      </c>
      <c r="I630" s="189">
        <f>TRUNC(TRUNC(G630 * B4, 2) + G630, 2)</f>
        <v>2716.05</v>
      </c>
      <c r="J630" s="189">
        <f t="shared" si="247"/>
        <v>2716.05</v>
      </c>
      <c r="K630" s="189">
        <f t="shared" si="246"/>
        <v>2716.05</v>
      </c>
      <c r="L630" s="189">
        <f t="shared" si="248"/>
        <v>2716.05</v>
      </c>
      <c r="M630" s="123">
        <f t="shared" si="259"/>
        <v>4.4527760831858387E-6</v>
      </c>
      <c r="N630" s="123">
        <f t="shared" si="260"/>
        <v>0</v>
      </c>
      <c r="O630" s="123">
        <f t="shared" si="261"/>
        <v>0</v>
      </c>
    </row>
    <row r="631" spans="1:15" ht="26.1" customHeight="1">
      <c r="A631" s="186" t="s">
        <v>1793</v>
      </c>
      <c r="B631" s="186" t="s">
        <v>1794</v>
      </c>
      <c r="C631" s="186" t="s">
        <v>46</v>
      </c>
      <c r="D631" s="186" t="s">
        <v>1795</v>
      </c>
      <c r="E631" s="187" t="s">
        <v>39</v>
      </c>
      <c r="F631" s="188">
        <v>12</v>
      </c>
      <c r="G631" s="189">
        <v>26.04</v>
      </c>
      <c r="H631" s="189">
        <f t="shared" si="249"/>
        <v>26.04</v>
      </c>
      <c r="I631" s="189">
        <f>TRUNC(TRUNC(G631 * B4, 2) + G631, 2)</f>
        <v>31.49</v>
      </c>
      <c r="J631" s="189">
        <f t="shared" si="247"/>
        <v>31.49</v>
      </c>
      <c r="K631" s="189">
        <f t="shared" si="246"/>
        <v>377.88</v>
      </c>
      <c r="L631" s="189">
        <f t="shared" si="248"/>
        <v>377.88</v>
      </c>
      <c r="M631" s="123">
        <f t="shared" si="259"/>
        <v>0</v>
      </c>
      <c r="N631" s="123">
        <f t="shared" si="260"/>
        <v>0</v>
      </c>
      <c r="O631" s="123">
        <f t="shared" si="261"/>
        <v>0</v>
      </c>
    </row>
    <row r="632" spans="1:15" ht="26.1" customHeight="1">
      <c r="A632" s="186" t="s">
        <v>1796</v>
      </c>
      <c r="B632" s="186" t="s">
        <v>1797</v>
      </c>
      <c r="C632" s="186" t="s">
        <v>38</v>
      </c>
      <c r="D632" s="186" t="s">
        <v>1798</v>
      </c>
      <c r="E632" s="187" t="s">
        <v>39</v>
      </c>
      <c r="F632" s="188">
        <v>12</v>
      </c>
      <c r="G632" s="189">
        <v>423.93</v>
      </c>
      <c r="H632" s="189">
        <f t="shared" si="249"/>
        <v>423.93</v>
      </c>
      <c r="I632" s="189">
        <f>TRUNC(TRUNC(G632 * B4, 2) + G632, 2)</f>
        <v>512.70000000000005</v>
      </c>
      <c r="J632" s="189">
        <f t="shared" si="247"/>
        <v>512.70000000000005</v>
      </c>
      <c r="K632" s="189">
        <f t="shared" si="246"/>
        <v>6152.4</v>
      </c>
      <c r="L632" s="189">
        <f t="shared" si="248"/>
        <v>6152.4</v>
      </c>
      <c r="M632" s="123">
        <f t="shared" si="259"/>
        <v>0</v>
      </c>
      <c r="N632" s="123">
        <f t="shared" si="260"/>
        <v>0</v>
      </c>
      <c r="O632" s="123">
        <f t="shared" si="261"/>
        <v>0</v>
      </c>
    </row>
    <row r="633" spans="1:15" ht="26.1" customHeight="1">
      <c r="A633" s="186" t="s">
        <v>1799</v>
      </c>
      <c r="B633" s="186" t="s">
        <v>1800</v>
      </c>
      <c r="C633" s="186" t="s">
        <v>38</v>
      </c>
      <c r="D633" s="186" t="s">
        <v>1801</v>
      </c>
      <c r="E633" s="187" t="s">
        <v>39</v>
      </c>
      <c r="F633" s="188">
        <v>10</v>
      </c>
      <c r="G633" s="189">
        <v>32.979999999999997</v>
      </c>
      <c r="H633" s="189">
        <f t="shared" si="249"/>
        <v>32.979999999999997</v>
      </c>
      <c r="I633" s="189">
        <f>TRUNC(TRUNC(G633 * B4, 2) + G633, 2)</f>
        <v>39.880000000000003</v>
      </c>
      <c r="J633" s="189">
        <f t="shared" si="247"/>
        <v>39.880000000000003</v>
      </c>
      <c r="K633" s="189">
        <f t="shared" si="246"/>
        <v>398.8</v>
      </c>
      <c r="L633" s="189">
        <f t="shared" si="248"/>
        <v>398.8</v>
      </c>
      <c r="M633" s="123">
        <f t="shared" si="259"/>
        <v>0</v>
      </c>
      <c r="N633" s="123">
        <f t="shared" si="260"/>
        <v>0</v>
      </c>
      <c r="O633" s="123">
        <f t="shared" si="261"/>
        <v>0</v>
      </c>
    </row>
    <row r="634" spans="1:15" ht="26.1" customHeight="1">
      <c r="A634" s="186" t="s">
        <v>1802</v>
      </c>
      <c r="B634" s="186" t="s">
        <v>375</v>
      </c>
      <c r="C634" s="186" t="s">
        <v>46</v>
      </c>
      <c r="D634" s="186" t="s">
        <v>1803</v>
      </c>
      <c r="E634" s="187" t="s">
        <v>57</v>
      </c>
      <c r="F634" s="188">
        <v>20</v>
      </c>
      <c r="G634" s="189">
        <v>81.03</v>
      </c>
      <c r="H634" s="189">
        <f t="shared" si="249"/>
        <v>81.02</v>
      </c>
      <c r="I634" s="189">
        <f>TRUNC(TRUNC(G634 * B4, 2) + G634, 2)</f>
        <v>97.99</v>
      </c>
      <c r="J634" s="189">
        <f t="shared" si="247"/>
        <v>97.99</v>
      </c>
      <c r="K634" s="189">
        <f t="shared" si="246"/>
        <v>1959.8</v>
      </c>
      <c r="L634" s="189">
        <f t="shared" si="248"/>
        <v>1959.8</v>
      </c>
      <c r="M634" s="123">
        <f t="shared" si="259"/>
        <v>1.2341108231528342E-4</v>
      </c>
      <c r="N634" s="123">
        <f t="shared" si="260"/>
        <v>0</v>
      </c>
      <c r="O634" s="123">
        <f t="shared" si="261"/>
        <v>0</v>
      </c>
    </row>
    <row r="635" spans="1:15" ht="26.1" customHeight="1">
      <c r="A635" s="186" t="s">
        <v>1804</v>
      </c>
      <c r="B635" s="186" t="s">
        <v>1805</v>
      </c>
      <c r="C635" s="186" t="s">
        <v>38</v>
      </c>
      <c r="D635" s="186" t="s">
        <v>1806</v>
      </c>
      <c r="E635" s="187" t="s">
        <v>39</v>
      </c>
      <c r="F635" s="188">
        <v>3</v>
      </c>
      <c r="G635" s="189">
        <v>320.64</v>
      </c>
      <c r="H635" s="189">
        <f t="shared" si="249"/>
        <v>320.64</v>
      </c>
      <c r="I635" s="189">
        <f>TRUNC(TRUNC(G635 * B4, 2) + G635, 2)</f>
        <v>387.78</v>
      </c>
      <c r="J635" s="189">
        <f t="shared" si="247"/>
        <v>387.78</v>
      </c>
      <c r="K635" s="189">
        <f t="shared" si="246"/>
        <v>1163.3399999999999</v>
      </c>
      <c r="L635" s="189">
        <f t="shared" si="248"/>
        <v>1163.3399999999999</v>
      </c>
      <c r="M635" s="123">
        <f t="shared" si="259"/>
        <v>0</v>
      </c>
      <c r="N635" s="123">
        <f t="shared" si="260"/>
        <v>0</v>
      </c>
      <c r="O635" s="123">
        <f t="shared" si="261"/>
        <v>0</v>
      </c>
    </row>
    <row r="636" spans="1:15" ht="39" customHeight="1">
      <c r="A636" s="186" t="s">
        <v>1807</v>
      </c>
      <c r="B636" s="186" t="s">
        <v>1808</v>
      </c>
      <c r="C636" s="186" t="s">
        <v>38</v>
      </c>
      <c r="D636" s="186" t="s">
        <v>1809</v>
      </c>
      <c r="E636" s="187" t="s">
        <v>39</v>
      </c>
      <c r="F636" s="188">
        <v>3</v>
      </c>
      <c r="G636" s="189">
        <v>322.8</v>
      </c>
      <c r="H636" s="189">
        <f t="shared" si="249"/>
        <v>322.8</v>
      </c>
      <c r="I636" s="189">
        <f>TRUNC(TRUNC(G636 * B4, 2) + G636, 2)</f>
        <v>390.39</v>
      </c>
      <c r="J636" s="189">
        <f t="shared" si="247"/>
        <v>390.39</v>
      </c>
      <c r="K636" s="189">
        <f t="shared" si="246"/>
        <v>1171.17</v>
      </c>
      <c r="L636" s="189">
        <f t="shared" si="248"/>
        <v>1171.17</v>
      </c>
      <c r="M636" s="123">
        <f t="shared" si="259"/>
        <v>0</v>
      </c>
      <c r="N636" s="123">
        <f t="shared" si="260"/>
        <v>0</v>
      </c>
      <c r="O636" s="123">
        <f t="shared" si="261"/>
        <v>0</v>
      </c>
    </row>
    <row r="637" spans="1:15" ht="26.1" customHeight="1">
      <c r="A637" s="186" t="s">
        <v>1810</v>
      </c>
      <c r="B637" s="186" t="s">
        <v>1811</v>
      </c>
      <c r="C637" s="186" t="s">
        <v>38</v>
      </c>
      <c r="D637" s="186" t="s">
        <v>1812</v>
      </c>
      <c r="E637" s="187" t="s">
        <v>39</v>
      </c>
      <c r="F637" s="188">
        <v>1</v>
      </c>
      <c r="G637" s="189">
        <v>130.36000000000001</v>
      </c>
      <c r="H637" s="189">
        <f t="shared" si="249"/>
        <v>130.35</v>
      </c>
      <c r="I637" s="189">
        <f>TRUNC(TRUNC(G637 * B4, 2) + G637, 2)</f>
        <v>157.65</v>
      </c>
      <c r="J637" s="189">
        <f t="shared" si="247"/>
        <v>157.65</v>
      </c>
      <c r="K637" s="189">
        <f t="shared" si="246"/>
        <v>157.65</v>
      </c>
      <c r="L637" s="189">
        <f t="shared" si="248"/>
        <v>157.65</v>
      </c>
      <c r="M637" s="123">
        <f t="shared" si="259"/>
        <v>7.6710647437971957E-5</v>
      </c>
      <c r="N637" s="123">
        <f t="shared" si="260"/>
        <v>0</v>
      </c>
      <c r="O637" s="123">
        <f t="shared" si="261"/>
        <v>0</v>
      </c>
    </row>
    <row r="638" spans="1:15" ht="39" customHeight="1">
      <c r="A638" s="186" t="s">
        <v>1813</v>
      </c>
      <c r="B638" s="186" t="s">
        <v>1814</v>
      </c>
      <c r="C638" s="186" t="s">
        <v>38</v>
      </c>
      <c r="D638" s="186" t="s">
        <v>1815</v>
      </c>
      <c r="E638" s="187" t="s">
        <v>57</v>
      </c>
      <c r="F638" s="188">
        <v>1</v>
      </c>
      <c r="G638" s="189">
        <v>3359.99</v>
      </c>
      <c r="H638" s="189">
        <f t="shared" si="249"/>
        <v>3359.99</v>
      </c>
      <c r="I638" s="189">
        <f>TRUNC(TRUNC(G638 * B4, 2) + G638, 2)</f>
        <v>4063.57</v>
      </c>
      <c r="J638" s="189">
        <f t="shared" si="247"/>
        <v>4063.57</v>
      </c>
      <c r="K638" s="189">
        <f t="shared" si="246"/>
        <v>4063.57</v>
      </c>
      <c r="L638" s="189">
        <f t="shared" si="248"/>
        <v>4063.57</v>
      </c>
      <c r="M638" s="123">
        <f t="shared" si="259"/>
        <v>0</v>
      </c>
      <c r="N638" s="123">
        <f t="shared" si="260"/>
        <v>0</v>
      </c>
      <c r="O638" s="123">
        <f t="shared" si="261"/>
        <v>0</v>
      </c>
    </row>
    <row r="639" spans="1:15" ht="39" customHeight="1">
      <c r="A639" s="186" t="s">
        <v>1816</v>
      </c>
      <c r="B639" s="186" t="s">
        <v>1692</v>
      </c>
      <c r="C639" s="186" t="s">
        <v>46</v>
      </c>
      <c r="D639" s="186" t="s">
        <v>1693</v>
      </c>
      <c r="E639" s="187" t="s">
        <v>57</v>
      </c>
      <c r="F639" s="188">
        <v>45</v>
      </c>
      <c r="G639" s="189">
        <v>311.35000000000002</v>
      </c>
      <c r="H639" s="189">
        <f t="shared" si="249"/>
        <v>311.33999999999997</v>
      </c>
      <c r="I639" s="189">
        <f>TRUNC(TRUNC(G639 * B4, 2) + G639, 2)</f>
        <v>376.54</v>
      </c>
      <c r="J639" s="189">
        <f t="shared" si="247"/>
        <v>376.54</v>
      </c>
      <c r="K639" s="189">
        <f t="shared" si="246"/>
        <v>16944.3</v>
      </c>
      <c r="L639" s="189">
        <f t="shared" si="248"/>
        <v>16944.3</v>
      </c>
      <c r="M639" s="123">
        <f t="shared" si="259"/>
        <v>3.2118194957631019E-5</v>
      </c>
      <c r="N639" s="123">
        <f t="shared" si="260"/>
        <v>0</v>
      </c>
      <c r="O639" s="123">
        <f t="shared" si="261"/>
        <v>0</v>
      </c>
    </row>
    <row r="640" spans="1:15" ht="39" customHeight="1">
      <c r="A640" s="186" t="s">
        <v>1817</v>
      </c>
      <c r="B640" s="186" t="s">
        <v>1818</v>
      </c>
      <c r="C640" s="186" t="s">
        <v>46</v>
      </c>
      <c r="D640" s="186" t="s">
        <v>1819</v>
      </c>
      <c r="E640" s="187" t="s">
        <v>57</v>
      </c>
      <c r="F640" s="188">
        <v>15</v>
      </c>
      <c r="G640" s="189">
        <v>94.29</v>
      </c>
      <c r="H640" s="189">
        <f t="shared" si="249"/>
        <v>94.29</v>
      </c>
      <c r="I640" s="189">
        <f>TRUNC(TRUNC(G640 * B4, 2) + G640, 2)</f>
        <v>114.03</v>
      </c>
      <c r="J640" s="189">
        <f t="shared" si="247"/>
        <v>114.03</v>
      </c>
      <c r="K640" s="189">
        <f t="shared" si="246"/>
        <v>1710.45</v>
      </c>
      <c r="L640" s="189">
        <f t="shared" si="248"/>
        <v>1710.45</v>
      </c>
      <c r="M640" s="123">
        <f t="shared" si="259"/>
        <v>0</v>
      </c>
      <c r="N640" s="123">
        <f t="shared" si="260"/>
        <v>0</v>
      </c>
      <c r="O640" s="123">
        <f t="shared" si="261"/>
        <v>0</v>
      </c>
    </row>
    <row r="641" spans="1:15" ht="39" customHeight="1">
      <c r="A641" s="186" t="s">
        <v>1820</v>
      </c>
      <c r="B641" s="186" t="s">
        <v>1670</v>
      </c>
      <c r="C641" s="186" t="s">
        <v>46</v>
      </c>
      <c r="D641" s="186" t="s">
        <v>2083</v>
      </c>
      <c r="E641" s="187" t="s">
        <v>57</v>
      </c>
      <c r="F641" s="188">
        <v>20</v>
      </c>
      <c r="G641" s="189">
        <v>19.52</v>
      </c>
      <c r="H641" s="189">
        <f t="shared" si="249"/>
        <v>19.510000000000002</v>
      </c>
      <c r="I641" s="189">
        <f>TRUNC(TRUNC(G641 * B4, 2) + G641, 2)</f>
        <v>23.6</v>
      </c>
      <c r="J641" s="189">
        <f t="shared" si="247"/>
        <v>23.6</v>
      </c>
      <c r="K641" s="189">
        <f t="shared" si="246"/>
        <v>472</v>
      </c>
      <c r="L641" s="189">
        <f t="shared" si="248"/>
        <v>472</v>
      </c>
      <c r="M641" s="123">
        <f t="shared" si="259"/>
        <v>5.1229508196715123E-4</v>
      </c>
      <c r="N641" s="123">
        <f t="shared" si="260"/>
        <v>0</v>
      </c>
      <c r="O641" s="123">
        <f t="shared" si="261"/>
        <v>0</v>
      </c>
    </row>
    <row r="642" spans="1:15" ht="26.1" customHeight="1">
      <c r="A642" s="186" t="s">
        <v>1821</v>
      </c>
      <c r="B642" s="186" t="s">
        <v>376</v>
      </c>
      <c r="C642" s="186" t="s">
        <v>46</v>
      </c>
      <c r="D642" s="186" t="s">
        <v>1822</v>
      </c>
      <c r="E642" s="187" t="s">
        <v>57</v>
      </c>
      <c r="F642" s="188">
        <v>30</v>
      </c>
      <c r="G642" s="189">
        <v>70.58</v>
      </c>
      <c r="H642" s="189">
        <f t="shared" si="249"/>
        <v>70.569999999999993</v>
      </c>
      <c r="I642" s="189">
        <f>TRUNC(TRUNC(G642 * B4, 2) + G642, 2)</f>
        <v>85.35</v>
      </c>
      <c r="J642" s="189">
        <f t="shared" si="247"/>
        <v>85.35</v>
      </c>
      <c r="K642" s="189">
        <f t="shared" si="246"/>
        <v>2560.5</v>
      </c>
      <c r="L642" s="189">
        <f t="shared" si="248"/>
        <v>2560.5</v>
      </c>
      <c r="M642" s="123">
        <f t="shared" si="259"/>
        <v>1.4168319637297699E-4</v>
      </c>
      <c r="N642" s="123">
        <f t="shared" si="260"/>
        <v>0</v>
      </c>
      <c r="O642" s="123">
        <f t="shared" si="261"/>
        <v>0</v>
      </c>
    </row>
    <row r="643" spans="1:15" ht="26.1" customHeight="1">
      <c r="A643" s="186" t="s">
        <v>1823</v>
      </c>
      <c r="B643" s="186" t="s">
        <v>369</v>
      </c>
      <c r="C643" s="186" t="s">
        <v>46</v>
      </c>
      <c r="D643" s="186" t="s">
        <v>1824</v>
      </c>
      <c r="E643" s="187" t="s">
        <v>39</v>
      </c>
      <c r="F643" s="188">
        <v>6</v>
      </c>
      <c r="G643" s="189">
        <v>66.010000000000005</v>
      </c>
      <c r="H643" s="189">
        <f t="shared" si="249"/>
        <v>66.010000000000005</v>
      </c>
      <c r="I643" s="189">
        <f>TRUNC(TRUNC(G643 * B4, 2) + G643, 2)</f>
        <v>79.83</v>
      </c>
      <c r="J643" s="189">
        <f t="shared" si="247"/>
        <v>79.83</v>
      </c>
      <c r="K643" s="189">
        <f t="shared" si="246"/>
        <v>478.98</v>
      </c>
      <c r="L643" s="189">
        <f t="shared" si="248"/>
        <v>478.98</v>
      </c>
      <c r="M643" s="123">
        <f t="shared" si="259"/>
        <v>0</v>
      </c>
      <c r="N643" s="123">
        <f t="shared" si="260"/>
        <v>0</v>
      </c>
      <c r="O643" s="123">
        <f t="shared" si="261"/>
        <v>0</v>
      </c>
    </row>
    <row r="644" spans="1:15" ht="39" customHeight="1">
      <c r="A644" s="186" t="s">
        <v>1825</v>
      </c>
      <c r="B644" s="186" t="s">
        <v>1826</v>
      </c>
      <c r="C644" s="186" t="s">
        <v>38</v>
      </c>
      <c r="D644" s="186" t="s">
        <v>1827</v>
      </c>
      <c r="E644" s="187" t="s">
        <v>39</v>
      </c>
      <c r="F644" s="188">
        <v>1</v>
      </c>
      <c r="G644" s="189">
        <v>3385.83</v>
      </c>
      <c r="H644" s="189">
        <f t="shared" si="249"/>
        <v>3385.83</v>
      </c>
      <c r="I644" s="189">
        <f>TRUNC(TRUNC(G644 * B4, 2) + G644, 2)</f>
        <v>4094.82</v>
      </c>
      <c r="J644" s="189">
        <f t="shared" si="247"/>
        <v>4094.82</v>
      </c>
      <c r="K644" s="189">
        <f t="shared" si="246"/>
        <v>4094.82</v>
      </c>
      <c r="L644" s="189">
        <f t="shared" si="248"/>
        <v>4094.82</v>
      </c>
      <c r="M644" s="123">
        <f t="shared" si="259"/>
        <v>0</v>
      </c>
      <c r="N644" s="123">
        <f t="shared" si="260"/>
        <v>0</v>
      </c>
      <c r="O644" s="123">
        <f t="shared" si="261"/>
        <v>0</v>
      </c>
    </row>
    <row r="645" spans="1:15" ht="51.95" customHeight="1">
      <c r="A645" s="186" t="s">
        <v>1828</v>
      </c>
      <c r="B645" s="186" t="s">
        <v>737</v>
      </c>
      <c r="C645" s="186" t="s">
        <v>46</v>
      </c>
      <c r="D645" s="186" t="s">
        <v>738</v>
      </c>
      <c r="E645" s="187" t="s">
        <v>47</v>
      </c>
      <c r="F645" s="188">
        <v>14</v>
      </c>
      <c r="G645" s="189">
        <v>111.91</v>
      </c>
      <c r="H645" s="189">
        <f t="shared" si="249"/>
        <v>111.91</v>
      </c>
      <c r="I645" s="189">
        <f>TRUNC(TRUNC(G645 * B4, 2) + G645, 2)</f>
        <v>135.34</v>
      </c>
      <c r="J645" s="189">
        <f t="shared" si="247"/>
        <v>135.34</v>
      </c>
      <c r="K645" s="189">
        <f t="shared" si="246"/>
        <v>1894.76</v>
      </c>
      <c r="L645" s="189">
        <f t="shared" si="248"/>
        <v>1894.76</v>
      </c>
      <c r="M645" s="123">
        <f t="shared" si="259"/>
        <v>0</v>
      </c>
      <c r="N645" s="123">
        <f t="shared" si="260"/>
        <v>0</v>
      </c>
      <c r="O645" s="123">
        <f t="shared" si="261"/>
        <v>0</v>
      </c>
    </row>
    <row r="646" spans="1:15" ht="51.95" customHeight="1">
      <c r="A646" s="186" t="s">
        <v>1829</v>
      </c>
      <c r="B646" s="186" t="s">
        <v>237</v>
      </c>
      <c r="C646" s="186" t="s">
        <v>46</v>
      </c>
      <c r="D646" s="186" t="s">
        <v>1830</v>
      </c>
      <c r="E646" s="187" t="s">
        <v>47</v>
      </c>
      <c r="F646" s="188">
        <v>14</v>
      </c>
      <c r="G646" s="189">
        <v>9.2799999999999994</v>
      </c>
      <c r="H646" s="189">
        <f t="shared" si="249"/>
        <v>9.2799999999999994</v>
      </c>
      <c r="I646" s="189">
        <f>TRUNC(TRUNC(G646 * B4, 2) + G646, 2)</f>
        <v>11.22</v>
      </c>
      <c r="J646" s="189">
        <f t="shared" si="247"/>
        <v>11.22</v>
      </c>
      <c r="K646" s="189">
        <f t="shared" si="246"/>
        <v>157.08000000000001</v>
      </c>
      <c r="L646" s="189">
        <f t="shared" si="248"/>
        <v>157.08000000000001</v>
      </c>
      <c r="M646" s="123">
        <f t="shared" si="259"/>
        <v>0</v>
      </c>
      <c r="N646" s="123">
        <f t="shared" si="260"/>
        <v>0</v>
      </c>
      <c r="O646" s="123">
        <f t="shared" si="261"/>
        <v>0</v>
      </c>
    </row>
    <row r="647" spans="1:15" ht="51.95" customHeight="1">
      <c r="A647" s="186" t="s">
        <v>1831</v>
      </c>
      <c r="B647" s="186" t="s">
        <v>239</v>
      </c>
      <c r="C647" s="186" t="s">
        <v>46</v>
      </c>
      <c r="D647" s="186" t="s">
        <v>1832</v>
      </c>
      <c r="E647" s="187" t="s">
        <v>47</v>
      </c>
      <c r="F647" s="188">
        <v>14</v>
      </c>
      <c r="G647" s="189">
        <v>65.36</v>
      </c>
      <c r="H647" s="189">
        <f t="shared" si="249"/>
        <v>65.349999999999994</v>
      </c>
      <c r="I647" s="189">
        <f>TRUNC(TRUNC(G647 * B4, 2) + G647, 2)</f>
        <v>79.040000000000006</v>
      </c>
      <c r="J647" s="189">
        <f t="shared" si="247"/>
        <v>79.040000000000006</v>
      </c>
      <c r="K647" s="189">
        <f t="shared" si="246"/>
        <v>1106.56</v>
      </c>
      <c r="L647" s="189">
        <f t="shared" si="248"/>
        <v>1106.56</v>
      </c>
      <c r="M647" s="123">
        <f t="shared" si="259"/>
        <v>1.5299877600982725E-4</v>
      </c>
      <c r="N647" s="123">
        <f t="shared" si="260"/>
        <v>0</v>
      </c>
      <c r="O647" s="123">
        <f t="shared" si="261"/>
        <v>0</v>
      </c>
    </row>
    <row r="648" spans="1:15" ht="39" customHeight="1">
      <c r="A648" s="186" t="s">
        <v>1833</v>
      </c>
      <c r="B648" s="186" t="s">
        <v>420</v>
      </c>
      <c r="C648" s="186" t="s">
        <v>46</v>
      </c>
      <c r="D648" s="186" t="s">
        <v>986</v>
      </c>
      <c r="E648" s="187" t="s">
        <v>60</v>
      </c>
      <c r="F648" s="188">
        <v>0.11</v>
      </c>
      <c r="G648" s="189">
        <v>1633.38</v>
      </c>
      <c r="H648" s="189">
        <f t="shared" si="249"/>
        <v>1633.34</v>
      </c>
      <c r="I648" s="189">
        <f>TRUNC(TRUNC(G648 * B4, 2) + G648, 2)</f>
        <v>1975.4</v>
      </c>
      <c r="J648" s="189">
        <f t="shared" si="247"/>
        <v>1975.3635999999999</v>
      </c>
      <c r="K648" s="189">
        <f t="shared" si="246"/>
        <v>217.29</v>
      </c>
      <c r="L648" s="189">
        <f t="shared" si="248"/>
        <v>217.29</v>
      </c>
      <c r="M648" s="123">
        <f t="shared" si="259"/>
        <v>2.4489096229984852E-5</v>
      </c>
      <c r="N648" s="123">
        <f t="shared" si="260"/>
        <v>1.8426647767633142E-5</v>
      </c>
      <c r="O648" s="123">
        <f t="shared" si="261"/>
        <v>0</v>
      </c>
    </row>
    <row r="649" spans="1:15" ht="39" customHeight="1">
      <c r="A649" s="186" t="s">
        <v>1834</v>
      </c>
      <c r="B649" s="186" t="s">
        <v>854</v>
      </c>
      <c r="C649" s="186" t="s">
        <v>46</v>
      </c>
      <c r="D649" s="186" t="s">
        <v>855</v>
      </c>
      <c r="E649" s="187" t="s">
        <v>47</v>
      </c>
      <c r="F649" s="188">
        <v>6</v>
      </c>
      <c r="G649" s="189">
        <v>91.42</v>
      </c>
      <c r="H649" s="189">
        <f t="shared" si="249"/>
        <v>91.42</v>
      </c>
      <c r="I649" s="189">
        <f>TRUNC(TRUNC(G649 * B4, 2) + G649, 2)</f>
        <v>110.56</v>
      </c>
      <c r="J649" s="189">
        <f t="shared" si="247"/>
        <v>110.56</v>
      </c>
      <c r="K649" s="189">
        <f t="shared" ref="K649:K712" si="262">TRUNC(F649 * I649,2)</f>
        <v>663.36</v>
      </c>
      <c r="L649" s="189">
        <f t="shared" si="248"/>
        <v>663.36</v>
      </c>
      <c r="M649" s="123">
        <f t="shared" si="259"/>
        <v>0</v>
      </c>
      <c r="N649" s="123">
        <f t="shared" si="260"/>
        <v>0</v>
      </c>
      <c r="O649" s="123">
        <f t="shared" si="261"/>
        <v>0</v>
      </c>
    </row>
    <row r="650" spans="1:15" ht="26.1" customHeight="1">
      <c r="A650" s="186" t="s">
        <v>1835</v>
      </c>
      <c r="B650" s="186" t="s">
        <v>1836</v>
      </c>
      <c r="C650" s="186" t="s">
        <v>38</v>
      </c>
      <c r="D650" s="186" t="s">
        <v>1837</v>
      </c>
      <c r="E650" s="187" t="s">
        <v>47</v>
      </c>
      <c r="F650" s="188">
        <v>14</v>
      </c>
      <c r="G650" s="189">
        <v>15.18</v>
      </c>
      <c r="H650" s="189">
        <f t="shared" si="249"/>
        <v>15.17</v>
      </c>
      <c r="I650" s="189">
        <f>TRUNC(TRUNC(G650 * B4, 2) + G650, 2)</f>
        <v>18.350000000000001</v>
      </c>
      <c r="J650" s="189">
        <f t="shared" ref="J650:J713" si="263">TRUNC(L650/F650,4)</f>
        <v>18.350000000000001</v>
      </c>
      <c r="K650" s="189">
        <f t="shared" si="262"/>
        <v>256.89999999999998</v>
      </c>
      <c r="L650" s="189">
        <f t="shared" ref="L650:L713" si="264">ROUND((1-$B$6) * K650,2)</f>
        <v>256.89999999999998</v>
      </c>
      <c r="M650" s="123">
        <f t="shared" si="259"/>
        <v>6.5876152832677892E-4</v>
      </c>
      <c r="N650" s="123">
        <f t="shared" si="260"/>
        <v>0</v>
      </c>
      <c r="O650" s="123">
        <f t="shared" si="261"/>
        <v>0</v>
      </c>
    </row>
    <row r="651" spans="1:15" ht="26.1" customHeight="1">
      <c r="A651" s="186" t="s">
        <v>1838</v>
      </c>
      <c r="B651" s="186" t="s">
        <v>370</v>
      </c>
      <c r="C651" s="186" t="s">
        <v>46</v>
      </c>
      <c r="D651" s="186" t="s">
        <v>1839</v>
      </c>
      <c r="E651" s="187" t="s">
        <v>47</v>
      </c>
      <c r="F651" s="188">
        <v>14</v>
      </c>
      <c r="G651" s="189">
        <v>14.4</v>
      </c>
      <c r="H651" s="189">
        <f t="shared" si="249"/>
        <v>14.4</v>
      </c>
      <c r="I651" s="189">
        <f>TRUNC(TRUNC(G651 * B4, 2) + G651, 2)</f>
        <v>17.41</v>
      </c>
      <c r="J651" s="189">
        <f t="shared" si="263"/>
        <v>17.41</v>
      </c>
      <c r="K651" s="189">
        <f t="shared" si="262"/>
        <v>243.74</v>
      </c>
      <c r="L651" s="189">
        <f t="shared" si="264"/>
        <v>243.74</v>
      </c>
      <c r="M651" s="123">
        <f t="shared" si="259"/>
        <v>0</v>
      </c>
      <c r="N651" s="123">
        <f t="shared" si="260"/>
        <v>0</v>
      </c>
      <c r="O651" s="123">
        <f t="shared" si="261"/>
        <v>0</v>
      </c>
    </row>
    <row r="652" spans="1:15" ht="51.95" customHeight="1">
      <c r="A652" s="186" t="s">
        <v>1840</v>
      </c>
      <c r="B652" s="186" t="s">
        <v>1841</v>
      </c>
      <c r="C652" s="186" t="s">
        <v>38</v>
      </c>
      <c r="D652" s="186" t="s">
        <v>1842</v>
      </c>
      <c r="E652" s="187" t="s">
        <v>39</v>
      </c>
      <c r="F652" s="188">
        <v>1</v>
      </c>
      <c r="G652" s="189">
        <v>1947.08</v>
      </c>
      <c r="H652" s="189">
        <f t="shared" si="249"/>
        <v>1947.07</v>
      </c>
      <c r="I652" s="189">
        <f>TRUNC(TRUNC(G652 * B4, 2) + G652, 2)</f>
        <v>2354.79</v>
      </c>
      <c r="J652" s="189">
        <f t="shared" si="263"/>
        <v>2354.79</v>
      </c>
      <c r="K652" s="189">
        <f t="shared" si="262"/>
        <v>2354.79</v>
      </c>
      <c r="L652" s="189">
        <f t="shared" si="264"/>
        <v>2354.79</v>
      </c>
      <c r="M652" s="123">
        <f t="shared" si="259"/>
        <v>5.1358958029767976E-6</v>
      </c>
      <c r="N652" s="123">
        <f t="shared" si="260"/>
        <v>0</v>
      </c>
      <c r="O652" s="123">
        <f t="shared" si="261"/>
        <v>0</v>
      </c>
    </row>
    <row r="653" spans="1:15" ht="26.1" customHeight="1">
      <c r="A653" s="186" t="s">
        <v>1843</v>
      </c>
      <c r="B653" s="186" t="s">
        <v>1844</v>
      </c>
      <c r="C653" s="186" t="s">
        <v>38</v>
      </c>
      <c r="D653" s="186" t="s">
        <v>1845</v>
      </c>
      <c r="E653" s="187" t="s">
        <v>39</v>
      </c>
      <c r="F653" s="188">
        <v>10</v>
      </c>
      <c r="G653" s="189">
        <v>61.97</v>
      </c>
      <c r="H653" s="189">
        <f t="shared" si="249"/>
        <v>61.96</v>
      </c>
      <c r="I653" s="189">
        <f>TRUNC(TRUNC(G653 * B4, 2) + G653, 2)</f>
        <v>74.94</v>
      </c>
      <c r="J653" s="189">
        <f t="shared" si="263"/>
        <v>74.94</v>
      </c>
      <c r="K653" s="189">
        <f t="shared" si="262"/>
        <v>749.4</v>
      </c>
      <c r="L653" s="189">
        <f t="shared" si="264"/>
        <v>749.4</v>
      </c>
      <c r="M653" s="123">
        <f t="shared" si="259"/>
        <v>1.6136840406644204E-4</v>
      </c>
      <c r="N653" s="123">
        <f t="shared" si="260"/>
        <v>0</v>
      </c>
      <c r="O653" s="123">
        <f t="shared" si="261"/>
        <v>0</v>
      </c>
    </row>
    <row r="654" spans="1:15" ht="26.1" customHeight="1">
      <c r="A654" s="186" t="s">
        <v>1846</v>
      </c>
      <c r="B654" s="186" t="s">
        <v>1847</v>
      </c>
      <c r="C654" s="186" t="s">
        <v>38</v>
      </c>
      <c r="D654" s="186" t="s">
        <v>1848</v>
      </c>
      <c r="E654" s="187" t="s">
        <v>39</v>
      </c>
      <c r="F654" s="188">
        <v>30</v>
      </c>
      <c r="G654" s="189">
        <v>192.25</v>
      </c>
      <c r="H654" s="189">
        <f t="shared" ref="H654:H717" si="265">ROUND(J654/(1+$B$4),2)</f>
        <v>192.24</v>
      </c>
      <c r="I654" s="189">
        <f>TRUNC(TRUNC(G654 * B4, 2) + G654, 2)</f>
        <v>232.5</v>
      </c>
      <c r="J654" s="189">
        <f t="shared" si="263"/>
        <v>232.5</v>
      </c>
      <c r="K654" s="189">
        <f t="shared" si="262"/>
        <v>6975</v>
      </c>
      <c r="L654" s="189">
        <f t="shared" si="264"/>
        <v>6975</v>
      </c>
      <c r="M654" s="123">
        <f t="shared" si="259"/>
        <v>5.2015604681376892E-5</v>
      </c>
      <c r="N654" s="123">
        <f t="shared" si="260"/>
        <v>0</v>
      </c>
      <c r="O654" s="123">
        <f t="shared" si="261"/>
        <v>0</v>
      </c>
    </row>
    <row r="655" spans="1:15" ht="26.1" customHeight="1">
      <c r="A655" s="186" t="s">
        <v>1849</v>
      </c>
      <c r="B655" s="186" t="s">
        <v>1850</v>
      </c>
      <c r="C655" s="186" t="s">
        <v>38</v>
      </c>
      <c r="D655" s="186" t="s">
        <v>1851</v>
      </c>
      <c r="E655" s="187" t="s">
        <v>57</v>
      </c>
      <c r="F655" s="188">
        <v>1</v>
      </c>
      <c r="G655" s="189">
        <v>267.27</v>
      </c>
      <c r="H655" s="189">
        <f t="shared" si="265"/>
        <v>267.26</v>
      </c>
      <c r="I655" s="189">
        <f>TRUNC(TRUNC(G655 * B4, 2) + G655, 2)</f>
        <v>323.23</v>
      </c>
      <c r="J655" s="189">
        <f t="shared" si="263"/>
        <v>323.23</v>
      </c>
      <c r="K655" s="189">
        <f t="shared" si="262"/>
        <v>323.23</v>
      </c>
      <c r="L655" s="189">
        <f t="shared" si="264"/>
        <v>323.23</v>
      </c>
      <c r="M655" s="123">
        <f t="shared" si="259"/>
        <v>3.7415347775571206E-5</v>
      </c>
      <c r="N655" s="123">
        <f t="shared" si="260"/>
        <v>0</v>
      </c>
      <c r="O655" s="123">
        <f t="shared" si="261"/>
        <v>0</v>
      </c>
    </row>
    <row r="656" spans="1:15" ht="26.1" customHeight="1">
      <c r="A656" s="186" t="s">
        <v>1852</v>
      </c>
      <c r="B656" s="186" t="s">
        <v>1853</v>
      </c>
      <c r="C656" s="186" t="s">
        <v>38</v>
      </c>
      <c r="D656" s="186" t="s">
        <v>1854</v>
      </c>
      <c r="E656" s="187" t="s">
        <v>57</v>
      </c>
      <c r="F656" s="188">
        <v>1</v>
      </c>
      <c r="G656" s="189">
        <v>267.27</v>
      </c>
      <c r="H656" s="189">
        <f t="shared" si="265"/>
        <v>267.26</v>
      </c>
      <c r="I656" s="189">
        <f>TRUNC(TRUNC(G656 * B4, 2) + G656, 2)</f>
        <v>323.23</v>
      </c>
      <c r="J656" s="189">
        <f t="shared" si="263"/>
        <v>323.23</v>
      </c>
      <c r="K656" s="189">
        <f t="shared" si="262"/>
        <v>323.23</v>
      </c>
      <c r="L656" s="189">
        <f t="shared" si="264"/>
        <v>323.23</v>
      </c>
      <c r="M656" s="123">
        <f t="shared" si="259"/>
        <v>3.7415347775571206E-5</v>
      </c>
      <c r="N656" s="123">
        <f t="shared" si="260"/>
        <v>0</v>
      </c>
      <c r="O656" s="123">
        <f t="shared" si="261"/>
        <v>0</v>
      </c>
    </row>
    <row r="657" spans="1:15" ht="26.1" customHeight="1">
      <c r="A657" s="182" t="s">
        <v>1855</v>
      </c>
      <c r="B657" s="182" t="s">
        <v>33</v>
      </c>
      <c r="C657" s="182"/>
      <c r="D657" s="182" t="s">
        <v>372</v>
      </c>
      <c r="E657" s="183"/>
      <c r="F657" s="184">
        <v>1</v>
      </c>
      <c r="G657" s="184" t="s">
        <v>34</v>
      </c>
      <c r="H657" s="184"/>
      <c r="I657" s="185">
        <f>K658 + K659 + K660 + K661 + K662 + K663</f>
        <v>17902.809999999998</v>
      </c>
      <c r="J657" s="185">
        <f t="shared" si="263"/>
        <v>17902.810000000001</v>
      </c>
      <c r="K657" s="185">
        <f t="shared" si="262"/>
        <v>17902.810000000001</v>
      </c>
      <c r="L657" s="185">
        <f t="shared" si="264"/>
        <v>17902.810000000001</v>
      </c>
      <c r="M657" s="181"/>
      <c r="N657" s="120"/>
      <c r="O657" s="181"/>
    </row>
    <row r="658" spans="1:15" ht="26.1" customHeight="1">
      <c r="A658" s="186" t="s">
        <v>1856</v>
      </c>
      <c r="B658" s="186" t="s">
        <v>374</v>
      </c>
      <c r="C658" s="186" t="s">
        <v>46</v>
      </c>
      <c r="D658" s="186" t="s">
        <v>1857</v>
      </c>
      <c r="E658" s="187" t="s">
        <v>39</v>
      </c>
      <c r="F658" s="188">
        <v>14</v>
      </c>
      <c r="G658" s="189">
        <v>113.97</v>
      </c>
      <c r="H658" s="189">
        <f t="shared" si="265"/>
        <v>113.97</v>
      </c>
      <c r="I658" s="189">
        <f>TRUNC(TRUNC(G658 * B4, 2) + G658, 2)</f>
        <v>137.83000000000001</v>
      </c>
      <c r="J658" s="189">
        <f t="shared" si="263"/>
        <v>137.83000000000001</v>
      </c>
      <c r="K658" s="189">
        <f t="shared" si="262"/>
        <v>1929.62</v>
      </c>
      <c r="L658" s="189">
        <f t="shared" si="264"/>
        <v>1929.62</v>
      </c>
      <c r="M658" s="123">
        <f t="shared" ref="M658:M663" si="266">1-H658/G658</f>
        <v>0</v>
      </c>
      <c r="N658" s="123">
        <f t="shared" ref="N658:N663" si="267">1-J658/I658</f>
        <v>0</v>
      </c>
      <c r="O658" s="123">
        <f t="shared" ref="O658:O663" si="268">1-L658/K658</f>
        <v>0</v>
      </c>
    </row>
    <row r="659" spans="1:15" ht="26.1" customHeight="1">
      <c r="A659" s="186" t="s">
        <v>1858</v>
      </c>
      <c r="B659" s="186" t="s">
        <v>375</v>
      </c>
      <c r="C659" s="186" t="s">
        <v>46</v>
      </c>
      <c r="D659" s="186" t="s">
        <v>1803</v>
      </c>
      <c r="E659" s="187" t="s">
        <v>57</v>
      </c>
      <c r="F659" s="188">
        <v>60.92</v>
      </c>
      <c r="G659" s="189">
        <v>81.03</v>
      </c>
      <c r="H659" s="189">
        <f t="shared" si="265"/>
        <v>81.02</v>
      </c>
      <c r="I659" s="189">
        <f>TRUNC(TRUNC(G659 * B4, 2) + G659, 2)</f>
        <v>97.99</v>
      </c>
      <c r="J659" s="189">
        <f t="shared" si="263"/>
        <v>97.989900000000006</v>
      </c>
      <c r="K659" s="189">
        <f t="shared" si="262"/>
        <v>5969.55</v>
      </c>
      <c r="L659" s="189">
        <f t="shared" si="264"/>
        <v>5969.55</v>
      </c>
      <c r="M659" s="123">
        <f t="shared" si="266"/>
        <v>1.2341108231528342E-4</v>
      </c>
      <c r="N659" s="123">
        <f t="shared" si="267"/>
        <v>1.0205122971118641E-6</v>
      </c>
      <c r="O659" s="123">
        <f t="shared" si="268"/>
        <v>0</v>
      </c>
    </row>
    <row r="660" spans="1:15" ht="26.1" customHeight="1">
      <c r="A660" s="186" t="s">
        <v>1859</v>
      </c>
      <c r="B660" s="186" t="s">
        <v>376</v>
      </c>
      <c r="C660" s="186" t="s">
        <v>46</v>
      </c>
      <c r="D660" s="186" t="s">
        <v>1822</v>
      </c>
      <c r="E660" s="187" t="s">
        <v>57</v>
      </c>
      <c r="F660" s="188">
        <v>11.2</v>
      </c>
      <c r="G660" s="189">
        <v>70.58</v>
      </c>
      <c r="H660" s="189">
        <f t="shared" si="265"/>
        <v>70.569999999999993</v>
      </c>
      <c r="I660" s="189">
        <f>TRUNC(TRUNC(G660 * B4, 2) + G660, 2)</f>
        <v>85.35</v>
      </c>
      <c r="J660" s="189">
        <f t="shared" si="263"/>
        <v>85.35</v>
      </c>
      <c r="K660" s="189">
        <f t="shared" si="262"/>
        <v>955.92</v>
      </c>
      <c r="L660" s="189">
        <f t="shared" si="264"/>
        <v>955.92</v>
      </c>
      <c r="M660" s="123">
        <f t="shared" si="266"/>
        <v>1.4168319637297699E-4</v>
      </c>
      <c r="N660" s="123">
        <f t="shared" si="267"/>
        <v>0</v>
      </c>
      <c r="O660" s="123">
        <f t="shared" si="268"/>
        <v>0</v>
      </c>
    </row>
    <row r="661" spans="1:15" ht="26.1" customHeight="1">
      <c r="A661" s="186" t="s">
        <v>1860</v>
      </c>
      <c r="B661" s="186" t="s">
        <v>368</v>
      </c>
      <c r="C661" s="186" t="s">
        <v>46</v>
      </c>
      <c r="D661" s="186" t="s">
        <v>1861</v>
      </c>
      <c r="E661" s="187" t="s">
        <v>39</v>
      </c>
      <c r="F661" s="188">
        <v>6</v>
      </c>
      <c r="G661" s="189">
        <v>77.97</v>
      </c>
      <c r="H661" s="189">
        <f t="shared" si="265"/>
        <v>77.959999999999994</v>
      </c>
      <c r="I661" s="189">
        <f>TRUNC(TRUNC(G661 * B4, 2) + G661, 2)</f>
        <v>94.29</v>
      </c>
      <c r="J661" s="189">
        <f t="shared" si="263"/>
        <v>94.29</v>
      </c>
      <c r="K661" s="189">
        <f t="shared" si="262"/>
        <v>565.74</v>
      </c>
      <c r="L661" s="189">
        <f t="shared" si="264"/>
        <v>565.74</v>
      </c>
      <c r="M661" s="123">
        <f t="shared" si="266"/>
        <v>1.2825445684239156E-4</v>
      </c>
      <c r="N661" s="123">
        <f t="shared" si="267"/>
        <v>0</v>
      </c>
      <c r="O661" s="123">
        <f t="shared" si="268"/>
        <v>0</v>
      </c>
    </row>
    <row r="662" spans="1:15" ht="26.1" customHeight="1">
      <c r="A662" s="186" t="s">
        <v>1862</v>
      </c>
      <c r="B662" s="186" t="s">
        <v>366</v>
      </c>
      <c r="C662" s="186" t="s">
        <v>46</v>
      </c>
      <c r="D662" s="186" t="s">
        <v>1863</v>
      </c>
      <c r="E662" s="187" t="s">
        <v>39</v>
      </c>
      <c r="F662" s="188">
        <v>6</v>
      </c>
      <c r="G662" s="189">
        <v>98.91</v>
      </c>
      <c r="H662" s="189">
        <f t="shared" si="265"/>
        <v>98.91</v>
      </c>
      <c r="I662" s="189">
        <f>TRUNC(TRUNC(G662 * B4, 2) + G662, 2)</f>
        <v>119.62</v>
      </c>
      <c r="J662" s="189">
        <f t="shared" si="263"/>
        <v>119.62</v>
      </c>
      <c r="K662" s="189">
        <f t="shared" si="262"/>
        <v>717.72</v>
      </c>
      <c r="L662" s="189">
        <f t="shared" si="264"/>
        <v>717.72</v>
      </c>
      <c r="M662" s="123">
        <f t="shared" si="266"/>
        <v>0</v>
      </c>
      <c r="N662" s="123">
        <f t="shared" si="267"/>
        <v>0</v>
      </c>
      <c r="O662" s="123">
        <f t="shared" si="268"/>
        <v>0</v>
      </c>
    </row>
    <row r="663" spans="1:15" ht="26.1" customHeight="1">
      <c r="A663" s="186" t="s">
        <v>1864</v>
      </c>
      <c r="B663" s="186" t="s">
        <v>1865</v>
      </c>
      <c r="C663" s="186" t="s">
        <v>38</v>
      </c>
      <c r="D663" s="186" t="s">
        <v>1866</v>
      </c>
      <c r="E663" s="187" t="s">
        <v>39</v>
      </c>
      <c r="F663" s="188">
        <v>14</v>
      </c>
      <c r="G663" s="189">
        <v>458.57</v>
      </c>
      <c r="H663" s="189">
        <f t="shared" si="265"/>
        <v>458.57</v>
      </c>
      <c r="I663" s="189">
        <f>TRUNC(TRUNC(G663 * B4, 2) + G663, 2)</f>
        <v>554.59</v>
      </c>
      <c r="J663" s="189">
        <f t="shared" si="263"/>
        <v>554.59</v>
      </c>
      <c r="K663" s="189">
        <f t="shared" si="262"/>
        <v>7764.26</v>
      </c>
      <c r="L663" s="189">
        <f t="shared" si="264"/>
        <v>7764.26</v>
      </c>
      <c r="M663" s="123">
        <f t="shared" si="266"/>
        <v>0</v>
      </c>
      <c r="N663" s="123">
        <f t="shared" si="267"/>
        <v>0</v>
      </c>
      <c r="O663" s="123">
        <f t="shared" si="268"/>
        <v>0</v>
      </c>
    </row>
    <row r="664" spans="1:15" ht="24" customHeight="1">
      <c r="A664" s="182" t="s">
        <v>182</v>
      </c>
      <c r="B664" s="182" t="s">
        <v>33</v>
      </c>
      <c r="C664" s="182"/>
      <c r="D664" s="182" t="s">
        <v>1867</v>
      </c>
      <c r="E664" s="183"/>
      <c r="F664" s="184">
        <v>1</v>
      </c>
      <c r="G664" s="184" t="s">
        <v>34</v>
      </c>
      <c r="H664" s="184"/>
      <c r="I664" s="185">
        <f>K665 + K671</f>
        <v>49334.14</v>
      </c>
      <c r="J664" s="185">
        <f t="shared" si="263"/>
        <v>49334.14</v>
      </c>
      <c r="K664" s="185">
        <f t="shared" si="262"/>
        <v>49334.14</v>
      </c>
      <c r="L664" s="185">
        <f t="shared" si="264"/>
        <v>49334.14</v>
      </c>
      <c r="M664" s="181"/>
      <c r="N664" s="120"/>
      <c r="O664" s="181"/>
    </row>
    <row r="665" spans="1:15" ht="24" customHeight="1">
      <c r="A665" s="182" t="s">
        <v>184</v>
      </c>
      <c r="B665" s="182" t="s">
        <v>33</v>
      </c>
      <c r="C665" s="182"/>
      <c r="D665" s="182" t="s">
        <v>1868</v>
      </c>
      <c r="E665" s="183"/>
      <c r="F665" s="184">
        <v>1</v>
      </c>
      <c r="G665" s="184" t="s">
        <v>34</v>
      </c>
      <c r="H665" s="184"/>
      <c r="I665" s="185">
        <f>K666 + K667 + K668 + K669 + K670</f>
        <v>48205.95</v>
      </c>
      <c r="J665" s="185">
        <f t="shared" si="263"/>
        <v>48205.95</v>
      </c>
      <c r="K665" s="185">
        <f t="shared" si="262"/>
        <v>48205.95</v>
      </c>
      <c r="L665" s="185">
        <f t="shared" si="264"/>
        <v>48205.95</v>
      </c>
      <c r="M665" s="181"/>
      <c r="N665" s="120"/>
      <c r="O665" s="181"/>
    </row>
    <row r="666" spans="1:15" ht="26.1" customHeight="1">
      <c r="A666" s="186" t="s">
        <v>1869</v>
      </c>
      <c r="B666" s="186" t="s">
        <v>1870</v>
      </c>
      <c r="C666" s="186" t="s">
        <v>38</v>
      </c>
      <c r="D666" s="186" t="s">
        <v>1871</v>
      </c>
      <c r="E666" s="187" t="s">
        <v>39</v>
      </c>
      <c r="F666" s="188">
        <v>45</v>
      </c>
      <c r="G666" s="189">
        <v>95.7</v>
      </c>
      <c r="H666" s="189">
        <f t="shared" si="265"/>
        <v>95.69</v>
      </c>
      <c r="I666" s="189">
        <f>TRUNC(TRUNC(G666 * B4, 2) + G666, 2)</f>
        <v>115.73</v>
      </c>
      <c r="J666" s="189">
        <f t="shared" si="263"/>
        <v>115.73</v>
      </c>
      <c r="K666" s="189">
        <f t="shared" si="262"/>
        <v>5207.8500000000004</v>
      </c>
      <c r="L666" s="189">
        <f t="shared" si="264"/>
        <v>5207.8500000000004</v>
      </c>
      <c r="M666" s="123">
        <f t="shared" ref="M666:M670" si="269">1-H666/G666</f>
        <v>1.0449320794159167E-4</v>
      </c>
      <c r="N666" s="123">
        <f t="shared" ref="N666:N670" si="270">1-J666/I666</f>
        <v>0</v>
      </c>
      <c r="O666" s="123">
        <f t="shared" ref="O666:O670" si="271">1-L666/K666</f>
        <v>0</v>
      </c>
    </row>
    <row r="667" spans="1:15" ht="39" customHeight="1">
      <c r="A667" s="186" t="s">
        <v>1872</v>
      </c>
      <c r="B667" s="186" t="s">
        <v>1873</v>
      </c>
      <c r="C667" s="186" t="s">
        <v>46</v>
      </c>
      <c r="D667" s="186" t="s">
        <v>1874</v>
      </c>
      <c r="E667" s="187" t="s">
        <v>57</v>
      </c>
      <c r="F667" s="188">
        <v>2180.75</v>
      </c>
      <c r="G667" s="189">
        <v>13.82</v>
      </c>
      <c r="H667" s="189">
        <f t="shared" si="265"/>
        <v>13.82</v>
      </c>
      <c r="I667" s="189">
        <f>TRUNC(TRUNC(G667 * B4, 2) + G667, 2)</f>
        <v>16.71</v>
      </c>
      <c r="J667" s="189">
        <f t="shared" si="263"/>
        <v>16.709900000000001</v>
      </c>
      <c r="K667" s="189">
        <f t="shared" si="262"/>
        <v>36440.33</v>
      </c>
      <c r="L667" s="189">
        <f t="shared" si="264"/>
        <v>36440.33</v>
      </c>
      <c r="M667" s="123">
        <f t="shared" si="269"/>
        <v>0</v>
      </c>
      <c r="N667" s="123">
        <f t="shared" si="270"/>
        <v>5.98444045485369E-6</v>
      </c>
      <c r="O667" s="123">
        <f t="shared" si="271"/>
        <v>0</v>
      </c>
    </row>
    <row r="668" spans="1:15" ht="39" customHeight="1">
      <c r="A668" s="186" t="s">
        <v>1875</v>
      </c>
      <c r="B668" s="186" t="s">
        <v>360</v>
      </c>
      <c r="C668" s="186" t="s">
        <v>46</v>
      </c>
      <c r="D668" s="186" t="s">
        <v>361</v>
      </c>
      <c r="E668" s="187" t="s">
        <v>39</v>
      </c>
      <c r="F668" s="188">
        <v>10</v>
      </c>
      <c r="G668" s="189">
        <v>156.91999999999999</v>
      </c>
      <c r="H668" s="189">
        <f t="shared" si="265"/>
        <v>156.91</v>
      </c>
      <c r="I668" s="189">
        <f>TRUNC(TRUNC(G668 * B4, 2) + G668, 2)</f>
        <v>189.77</v>
      </c>
      <c r="J668" s="189">
        <f t="shared" si="263"/>
        <v>189.77</v>
      </c>
      <c r="K668" s="189">
        <f t="shared" si="262"/>
        <v>1897.7</v>
      </c>
      <c r="L668" s="189">
        <f t="shared" si="264"/>
        <v>1897.7</v>
      </c>
      <c r="M668" s="123">
        <f t="shared" si="269"/>
        <v>6.3726739739977667E-5</v>
      </c>
      <c r="N668" s="123">
        <f t="shared" si="270"/>
        <v>0</v>
      </c>
      <c r="O668" s="123">
        <f t="shared" si="271"/>
        <v>0</v>
      </c>
    </row>
    <row r="669" spans="1:15" ht="39" customHeight="1">
      <c r="A669" s="186" t="s">
        <v>1876</v>
      </c>
      <c r="B669" s="186" t="s">
        <v>334</v>
      </c>
      <c r="C669" s="186" t="s">
        <v>46</v>
      </c>
      <c r="D669" s="186" t="s">
        <v>1769</v>
      </c>
      <c r="E669" s="187" t="s">
        <v>39</v>
      </c>
      <c r="F669" s="188">
        <v>121</v>
      </c>
      <c r="G669" s="189">
        <v>13.29</v>
      </c>
      <c r="H669" s="189">
        <f t="shared" si="265"/>
        <v>13.29</v>
      </c>
      <c r="I669" s="189">
        <f>TRUNC(TRUNC(G669 * B4, 2) + G669, 2)</f>
        <v>16.07</v>
      </c>
      <c r="J669" s="189">
        <f t="shared" si="263"/>
        <v>16.07</v>
      </c>
      <c r="K669" s="189">
        <f t="shared" si="262"/>
        <v>1944.47</v>
      </c>
      <c r="L669" s="189">
        <f t="shared" si="264"/>
        <v>1944.47</v>
      </c>
      <c r="M669" s="123">
        <f t="shared" si="269"/>
        <v>0</v>
      </c>
      <c r="N669" s="123">
        <f t="shared" si="270"/>
        <v>0</v>
      </c>
      <c r="O669" s="123">
        <f t="shared" si="271"/>
        <v>0</v>
      </c>
    </row>
    <row r="670" spans="1:15" ht="39" customHeight="1">
      <c r="A670" s="186" t="s">
        <v>1877</v>
      </c>
      <c r="B670" s="186" t="s">
        <v>1878</v>
      </c>
      <c r="C670" s="186" t="s">
        <v>46</v>
      </c>
      <c r="D670" s="186" t="s">
        <v>1879</v>
      </c>
      <c r="E670" s="187" t="s">
        <v>39</v>
      </c>
      <c r="F670" s="188">
        <v>186</v>
      </c>
      <c r="G670" s="189">
        <v>12.08</v>
      </c>
      <c r="H670" s="189">
        <f t="shared" si="265"/>
        <v>12.07</v>
      </c>
      <c r="I670" s="189">
        <f>TRUNC(TRUNC(G670 * B4, 2) + G670, 2)</f>
        <v>14.6</v>
      </c>
      <c r="J670" s="189">
        <f t="shared" si="263"/>
        <v>14.6</v>
      </c>
      <c r="K670" s="189">
        <f t="shared" si="262"/>
        <v>2715.6</v>
      </c>
      <c r="L670" s="189">
        <f t="shared" si="264"/>
        <v>2715.6</v>
      </c>
      <c r="M670" s="123">
        <f t="shared" si="269"/>
        <v>8.2781456953640031E-4</v>
      </c>
      <c r="N670" s="123">
        <f t="shared" si="270"/>
        <v>0</v>
      </c>
      <c r="O670" s="123">
        <f t="shared" si="271"/>
        <v>0</v>
      </c>
    </row>
    <row r="671" spans="1:15" ht="24" customHeight="1">
      <c r="A671" s="182" t="s">
        <v>185</v>
      </c>
      <c r="B671" s="182" t="s">
        <v>33</v>
      </c>
      <c r="C671" s="182"/>
      <c r="D671" s="182" t="s">
        <v>1771</v>
      </c>
      <c r="E671" s="183"/>
      <c r="F671" s="184">
        <v>1</v>
      </c>
      <c r="G671" s="184" t="s">
        <v>34</v>
      </c>
      <c r="H671" s="184"/>
      <c r="I671" s="185">
        <f>K672 + K673 + K674 + K675 + K676</f>
        <v>1128.19</v>
      </c>
      <c r="J671" s="185">
        <f t="shared" si="263"/>
        <v>1128.19</v>
      </c>
      <c r="K671" s="185">
        <f t="shared" si="262"/>
        <v>1128.19</v>
      </c>
      <c r="L671" s="185">
        <f t="shared" si="264"/>
        <v>1128.19</v>
      </c>
      <c r="M671" s="181"/>
      <c r="N671" s="120"/>
      <c r="O671" s="181"/>
    </row>
    <row r="672" spans="1:15" ht="26.1" customHeight="1">
      <c r="A672" s="186" t="s">
        <v>1880</v>
      </c>
      <c r="B672" s="186" t="s">
        <v>1881</v>
      </c>
      <c r="C672" s="186" t="s">
        <v>38</v>
      </c>
      <c r="D672" s="186" t="s">
        <v>1882</v>
      </c>
      <c r="E672" s="187" t="s">
        <v>39</v>
      </c>
      <c r="F672" s="188">
        <v>1</v>
      </c>
      <c r="G672" s="189">
        <v>12.84</v>
      </c>
      <c r="H672" s="189">
        <f t="shared" si="265"/>
        <v>12.83</v>
      </c>
      <c r="I672" s="189">
        <f>TRUNC(TRUNC(G672 * B4, 2) + G672, 2)</f>
        <v>15.52</v>
      </c>
      <c r="J672" s="189">
        <f t="shared" si="263"/>
        <v>15.52</v>
      </c>
      <c r="K672" s="189">
        <f t="shared" si="262"/>
        <v>15.52</v>
      </c>
      <c r="L672" s="189">
        <f t="shared" si="264"/>
        <v>15.52</v>
      </c>
      <c r="M672" s="123">
        <f t="shared" ref="M672:M676" si="272">1-H672/G672</f>
        <v>7.7881619937691937E-4</v>
      </c>
      <c r="N672" s="123">
        <f t="shared" ref="N672:N676" si="273">1-J672/I672</f>
        <v>0</v>
      </c>
      <c r="O672" s="123">
        <f t="shared" ref="O672:O676" si="274">1-L672/K672</f>
        <v>0</v>
      </c>
    </row>
    <row r="673" spans="1:15" ht="26.1" customHeight="1">
      <c r="A673" s="186" t="s">
        <v>1883</v>
      </c>
      <c r="B673" s="186" t="s">
        <v>1884</v>
      </c>
      <c r="C673" s="186" t="s">
        <v>38</v>
      </c>
      <c r="D673" s="186" t="s">
        <v>1885</v>
      </c>
      <c r="E673" s="187" t="s">
        <v>39</v>
      </c>
      <c r="F673" s="188">
        <v>1</v>
      </c>
      <c r="G673" s="189">
        <v>16.22</v>
      </c>
      <c r="H673" s="189">
        <f t="shared" si="265"/>
        <v>16.21</v>
      </c>
      <c r="I673" s="189">
        <f>TRUNC(TRUNC(G673 * B4, 2) + G673, 2)</f>
        <v>19.61</v>
      </c>
      <c r="J673" s="189">
        <f t="shared" si="263"/>
        <v>19.61</v>
      </c>
      <c r="K673" s="189">
        <f t="shared" si="262"/>
        <v>19.61</v>
      </c>
      <c r="L673" s="189">
        <f t="shared" si="264"/>
        <v>19.61</v>
      </c>
      <c r="M673" s="123">
        <f t="shared" si="272"/>
        <v>6.1652281134394471E-4</v>
      </c>
      <c r="N673" s="123">
        <f t="shared" si="273"/>
        <v>0</v>
      </c>
      <c r="O673" s="123">
        <f t="shared" si="274"/>
        <v>0</v>
      </c>
    </row>
    <row r="674" spans="1:15" ht="39" customHeight="1">
      <c r="A674" s="186" t="s">
        <v>1886</v>
      </c>
      <c r="B674" s="186" t="s">
        <v>1773</v>
      </c>
      <c r="C674" s="186" t="s">
        <v>38</v>
      </c>
      <c r="D674" s="186" t="s">
        <v>1774</v>
      </c>
      <c r="E674" s="187" t="s">
        <v>57</v>
      </c>
      <c r="F674" s="188">
        <v>16.53</v>
      </c>
      <c r="G674" s="189">
        <v>24.08</v>
      </c>
      <c r="H674" s="189">
        <f t="shared" si="265"/>
        <v>24.08</v>
      </c>
      <c r="I674" s="189">
        <f>TRUNC(TRUNC(G674 * B4, 2) + G674, 2)</f>
        <v>29.12</v>
      </c>
      <c r="J674" s="189">
        <f t="shared" si="263"/>
        <v>29.119700000000002</v>
      </c>
      <c r="K674" s="189">
        <f t="shared" si="262"/>
        <v>481.35</v>
      </c>
      <c r="L674" s="189">
        <f t="shared" si="264"/>
        <v>481.35</v>
      </c>
      <c r="M674" s="123">
        <f t="shared" si="272"/>
        <v>0</v>
      </c>
      <c r="N674" s="123">
        <f t="shared" si="273"/>
        <v>1.0302197802181112E-5</v>
      </c>
      <c r="O674" s="123">
        <f t="shared" si="274"/>
        <v>0</v>
      </c>
    </row>
    <row r="675" spans="1:15" ht="39" customHeight="1">
      <c r="A675" s="186" t="s">
        <v>1887</v>
      </c>
      <c r="B675" s="186" t="s">
        <v>1779</v>
      </c>
      <c r="C675" s="186" t="s">
        <v>38</v>
      </c>
      <c r="D675" s="186" t="s">
        <v>1780</v>
      </c>
      <c r="E675" s="187" t="s">
        <v>57</v>
      </c>
      <c r="F675" s="188">
        <v>14.75</v>
      </c>
      <c r="G675" s="189">
        <v>29.73</v>
      </c>
      <c r="H675" s="189">
        <f t="shared" si="265"/>
        <v>29.73</v>
      </c>
      <c r="I675" s="189">
        <f>TRUNC(TRUNC(G675 * B4, 2) + G675, 2)</f>
        <v>35.950000000000003</v>
      </c>
      <c r="J675" s="189">
        <f t="shared" si="263"/>
        <v>35.949800000000003</v>
      </c>
      <c r="K675" s="189">
        <f t="shared" si="262"/>
        <v>530.26</v>
      </c>
      <c r="L675" s="189">
        <f t="shared" si="264"/>
        <v>530.26</v>
      </c>
      <c r="M675" s="123">
        <f t="shared" si="272"/>
        <v>0</v>
      </c>
      <c r="N675" s="123">
        <f t="shared" si="273"/>
        <v>5.5632823365847628E-6</v>
      </c>
      <c r="O675" s="123">
        <f t="shared" si="274"/>
        <v>0</v>
      </c>
    </row>
    <row r="676" spans="1:15" ht="39" customHeight="1">
      <c r="A676" s="186" t="s">
        <v>1888</v>
      </c>
      <c r="B676" s="186" t="s">
        <v>1889</v>
      </c>
      <c r="C676" s="186" t="s">
        <v>38</v>
      </c>
      <c r="D676" s="186" t="s">
        <v>1890</v>
      </c>
      <c r="E676" s="187" t="s">
        <v>57</v>
      </c>
      <c r="F676" s="188">
        <v>1.99</v>
      </c>
      <c r="G676" s="189">
        <v>33.85</v>
      </c>
      <c r="H676" s="189">
        <f t="shared" si="265"/>
        <v>33.840000000000003</v>
      </c>
      <c r="I676" s="189">
        <f>TRUNC(TRUNC(G676 * B4, 2) + G676, 2)</f>
        <v>40.93</v>
      </c>
      <c r="J676" s="189">
        <f t="shared" si="263"/>
        <v>40.929600000000001</v>
      </c>
      <c r="K676" s="189">
        <f t="shared" si="262"/>
        <v>81.45</v>
      </c>
      <c r="L676" s="189">
        <f t="shared" si="264"/>
        <v>81.45</v>
      </c>
      <c r="M676" s="123">
        <f t="shared" si="272"/>
        <v>2.9542097488910457E-4</v>
      </c>
      <c r="N676" s="123">
        <f t="shared" si="273"/>
        <v>9.7727827998994599E-6</v>
      </c>
      <c r="O676" s="123">
        <f t="shared" si="274"/>
        <v>0</v>
      </c>
    </row>
    <row r="677" spans="1:15" ht="24" customHeight="1">
      <c r="A677" s="182" t="s">
        <v>13</v>
      </c>
      <c r="B677" s="182" t="s">
        <v>33</v>
      </c>
      <c r="C677" s="182"/>
      <c r="D677" s="182" t="s">
        <v>18</v>
      </c>
      <c r="E677" s="183"/>
      <c r="F677" s="184">
        <v>1</v>
      </c>
      <c r="G677" s="184" t="s">
        <v>34</v>
      </c>
      <c r="H677" s="184"/>
      <c r="I677" s="185">
        <f>K678</f>
        <v>220448.38</v>
      </c>
      <c r="J677" s="185">
        <f t="shared" si="263"/>
        <v>220448.38</v>
      </c>
      <c r="K677" s="185">
        <f t="shared" si="262"/>
        <v>220448.38</v>
      </c>
      <c r="L677" s="185">
        <f t="shared" si="264"/>
        <v>220448.38</v>
      </c>
      <c r="M677" s="181"/>
      <c r="N677" s="120"/>
      <c r="O677" s="181"/>
    </row>
    <row r="678" spans="1:15" ht="24" customHeight="1">
      <c r="A678" s="182" t="s">
        <v>272</v>
      </c>
      <c r="B678" s="182" t="s">
        <v>33</v>
      </c>
      <c r="C678" s="182"/>
      <c r="D678" s="182" t="s">
        <v>454</v>
      </c>
      <c r="E678" s="183"/>
      <c r="F678" s="184">
        <v>1</v>
      </c>
      <c r="G678" s="184" t="s">
        <v>34</v>
      </c>
      <c r="H678" s="184"/>
      <c r="I678" s="185">
        <f>K679 + K687</f>
        <v>220448.38</v>
      </c>
      <c r="J678" s="185">
        <f t="shared" si="263"/>
        <v>220448.38</v>
      </c>
      <c r="K678" s="185">
        <f t="shared" si="262"/>
        <v>220448.38</v>
      </c>
      <c r="L678" s="185">
        <f t="shared" si="264"/>
        <v>220448.38</v>
      </c>
      <c r="M678" s="181"/>
      <c r="N678" s="120"/>
      <c r="O678" s="181"/>
    </row>
    <row r="679" spans="1:15" ht="24" customHeight="1">
      <c r="A679" s="182" t="s">
        <v>274</v>
      </c>
      <c r="B679" s="182" t="s">
        <v>33</v>
      </c>
      <c r="C679" s="182"/>
      <c r="D679" s="182" t="s">
        <v>1891</v>
      </c>
      <c r="E679" s="183"/>
      <c r="F679" s="184">
        <v>1</v>
      </c>
      <c r="G679" s="184" t="s">
        <v>34</v>
      </c>
      <c r="H679" s="184"/>
      <c r="I679" s="185">
        <f>K680 + K681 + K682 + K683 + K684 + K685 + K686</f>
        <v>199533.66999999998</v>
      </c>
      <c r="J679" s="185">
        <f t="shared" si="263"/>
        <v>199533.67</v>
      </c>
      <c r="K679" s="185">
        <f t="shared" si="262"/>
        <v>199533.67</v>
      </c>
      <c r="L679" s="185">
        <f t="shared" si="264"/>
        <v>199533.67</v>
      </c>
      <c r="M679" s="181"/>
      <c r="N679" s="120"/>
      <c r="O679" s="181"/>
    </row>
    <row r="680" spans="1:15" ht="51.95" customHeight="1">
      <c r="A680" s="186" t="s">
        <v>276</v>
      </c>
      <c r="B680" s="186" t="s">
        <v>390</v>
      </c>
      <c r="C680" s="186" t="s">
        <v>38</v>
      </c>
      <c r="D680" s="186" t="s">
        <v>391</v>
      </c>
      <c r="E680" s="187" t="s">
        <v>57</v>
      </c>
      <c r="F680" s="188">
        <v>79.209999999999994</v>
      </c>
      <c r="G680" s="189">
        <v>40.69</v>
      </c>
      <c r="H680" s="189">
        <f t="shared" si="265"/>
        <v>40.69</v>
      </c>
      <c r="I680" s="189">
        <f>TRUNC(TRUNC(G680 * B4, 2) + G680, 2)</f>
        <v>49.21</v>
      </c>
      <c r="J680" s="189">
        <f t="shared" si="263"/>
        <v>49.209899999999998</v>
      </c>
      <c r="K680" s="189">
        <f t="shared" si="262"/>
        <v>3897.92</v>
      </c>
      <c r="L680" s="189">
        <f t="shared" si="264"/>
        <v>3897.92</v>
      </c>
      <c r="M680" s="123">
        <f t="shared" ref="M680:M686" si="275">1-H680/G680</f>
        <v>0</v>
      </c>
      <c r="N680" s="123">
        <f t="shared" ref="N680:N686" si="276">1-J680/I680</f>
        <v>2.0321072953244368E-6</v>
      </c>
      <c r="O680" s="123">
        <f t="shared" ref="O680:O686" si="277">1-L680/K680</f>
        <v>0</v>
      </c>
    </row>
    <row r="681" spans="1:15" ht="51.95" customHeight="1">
      <c r="A681" s="186" t="s">
        <v>278</v>
      </c>
      <c r="B681" s="186" t="s">
        <v>392</v>
      </c>
      <c r="C681" s="186" t="s">
        <v>38</v>
      </c>
      <c r="D681" s="186" t="s">
        <v>393</v>
      </c>
      <c r="E681" s="187" t="s">
        <v>57</v>
      </c>
      <c r="F681" s="188">
        <v>681.49</v>
      </c>
      <c r="G681" s="189">
        <v>60.6</v>
      </c>
      <c r="H681" s="189">
        <f t="shared" si="265"/>
        <v>60.59</v>
      </c>
      <c r="I681" s="189">
        <f>TRUNC(TRUNC(G681 * B4, 2) + G681, 2)</f>
        <v>73.28</v>
      </c>
      <c r="J681" s="189">
        <f t="shared" si="263"/>
        <v>73.279899999999998</v>
      </c>
      <c r="K681" s="189">
        <f t="shared" si="262"/>
        <v>49939.58</v>
      </c>
      <c r="L681" s="189">
        <f t="shared" si="264"/>
        <v>49939.58</v>
      </c>
      <c r="M681" s="123">
        <f t="shared" si="275"/>
        <v>1.6501650165012816E-4</v>
      </c>
      <c r="N681" s="123">
        <f t="shared" si="276"/>
        <v>1.364628821054481E-6</v>
      </c>
      <c r="O681" s="123">
        <f t="shared" si="277"/>
        <v>0</v>
      </c>
    </row>
    <row r="682" spans="1:15" ht="51.95" customHeight="1">
      <c r="A682" s="186" t="s">
        <v>280</v>
      </c>
      <c r="B682" s="186" t="s">
        <v>388</v>
      </c>
      <c r="C682" s="186" t="s">
        <v>38</v>
      </c>
      <c r="D682" s="186" t="s">
        <v>389</v>
      </c>
      <c r="E682" s="187" t="s">
        <v>57</v>
      </c>
      <c r="F682" s="188">
        <v>79.209999999999994</v>
      </c>
      <c r="G682" s="189">
        <v>81.11</v>
      </c>
      <c r="H682" s="189">
        <f t="shared" si="265"/>
        <v>81.11</v>
      </c>
      <c r="I682" s="189">
        <f>TRUNC(TRUNC(G682 * B4, 2) + G682, 2)</f>
        <v>98.09</v>
      </c>
      <c r="J682" s="189">
        <f t="shared" si="263"/>
        <v>98.089799999999997</v>
      </c>
      <c r="K682" s="189">
        <f t="shared" si="262"/>
        <v>7769.7</v>
      </c>
      <c r="L682" s="189">
        <f t="shared" si="264"/>
        <v>7769.7</v>
      </c>
      <c r="M682" s="123">
        <f t="shared" si="275"/>
        <v>0</v>
      </c>
      <c r="N682" s="123">
        <f t="shared" si="276"/>
        <v>2.0389438272205851E-6</v>
      </c>
      <c r="O682" s="123">
        <f t="shared" si="277"/>
        <v>0</v>
      </c>
    </row>
    <row r="683" spans="1:15" ht="51.95" customHeight="1">
      <c r="A683" s="186" t="s">
        <v>285</v>
      </c>
      <c r="B683" s="186" t="s">
        <v>394</v>
      </c>
      <c r="C683" s="186" t="s">
        <v>38</v>
      </c>
      <c r="D683" s="186" t="s">
        <v>395</v>
      </c>
      <c r="E683" s="187" t="s">
        <v>57</v>
      </c>
      <c r="F683" s="188">
        <v>332.16</v>
      </c>
      <c r="G683" s="189">
        <v>99.62</v>
      </c>
      <c r="H683" s="189">
        <f t="shared" si="265"/>
        <v>99.62</v>
      </c>
      <c r="I683" s="189">
        <f>TRUNC(TRUNC(G683 * B4, 2) + G683, 2)</f>
        <v>120.48</v>
      </c>
      <c r="J683" s="189">
        <f t="shared" si="263"/>
        <v>120.4799</v>
      </c>
      <c r="K683" s="189">
        <f t="shared" si="262"/>
        <v>40018.629999999997</v>
      </c>
      <c r="L683" s="189">
        <f t="shared" si="264"/>
        <v>40018.629999999997</v>
      </c>
      <c r="M683" s="123">
        <f t="shared" si="275"/>
        <v>0</v>
      </c>
      <c r="N683" s="123">
        <f t="shared" si="276"/>
        <v>8.3001328021747867E-7</v>
      </c>
      <c r="O683" s="123">
        <f t="shared" si="277"/>
        <v>0</v>
      </c>
    </row>
    <row r="684" spans="1:15" ht="51.95" customHeight="1">
      <c r="A684" s="186" t="s">
        <v>1892</v>
      </c>
      <c r="B684" s="186" t="s">
        <v>1893</v>
      </c>
      <c r="C684" s="186" t="s">
        <v>38</v>
      </c>
      <c r="D684" s="186" t="s">
        <v>1894</v>
      </c>
      <c r="E684" s="187" t="s">
        <v>57</v>
      </c>
      <c r="F684" s="188">
        <v>311.64</v>
      </c>
      <c r="G684" s="189">
        <v>119.91</v>
      </c>
      <c r="H684" s="189">
        <f t="shared" si="265"/>
        <v>119.9</v>
      </c>
      <c r="I684" s="189">
        <f>TRUNC(TRUNC(G684 * B4, 2) + G684, 2)</f>
        <v>145.01</v>
      </c>
      <c r="J684" s="189">
        <f t="shared" si="263"/>
        <v>145.00989999999999</v>
      </c>
      <c r="K684" s="189">
        <f t="shared" si="262"/>
        <v>45190.91</v>
      </c>
      <c r="L684" s="189">
        <f t="shared" si="264"/>
        <v>45190.91</v>
      </c>
      <c r="M684" s="123">
        <f t="shared" si="275"/>
        <v>8.3395880243419818E-5</v>
      </c>
      <c r="N684" s="123">
        <f t="shared" si="276"/>
        <v>6.8960761323566544E-7</v>
      </c>
      <c r="O684" s="123">
        <f t="shared" si="277"/>
        <v>0</v>
      </c>
    </row>
    <row r="685" spans="1:15" ht="51.95" customHeight="1">
      <c r="A685" s="186" t="s">
        <v>1895</v>
      </c>
      <c r="B685" s="186" t="s">
        <v>1896</v>
      </c>
      <c r="C685" s="186" t="s">
        <v>38</v>
      </c>
      <c r="D685" s="186" t="s">
        <v>1897</v>
      </c>
      <c r="E685" s="187" t="s">
        <v>57</v>
      </c>
      <c r="F685" s="188">
        <v>37.68</v>
      </c>
      <c r="G685" s="189">
        <v>120.54</v>
      </c>
      <c r="H685" s="189">
        <f t="shared" si="265"/>
        <v>120.54</v>
      </c>
      <c r="I685" s="189">
        <f>TRUNC(TRUNC(G685 * B4, 2) + G685, 2)</f>
        <v>145.78</v>
      </c>
      <c r="J685" s="189">
        <f t="shared" si="263"/>
        <v>145.7799</v>
      </c>
      <c r="K685" s="189">
        <f t="shared" si="262"/>
        <v>5492.99</v>
      </c>
      <c r="L685" s="189">
        <f t="shared" si="264"/>
        <v>5492.99</v>
      </c>
      <c r="M685" s="123">
        <f t="shared" si="275"/>
        <v>0</v>
      </c>
      <c r="N685" s="123">
        <f t="shared" si="276"/>
        <v>6.8596515301333483E-7</v>
      </c>
      <c r="O685" s="123">
        <f t="shared" si="277"/>
        <v>0</v>
      </c>
    </row>
    <row r="686" spans="1:15" ht="51.95" customHeight="1">
      <c r="A686" s="186" t="s">
        <v>1898</v>
      </c>
      <c r="B686" s="186" t="s">
        <v>1899</v>
      </c>
      <c r="C686" s="186" t="s">
        <v>46</v>
      </c>
      <c r="D686" s="186" t="s">
        <v>1900</v>
      </c>
      <c r="E686" s="187" t="s">
        <v>57</v>
      </c>
      <c r="F686" s="188">
        <v>1521.39</v>
      </c>
      <c r="G686" s="189">
        <v>25.67</v>
      </c>
      <c r="H686" s="189">
        <f t="shared" si="265"/>
        <v>25.67</v>
      </c>
      <c r="I686" s="189">
        <f>TRUNC(TRUNC(G686 * B4, 2) + G686, 2)</f>
        <v>31.04</v>
      </c>
      <c r="J686" s="189">
        <f t="shared" si="263"/>
        <v>31.039899999999999</v>
      </c>
      <c r="K686" s="189">
        <f t="shared" si="262"/>
        <v>47223.94</v>
      </c>
      <c r="L686" s="189">
        <f t="shared" si="264"/>
        <v>47223.94</v>
      </c>
      <c r="M686" s="123">
        <f t="shared" si="275"/>
        <v>0</v>
      </c>
      <c r="N686" s="123">
        <f t="shared" si="276"/>
        <v>3.2216494845194177E-6</v>
      </c>
      <c r="O686" s="123">
        <f t="shared" si="277"/>
        <v>0</v>
      </c>
    </row>
    <row r="687" spans="1:15" ht="24" customHeight="1">
      <c r="A687" s="182" t="s">
        <v>286</v>
      </c>
      <c r="B687" s="182" t="s">
        <v>33</v>
      </c>
      <c r="C687" s="182"/>
      <c r="D687" s="182" t="s">
        <v>8</v>
      </c>
      <c r="E687" s="183"/>
      <c r="F687" s="184">
        <v>1</v>
      </c>
      <c r="G687" s="184" t="s">
        <v>34</v>
      </c>
      <c r="H687" s="184"/>
      <c r="I687" s="185">
        <f>K688 + K689 + K690 + K691 + K692 + K693 + K694</f>
        <v>20914.71</v>
      </c>
      <c r="J687" s="185">
        <f t="shared" si="263"/>
        <v>20914.71</v>
      </c>
      <c r="K687" s="185">
        <f t="shared" si="262"/>
        <v>20914.71</v>
      </c>
      <c r="L687" s="185">
        <f t="shared" si="264"/>
        <v>20914.71</v>
      </c>
      <c r="M687" s="181"/>
      <c r="N687" s="120"/>
      <c r="O687" s="181"/>
    </row>
    <row r="688" spans="1:15" ht="39" customHeight="1">
      <c r="A688" s="186" t="s">
        <v>288</v>
      </c>
      <c r="B688" s="186" t="s">
        <v>1901</v>
      </c>
      <c r="C688" s="186" t="s">
        <v>38</v>
      </c>
      <c r="D688" s="186" t="s">
        <v>1902</v>
      </c>
      <c r="E688" s="187" t="s">
        <v>57</v>
      </c>
      <c r="F688" s="188">
        <v>409.24</v>
      </c>
      <c r="G688" s="189">
        <v>21.29</v>
      </c>
      <c r="H688" s="189">
        <f t="shared" si="265"/>
        <v>21.28</v>
      </c>
      <c r="I688" s="189">
        <f>TRUNC(TRUNC(G688 * B4, 2) + G688, 2)</f>
        <v>25.74</v>
      </c>
      <c r="J688" s="189">
        <f t="shared" si="263"/>
        <v>25.739899999999999</v>
      </c>
      <c r="K688" s="189">
        <f t="shared" si="262"/>
        <v>10533.83</v>
      </c>
      <c r="L688" s="189">
        <f t="shared" si="264"/>
        <v>10533.83</v>
      </c>
      <c r="M688" s="123">
        <f t="shared" ref="M688:M694" si="278">1-H688/G688</f>
        <v>4.6970408642543759E-4</v>
      </c>
      <c r="N688" s="123">
        <f t="shared" ref="N688:N694" si="279">1-J688/I688</f>
        <v>3.8850038850402058E-6</v>
      </c>
      <c r="O688" s="123">
        <f t="shared" ref="O688:O694" si="280">1-L688/K688</f>
        <v>0</v>
      </c>
    </row>
    <row r="689" spans="1:15" ht="51.95" customHeight="1">
      <c r="A689" s="186" t="s">
        <v>296</v>
      </c>
      <c r="B689" s="186" t="s">
        <v>1155</v>
      </c>
      <c r="C689" s="186" t="s">
        <v>46</v>
      </c>
      <c r="D689" s="186" t="s">
        <v>1156</v>
      </c>
      <c r="E689" s="187" t="s">
        <v>57</v>
      </c>
      <c r="F689" s="188">
        <v>223.14</v>
      </c>
      <c r="G689" s="189">
        <v>27.88</v>
      </c>
      <c r="H689" s="189">
        <f t="shared" si="265"/>
        <v>27.87</v>
      </c>
      <c r="I689" s="189">
        <f>TRUNC(TRUNC(G689 * B4, 2) + G689, 2)</f>
        <v>33.71</v>
      </c>
      <c r="J689" s="189">
        <f t="shared" si="263"/>
        <v>33.709899999999998</v>
      </c>
      <c r="K689" s="189">
        <f t="shared" si="262"/>
        <v>7522.04</v>
      </c>
      <c r="L689" s="189">
        <f t="shared" si="264"/>
        <v>7522.04</v>
      </c>
      <c r="M689" s="123">
        <f t="shared" si="278"/>
        <v>3.5868005738870501E-4</v>
      </c>
      <c r="N689" s="123">
        <f t="shared" si="279"/>
        <v>2.9664787897232259E-6</v>
      </c>
      <c r="O689" s="123">
        <f t="shared" si="280"/>
        <v>0</v>
      </c>
    </row>
    <row r="690" spans="1:15" ht="51.95" customHeight="1">
      <c r="A690" s="186" t="s">
        <v>1903</v>
      </c>
      <c r="B690" s="186" t="s">
        <v>282</v>
      </c>
      <c r="C690" s="186" t="s">
        <v>46</v>
      </c>
      <c r="D690" s="186" t="s">
        <v>1158</v>
      </c>
      <c r="E690" s="187" t="s">
        <v>57</v>
      </c>
      <c r="F690" s="188">
        <v>7.38</v>
      </c>
      <c r="G690" s="189">
        <v>4.21</v>
      </c>
      <c r="H690" s="189">
        <f t="shared" si="265"/>
        <v>4.21</v>
      </c>
      <c r="I690" s="189">
        <f>TRUNC(TRUNC(G690 * B4, 2) + G690, 2)</f>
        <v>5.09</v>
      </c>
      <c r="J690" s="189">
        <f t="shared" si="263"/>
        <v>5.0894000000000004</v>
      </c>
      <c r="K690" s="189">
        <f t="shared" si="262"/>
        <v>37.56</v>
      </c>
      <c r="L690" s="189">
        <f t="shared" si="264"/>
        <v>37.56</v>
      </c>
      <c r="M690" s="123">
        <f t="shared" si="278"/>
        <v>0</v>
      </c>
      <c r="N690" s="123">
        <f t="shared" si="279"/>
        <v>1.17878192534282E-4</v>
      </c>
      <c r="O690" s="123">
        <f t="shared" si="280"/>
        <v>0</v>
      </c>
    </row>
    <row r="691" spans="1:15" ht="39" customHeight="1">
      <c r="A691" s="186" t="s">
        <v>1904</v>
      </c>
      <c r="B691" s="186" t="s">
        <v>1905</v>
      </c>
      <c r="C691" s="186" t="s">
        <v>38</v>
      </c>
      <c r="D691" s="186" t="s">
        <v>1906</v>
      </c>
      <c r="E691" s="187" t="s">
        <v>39</v>
      </c>
      <c r="F691" s="188">
        <v>44</v>
      </c>
      <c r="G691" s="189">
        <v>8.5</v>
      </c>
      <c r="H691" s="189">
        <f t="shared" si="265"/>
        <v>8.49</v>
      </c>
      <c r="I691" s="189">
        <f>TRUNC(TRUNC(G691 * B4, 2) + G691, 2)</f>
        <v>10.27</v>
      </c>
      <c r="J691" s="189">
        <f t="shared" si="263"/>
        <v>10.27</v>
      </c>
      <c r="K691" s="189">
        <f t="shared" si="262"/>
        <v>451.88</v>
      </c>
      <c r="L691" s="189">
        <f t="shared" si="264"/>
        <v>451.88</v>
      </c>
      <c r="M691" s="123">
        <f t="shared" si="278"/>
        <v>1.1764705882352233E-3</v>
      </c>
      <c r="N691" s="123">
        <f t="shared" si="279"/>
        <v>0</v>
      </c>
      <c r="O691" s="123">
        <f t="shared" si="280"/>
        <v>0</v>
      </c>
    </row>
    <row r="692" spans="1:15" ht="39" customHeight="1">
      <c r="A692" s="186" t="s">
        <v>1907</v>
      </c>
      <c r="B692" s="186" t="s">
        <v>1908</v>
      </c>
      <c r="C692" s="186" t="s">
        <v>38</v>
      </c>
      <c r="D692" s="186" t="s">
        <v>1909</v>
      </c>
      <c r="E692" s="187" t="s">
        <v>39</v>
      </c>
      <c r="F692" s="188">
        <v>41</v>
      </c>
      <c r="G692" s="189">
        <v>10.38</v>
      </c>
      <c r="H692" s="189">
        <f t="shared" si="265"/>
        <v>10.38</v>
      </c>
      <c r="I692" s="189">
        <f>TRUNC(TRUNC(G692 * B4, 2) + G692, 2)</f>
        <v>12.55</v>
      </c>
      <c r="J692" s="189">
        <f t="shared" si="263"/>
        <v>12.55</v>
      </c>
      <c r="K692" s="189">
        <f t="shared" si="262"/>
        <v>514.54999999999995</v>
      </c>
      <c r="L692" s="189">
        <f t="shared" si="264"/>
        <v>514.54999999999995</v>
      </c>
      <c r="M692" s="123">
        <f t="shared" si="278"/>
        <v>0</v>
      </c>
      <c r="N692" s="123">
        <f t="shared" si="279"/>
        <v>0</v>
      </c>
      <c r="O692" s="123">
        <f t="shared" si="280"/>
        <v>0</v>
      </c>
    </row>
    <row r="693" spans="1:15" ht="39" customHeight="1">
      <c r="A693" s="186" t="s">
        <v>1910</v>
      </c>
      <c r="B693" s="186" t="s">
        <v>1047</v>
      </c>
      <c r="C693" s="186" t="s">
        <v>46</v>
      </c>
      <c r="D693" s="186" t="s">
        <v>1048</v>
      </c>
      <c r="E693" s="187" t="s">
        <v>39</v>
      </c>
      <c r="F693" s="188">
        <v>35</v>
      </c>
      <c r="G693" s="189">
        <v>20.62</v>
      </c>
      <c r="H693" s="189">
        <f t="shared" si="265"/>
        <v>20.61</v>
      </c>
      <c r="I693" s="189">
        <f>TRUNC(TRUNC(G693 * B4, 2) + G693, 2)</f>
        <v>24.93</v>
      </c>
      <c r="J693" s="189">
        <f t="shared" si="263"/>
        <v>24.93</v>
      </c>
      <c r="K693" s="189">
        <f t="shared" si="262"/>
        <v>872.55</v>
      </c>
      <c r="L693" s="189">
        <f t="shared" si="264"/>
        <v>872.55</v>
      </c>
      <c r="M693" s="123">
        <f t="shared" si="278"/>
        <v>4.8496605237635659E-4</v>
      </c>
      <c r="N693" s="123">
        <f t="shared" si="279"/>
        <v>0</v>
      </c>
      <c r="O693" s="123">
        <f t="shared" si="280"/>
        <v>0</v>
      </c>
    </row>
    <row r="694" spans="1:15" ht="39" customHeight="1">
      <c r="A694" s="186" t="s">
        <v>1911</v>
      </c>
      <c r="B694" s="186" t="s">
        <v>1912</v>
      </c>
      <c r="C694" s="186" t="s">
        <v>38</v>
      </c>
      <c r="D694" s="186" t="s">
        <v>1913</v>
      </c>
      <c r="E694" s="187" t="s">
        <v>39</v>
      </c>
      <c r="F694" s="188">
        <v>10</v>
      </c>
      <c r="G694" s="189">
        <v>81.23</v>
      </c>
      <c r="H694" s="189">
        <f t="shared" si="265"/>
        <v>81.22</v>
      </c>
      <c r="I694" s="189">
        <f>TRUNC(TRUNC(G694 * B4, 2) + G694, 2)</f>
        <v>98.23</v>
      </c>
      <c r="J694" s="189">
        <f t="shared" si="263"/>
        <v>98.23</v>
      </c>
      <c r="K694" s="189">
        <f t="shared" si="262"/>
        <v>982.3</v>
      </c>
      <c r="L694" s="189">
        <f t="shared" si="264"/>
        <v>982.3</v>
      </c>
      <c r="M694" s="123">
        <f t="shared" si="278"/>
        <v>1.2310722639430338E-4</v>
      </c>
      <c r="N694" s="123">
        <f t="shared" si="279"/>
        <v>0</v>
      </c>
      <c r="O694" s="123">
        <f t="shared" si="280"/>
        <v>0</v>
      </c>
    </row>
    <row r="695" spans="1:15" ht="24" customHeight="1">
      <c r="A695" s="182" t="s">
        <v>15</v>
      </c>
      <c r="B695" s="182" t="s">
        <v>33</v>
      </c>
      <c r="C695" s="182"/>
      <c r="D695" s="182" t="s">
        <v>468</v>
      </c>
      <c r="E695" s="183"/>
      <c r="F695" s="184">
        <v>1</v>
      </c>
      <c r="G695" s="184" t="s">
        <v>34</v>
      </c>
      <c r="H695" s="184"/>
      <c r="I695" s="185">
        <f>K696 + K705 + K716 + K718 + K744</f>
        <v>199027.93</v>
      </c>
      <c r="J695" s="185">
        <f t="shared" si="263"/>
        <v>199027.93</v>
      </c>
      <c r="K695" s="185">
        <f t="shared" si="262"/>
        <v>199027.93</v>
      </c>
      <c r="L695" s="185">
        <f t="shared" si="264"/>
        <v>199027.93</v>
      </c>
      <c r="M695" s="181"/>
      <c r="N695" s="120"/>
      <c r="O695" s="181"/>
    </row>
    <row r="696" spans="1:15" ht="24" customHeight="1">
      <c r="A696" s="182" t="s">
        <v>322</v>
      </c>
      <c r="B696" s="182" t="s">
        <v>33</v>
      </c>
      <c r="C696" s="182"/>
      <c r="D696" s="182" t="s">
        <v>1914</v>
      </c>
      <c r="E696" s="183"/>
      <c r="F696" s="184">
        <v>1</v>
      </c>
      <c r="G696" s="184" t="s">
        <v>34</v>
      </c>
      <c r="H696" s="184"/>
      <c r="I696" s="185">
        <f>K697 + K698 + K699 + K700 + K701 + K702 + K703 + K704</f>
        <v>4774.95</v>
      </c>
      <c r="J696" s="185">
        <f t="shared" si="263"/>
        <v>4774.95</v>
      </c>
      <c r="K696" s="185">
        <f t="shared" si="262"/>
        <v>4774.95</v>
      </c>
      <c r="L696" s="185">
        <f t="shared" si="264"/>
        <v>4774.95</v>
      </c>
      <c r="M696" s="181"/>
      <c r="N696" s="120"/>
      <c r="O696" s="181"/>
    </row>
    <row r="697" spans="1:15" ht="39" customHeight="1">
      <c r="A697" s="186" t="s">
        <v>323</v>
      </c>
      <c r="B697" s="186" t="s">
        <v>1915</v>
      </c>
      <c r="C697" s="186" t="s">
        <v>38</v>
      </c>
      <c r="D697" s="186" t="s">
        <v>1916</v>
      </c>
      <c r="E697" s="187" t="s">
        <v>39</v>
      </c>
      <c r="F697" s="188">
        <v>31</v>
      </c>
      <c r="G697" s="189">
        <v>36.53</v>
      </c>
      <c r="H697" s="189">
        <f t="shared" si="265"/>
        <v>36.520000000000003</v>
      </c>
      <c r="I697" s="189">
        <f>TRUNC(TRUNC(G697 * B4, 2) + G697, 2)</f>
        <v>44.17</v>
      </c>
      <c r="J697" s="189">
        <f t="shared" si="263"/>
        <v>44.17</v>
      </c>
      <c r="K697" s="189">
        <f t="shared" si="262"/>
        <v>1369.27</v>
      </c>
      <c r="L697" s="189">
        <f t="shared" si="264"/>
        <v>1369.27</v>
      </c>
      <c r="M697" s="123">
        <f t="shared" ref="M697:M704" si="281">1-H697/G697</f>
        <v>2.7374760470844084E-4</v>
      </c>
      <c r="N697" s="123">
        <f t="shared" ref="N697:N704" si="282">1-J697/I697</f>
        <v>0</v>
      </c>
      <c r="O697" s="123">
        <f t="shared" ref="O697:O704" si="283">1-L697/K697</f>
        <v>0</v>
      </c>
    </row>
    <row r="698" spans="1:15" ht="26.1" customHeight="1">
      <c r="A698" s="186" t="s">
        <v>332</v>
      </c>
      <c r="B698" s="186" t="s">
        <v>1917</v>
      </c>
      <c r="C698" s="186" t="s">
        <v>38</v>
      </c>
      <c r="D698" s="186" t="s">
        <v>1918</v>
      </c>
      <c r="E698" s="187" t="s">
        <v>39</v>
      </c>
      <c r="F698" s="188">
        <v>5</v>
      </c>
      <c r="G698" s="189">
        <v>36.53</v>
      </c>
      <c r="H698" s="189">
        <f t="shared" si="265"/>
        <v>36.520000000000003</v>
      </c>
      <c r="I698" s="189">
        <f>TRUNC(TRUNC(G698 * B4, 2) + G698, 2)</f>
        <v>44.17</v>
      </c>
      <c r="J698" s="189">
        <f t="shared" si="263"/>
        <v>44.17</v>
      </c>
      <c r="K698" s="189">
        <f t="shared" si="262"/>
        <v>220.85</v>
      </c>
      <c r="L698" s="189">
        <f t="shared" si="264"/>
        <v>220.85</v>
      </c>
      <c r="M698" s="123">
        <f t="shared" si="281"/>
        <v>2.7374760470844084E-4</v>
      </c>
      <c r="N698" s="123">
        <f t="shared" si="282"/>
        <v>0</v>
      </c>
      <c r="O698" s="123">
        <f t="shared" si="283"/>
        <v>0</v>
      </c>
    </row>
    <row r="699" spans="1:15" ht="39" customHeight="1">
      <c r="A699" s="186" t="s">
        <v>336</v>
      </c>
      <c r="B699" s="186" t="s">
        <v>1919</v>
      </c>
      <c r="C699" s="186" t="s">
        <v>38</v>
      </c>
      <c r="D699" s="186" t="s">
        <v>1920</v>
      </c>
      <c r="E699" s="187" t="s">
        <v>39</v>
      </c>
      <c r="F699" s="188">
        <v>9</v>
      </c>
      <c r="G699" s="189">
        <v>36.53</v>
      </c>
      <c r="H699" s="189">
        <f t="shared" si="265"/>
        <v>36.520000000000003</v>
      </c>
      <c r="I699" s="189">
        <f>TRUNC(TRUNC(G699 * B4, 2) + G699, 2)</f>
        <v>44.17</v>
      </c>
      <c r="J699" s="189">
        <f t="shared" si="263"/>
        <v>44.17</v>
      </c>
      <c r="K699" s="189">
        <f t="shared" si="262"/>
        <v>397.53</v>
      </c>
      <c r="L699" s="189">
        <f t="shared" si="264"/>
        <v>397.53</v>
      </c>
      <c r="M699" s="123">
        <f t="shared" si="281"/>
        <v>2.7374760470844084E-4</v>
      </c>
      <c r="N699" s="123">
        <f t="shared" si="282"/>
        <v>0</v>
      </c>
      <c r="O699" s="123">
        <f t="shared" si="283"/>
        <v>0</v>
      </c>
    </row>
    <row r="700" spans="1:15" ht="26.1" customHeight="1">
      <c r="A700" s="186" t="s">
        <v>343</v>
      </c>
      <c r="B700" s="186" t="s">
        <v>1921</v>
      </c>
      <c r="C700" s="186" t="s">
        <v>38</v>
      </c>
      <c r="D700" s="186" t="s">
        <v>1922</v>
      </c>
      <c r="E700" s="187" t="s">
        <v>39</v>
      </c>
      <c r="F700" s="188">
        <v>11</v>
      </c>
      <c r="G700" s="189">
        <v>40.44</v>
      </c>
      <c r="H700" s="189">
        <f t="shared" si="265"/>
        <v>40.43</v>
      </c>
      <c r="I700" s="189">
        <f>TRUNC(TRUNC(G700 * B4, 2) + G700, 2)</f>
        <v>48.9</v>
      </c>
      <c r="J700" s="189">
        <f t="shared" si="263"/>
        <v>48.9</v>
      </c>
      <c r="K700" s="189">
        <f t="shared" si="262"/>
        <v>537.9</v>
      </c>
      <c r="L700" s="189">
        <f t="shared" si="264"/>
        <v>537.9</v>
      </c>
      <c r="M700" s="123">
        <f t="shared" si="281"/>
        <v>2.472799208703691E-4</v>
      </c>
      <c r="N700" s="123">
        <f t="shared" si="282"/>
        <v>0</v>
      </c>
      <c r="O700" s="123">
        <f t="shared" si="283"/>
        <v>0</v>
      </c>
    </row>
    <row r="701" spans="1:15" ht="26.1" customHeight="1">
      <c r="A701" s="186" t="s">
        <v>345</v>
      </c>
      <c r="B701" s="186" t="s">
        <v>1923</v>
      </c>
      <c r="C701" s="186" t="s">
        <v>38</v>
      </c>
      <c r="D701" s="186" t="s">
        <v>1924</v>
      </c>
      <c r="E701" s="187" t="s">
        <v>39</v>
      </c>
      <c r="F701" s="188">
        <v>21</v>
      </c>
      <c r="G701" s="189">
        <v>40.44</v>
      </c>
      <c r="H701" s="189">
        <f t="shared" si="265"/>
        <v>40.43</v>
      </c>
      <c r="I701" s="189">
        <f>TRUNC(TRUNC(G701 * B4, 2) + G701, 2)</f>
        <v>48.9</v>
      </c>
      <c r="J701" s="189">
        <f t="shared" si="263"/>
        <v>48.9</v>
      </c>
      <c r="K701" s="189">
        <f t="shared" si="262"/>
        <v>1026.9000000000001</v>
      </c>
      <c r="L701" s="189">
        <f t="shared" si="264"/>
        <v>1026.9000000000001</v>
      </c>
      <c r="M701" s="123">
        <f t="shared" si="281"/>
        <v>2.472799208703691E-4</v>
      </c>
      <c r="N701" s="123">
        <f t="shared" si="282"/>
        <v>0</v>
      </c>
      <c r="O701" s="123">
        <f t="shared" si="283"/>
        <v>0</v>
      </c>
    </row>
    <row r="702" spans="1:15" ht="26.1" customHeight="1">
      <c r="A702" s="186" t="s">
        <v>351</v>
      </c>
      <c r="B702" s="186" t="s">
        <v>1925</v>
      </c>
      <c r="C702" s="186" t="s">
        <v>38</v>
      </c>
      <c r="D702" s="186" t="s">
        <v>1926</v>
      </c>
      <c r="E702" s="187" t="s">
        <v>39</v>
      </c>
      <c r="F702" s="188">
        <v>9</v>
      </c>
      <c r="G702" s="189">
        <v>40.44</v>
      </c>
      <c r="H702" s="189">
        <f t="shared" si="265"/>
        <v>40.43</v>
      </c>
      <c r="I702" s="189">
        <f>TRUNC(TRUNC(G702 * B4, 2) + G702, 2)</f>
        <v>48.9</v>
      </c>
      <c r="J702" s="189">
        <f t="shared" si="263"/>
        <v>48.9</v>
      </c>
      <c r="K702" s="189">
        <f t="shared" si="262"/>
        <v>440.1</v>
      </c>
      <c r="L702" s="189">
        <f t="shared" si="264"/>
        <v>440.1</v>
      </c>
      <c r="M702" s="123">
        <f t="shared" si="281"/>
        <v>2.472799208703691E-4</v>
      </c>
      <c r="N702" s="123">
        <f t="shared" si="282"/>
        <v>0</v>
      </c>
      <c r="O702" s="123">
        <f t="shared" si="283"/>
        <v>0</v>
      </c>
    </row>
    <row r="703" spans="1:15" ht="26.1" customHeight="1">
      <c r="A703" s="186" t="s">
        <v>1927</v>
      </c>
      <c r="B703" s="186" t="s">
        <v>1928</v>
      </c>
      <c r="C703" s="186" t="s">
        <v>38</v>
      </c>
      <c r="D703" s="186" t="s">
        <v>1929</v>
      </c>
      <c r="E703" s="187" t="s">
        <v>39</v>
      </c>
      <c r="F703" s="188">
        <v>9</v>
      </c>
      <c r="G703" s="189">
        <v>40.44</v>
      </c>
      <c r="H703" s="189">
        <f t="shared" si="265"/>
        <v>40.43</v>
      </c>
      <c r="I703" s="189">
        <f>TRUNC(TRUNC(G703 * B4, 2) + G703, 2)</f>
        <v>48.9</v>
      </c>
      <c r="J703" s="189">
        <f t="shared" si="263"/>
        <v>48.9</v>
      </c>
      <c r="K703" s="189">
        <f t="shared" si="262"/>
        <v>440.1</v>
      </c>
      <c r="L703" s="189">
        <f t="shared" si="264"/>
        <v>440.1</v>
      </c>
      <c r="M703" s="123">
        <f t="shared" si="281"/>
        <v>2.472799208703691E-4</v>
      </c>
      <c r="N703" s="123">
        <f t="shared" si="282"/>
        <v>0</v>
      </c>
      <c r="O703" s="123">
        <f t="shared" si="283"/>
        <v>0</v>
      </c>
    </row>
    <row r="704" spans="1:15" ht="26.1" customHeight="1">
      <c r="A704" s="186" t="s">
        <v>1930</v>
      </c>
      <c r="B704" s="186" t="s">
        <v>1931</v>
      </c>
      <c r="C704" s="186" t="s">
        <v>38</v>
      </c>
      <c r="D704" s="186" t="s">
        <v>1932</v>
      </c>
      <c r="E704" s="187" t="s">
        <v>39</v>
      </c>
      <c r="F704" s="188">
        <v>7</v>
      </c>
      <c r="G704" s="189">
        <v>40.44</v>
      </c>
      <c r="H704" s="189">
        <f t="shared" si="265"/>
        <v>40.43</v>
      </c>
      <c r="I704" s="189">
        <f>TRUNC(TRUNC(G704 * B4, 2) + G704, 2)</f>
        <v>48.9</v>
      </c>
      <c r="J704" s="189">
        <f t="shared" si="263"/>
        <v>48.9</v>
      </c>
      <c r="K704" s="189">
        <f t="shared" si="262"/>
        <v>342.3</v>
      </c>
      <c r="L704" s="189">
        <f t="shared" si="264"/>
        <v>342.3</v>
      </c>
      <c r="M704" s="123">
        <f t="shared" si="281"/>
        <v>2.472799208703691E-4</v>
      </c>
      <c r="N704" s="123">
        <f t="shared" si="282"/>
        <v>0</v>
      </c>
      <c r="O704" s="123">
        <f t="shared" si="283"/>
        <v>0</v>
      </c>
    </row>
    <row r="705" spans="1:15" ht="24" customHeight="1">
      <c r="A705" s="182" t="s">
        <v>352</v>
      </c>
      <c r="B705" s="182" t="s">
        <v>33</v>
      </c>
      <c r="C705" s="182"/>
      <c r="D705" s="182" t="s">
        <v>1933</v>
      </c>
      <c r="E705" s="183"/>
      <c r="F705" s="184">
        <v>1</v>
      </c>
      <c r="G705" s="184" t="s">
        <v>34</v>
      </c>
      <c r="H705" s="184"/>
      <c r="I705" s="185">
        <f>K706 + K707 + K708 + K709 + K710 + K711 + K712 + K713 + K714 + K715</f>
        <v>84067.05</v>
      </c>
      <c r="J705" s="185">
        <f t="shared" si="263"/>
        <v>84067.05</v>
      </c>
      <c r="K705" s="185">
        <f t="shared" si="262"/>
        <v>84067.05</v>
      </c>
      <c r="L705" s="185">
        <f t="shared" si="264"/>
        <v>84067.05</v>
      </c>
      <c r="M705" s="181"/>
      <c r="N705" s="120"/>
      <c r="O705" s="181"/>
    </row>
    <row r="706" spans="1:15" ht="24" customHeight="1">
      <c r="A706" s="186" t="s">
        <v>353</v>
      </c>
      <c r="B706" s="186" t="s">
        <v>1934</v>
      </c>
      <c r="C706" s="186" t="s">
        <v>38</v>
      </c>
      <c r="D706" s="186" t="s">
        <v>1935</v>
      </c>
      <c r="E706" s="187" t="s">
        <v>39</v>
      </c>
      <c r="F706" s="188">
        <v>98</v>
      </c>
      <c r="G706" s="189">
        <v>166.76</v>
      </c>
      <c r="H706" s="189">
        <f t="shared" si="265"/>
        <v>166.75</v>
      </c>
      <c r="I706" s="189">
        <f>TRUNC(TRUNC(G706 * B4, 2) + G706, 2)</f>
        <v>201.67</v>
      </c>
      <c r="J706" s="189">
        <f t="shared" si="263"/>
        <v>201.67</v>
      </c>
      <c r="K706" s="189">
        <f t="shared" si="262"/>
        <v>19763.66</v>
      </c>
      <c r="L706" s="189">
        <f t="shared" si="264"/>
        <v>19763.66</v>
      </c>
      <c r="M706" s="123">
        <f t="shared" ref="M706:M715" si="284">1-H706/G706</f>
        <v>5.9966418805457167E-5</v>
      </c>
      <c r="N706" s="123">
        <f t="shared" ref="N706:N715" si="285">1-J706/I706</f>
        <v>0</v>
      </c>
      <c r="O706" s="123">
        <f t="shared" ref="O706:O715" si="286">1-L706/K706</f>
        <v>0</v>
      </c>
    </row>
    <row r="707" spans="1:15" ht="26.1" customHeight="1">
      <c r="A707" s="186" t="s">
        <v>359</v>
      </c>
      <c r="B707" s="186" t="s">
        <v>1936</v>
      </c>
      <c r="C707" s="186" t="s">
        <v>38</v>
      </c>
      <c r="D707" s="186" t="s">
        <v>1937</v>
      </c>
      <c r="E707" s="187" t="s">
        <v>39</v>
      </c>
      <c r="F707" s="188">
        <v>10</v>
      </c>
      <c r="G707" s="189">
        <v>177.89</v>
      </c>
      <c r="H707" s="189">
        <f t="shared" si="265"/>
        <v>177.89</v>
      </c>
      <c r="I707" s="189">
        <f>TRUNC(TRUNC(G707 * B4, 2) + G707, 2)</f>
        <v>215.14</v>
      </c>
      <c r="J707" s="189">
        <f t="shared" si="263"/>
        <v>215.14</v>
      </c>
      <c r="K707" s="189">
        <f t="shared" si="262"/>
        <v>2151.4</v>
      </c>
      <c r="L707" s="189">
        <f t="shared" si="264"/>
        <v>2151.4</v>
      </c>
      <c r="M707" s="123">
        <f t="shared" si="284"/>
        <v>0</v>
      </c>
      <c r="N707" s="123">
        <f t="shared" si="285"/>
        <v>0</v>
      </c>
      <c r="O707" s="123">
        <f t="shared" si="286"/>
        <v>0</v>
      </c>
    </row>
    <row r="708" spans="1:15" ht="39" customHeight="1">
      <c r="A708" s="186" t="s">
        <v>363</v>
      </c>
      <c r="B708" s="186" t="s">
        <v>1938</v>
      </c>
      <c r="C708" s="186" t="s">
        <v>38</v>
      </c>
      <c r="D708" s="186" t="s">
        <v>1939</v>
      </c>
      <c r="E708" s="187" t="s">
        <v>39</v>
      </c>
      <c r="F708" s="188">
        <v>2</v>
      </c>
      <c r="G708" s="189">
        <v>3820.05</v>
      </c>
      <c r="H708" s="189">
        <f t="shared" si="265"/>
        <v>3820.04</v>
      </c>
      <c r="I708" s="189">
        <f>TRUNC(TRUNC(G708 * B4, 2) + G708, 2)</f>
        <v>4619.96</v>
      </c>
      <c r="J708" s="189">
        <f t="shared" si="263"/>
        <v>4619.96</v>
      </c>
      <c r="K708" s="189">
        <f t="shared" si="262"/>
        <v>9239.92</v>
      </c>
      <c r="L708" s="189">
        <f t="shared" si="264"/>
        <v>9239.92</v>
      </c>
      <c r="M708" s="123">
        <f t="shared" si="284"/>
        <v>2.6177667832305573E-6</v>
      </c>
      <c r="N708" s="123">
        <f t="shared" si="285"/>
        <v>0</v>
      </c>
      <c r="O708" s="123">
        <f t="shared" si="286"/>
        <v>0</v>
      </c>
    </row>
    <row r="709" spans="1:15" ht="26.1" customHeight="1">
      <c r="A709" s="186" t="s">
        <v>365</v>
      </c>
      <c r="B709" s="186" t="s">
        <v>1940</v>
      </c>
      <c r="C709" s="186" t="s">
        <v>38</v>
      </c>
      <c r="D709" s="186" t="s">
        <v>1941</v>
      </c>
      <c r="E709" s="187" t="s">
        <v>39</v>
      </c>
      <c r="F709" s="188">
        <v>10</v>
      </c>
      <c r="G709" s="189">
        <v>126.53</v>
      </c>
      <c r="H709" s="189">
        <f t="shared" si="265"/>
        <v>126.53</v>
      </c>
      <c r="I709" s="189">
        <f>TRUNC(TRUNC(G709 * B4, 2) + G709, 2)</f>
        <v>153.02000000000001</v>
      </c>
      <c r="J709" s="189">
        <f t="shared" si="263"/>
        <v>153.02000000000001</v>
      </c>
      <c r="K709" s="189">
        <f t="shared" si="262"/>
        <v>1530.2</v>
      </c>
      <c r="L709" s="189">
        <f t="shared" si="264"/>
        <v>1530.2</v>
      </c>
      <c r="M709" s="123">
        <f t="shared" si="284"/>
        <v>0</v>
      </c>
      <c r="N709" s="123">
        <f t="shared" si="285"/>
        <v>0</v>
      </c>
      <c r="O709" s="123">
        <f t="shared" si="286"/>
        <v>0</v>
      </c>
    </row>
    <row r="710" spans="1:15" ht="26.1" customHeight="1">
      <c r="A710" s="186" t="s">
        <v>367</v>
      </c>
      <c r="B710" s="186" t="s">
        <v>1942</v>
      </c>
      <c r="C710" s="186" t="s">
        <v>38</v>
      </c>
      <c r="D710" s="186" t="s">
        <v>1943</v>
      </c>
      <c r="E710" s="187" t="s">
        <v>39</v>
      </c>
      <c r="F710" s="188">
        <v>10</v>
      </c>
      <c r="G710" s="189">
        <v>192.34</v>
      </c>
      <c r="H710" s="189">
        <f t="shared" si="265"/>
        <v>192.34</v>
      </c>
      <c r="I710" s="189">
        <f>TRUNC(TRUNC(G710 * B4, 2) + G710, 2)</f>
        <v>232.61</v>
      </c>
      <c r="J710" s="189">
        <f t="shared" si="263"/>
        <v>232.61</v>
      </c>
      <c r="K710" s="189">
        <f t="shared" si="262"/>
        <v>2326.1</v>
      </c>
      <c r="L710" s="189">
        <f t="shared" si="264"/>
        <v>2326.1</v>
      </c>
      <c r="M710" s="123">
        <f t="shared" si="284"/>
        <v>0</v>
      </c>
      <c r="N710" s="123">
        <f t="shared" si="285"/>
        <v>0</v>
      </c>
      <c r="O710" s="123">
        <f t="shared" si="286"/>
        <v>0</v>
      </c>
    </row>
    <row r="711" spans="1:15" ht="51.95" customHeight="1">
      <c r="A711" s="186" t="s">
        <v>1944</v>
      </c>
      <c r="B711" s="186" t="s">
        <v>1945</v>
      </c>
      <c r="C711" s="186" t="s">
        <v>38</v>
      </c>
      <c r="D711" s="186" t="s">
        <v>1946</v>
      </c>
      <c r="E711" s="187" t="s">
        <v>39</v>
      </c>
      <c r="F711" s="188">
        <v>746.82</v>
      </c>
      <c r="G711" s="189">
        <v>10.44</v>
      </c>
      <c r="H711" s="189">
        <f t="shared" si="265"/>
        <v>10.43</v>
      </c>
      <c r="I711" s="189">
        <f>TRUNC(TRUNC(G711 * B4, 2) + G711, 2)</f>
        <v>12.62</v>
      </c>
      <c r="J711" s="189">
        <f t="shared" si="263"/>
        <v>12.619899999999999</v>
      </c>
      <c r="K711" s="189">
        <f t="shared" si="262"/>
        <v>9424.86</v>
      </c>
      <c r="L711" s="189">
        <f t="shared" si="264"/>
        <v>9424.86</v>
      </c>
      <c r="M711" s="123">
        <f t="shared" si="284"/>
        <v>9.5785440613027628E-4</v>
      </c>
      <c r="N711" s="123">
        <f t="shared" si="285"/>
        <v>7.9239302693823177E-6</v>
      </c>
      <c r="O711" s="123">
        <f t="shared" si="286"/>
        <v>0</v>
      </c>
    </row>
    <row r="712" spans="1:15" ht="26.1" customHeight="1">
      <c r="A712" s="186" t="s">
        <v>1947</v>
      </c>
      <c r="B712" s="186" t="s">
        <v>1948</v>
      </c>
      <c r="C712" s="186" t="s">
        <v>38</v>
      </c>
      <c r="D712" s="186" t="s">
        <v>1949</v>
      </c>
      <c r="E712" s="187" t="s">
        <v>39</v>
      </c>
      <c r="F712" s="188">
        <v>356.01</v>
      </c>
      <c r="G712" s="189">
        <v>12.85</v>
      </c>
      <c r="H712" s="189">
        <f t="shared" si="265"/>
        <v>12.85</v>
      </c>
      <c r="I712" s="189">
        <f>TRUNC(TRUNC(G712 * B4, 2) + G712, 2)</f>
        <v>15.54</v>
      </c>
      <c r="J712" s="189">
        <f t="shared" si="263"/>
        <v>15.539899999999999</v>
      </c>
      <c r="K712" s="189">
        <f t="shared" si="262"/>
        <v>5532.39</v>
      </c>
      <c r="L712" s="189">
        <f t="shared" si="264"/>
        <v>5532.39</v>
      </c>
      <c r="M712" s="123">
        <f t="shared" si="284"/>
        <v>0</v>
      </c>
      <c r="N712" s="123">
        <f t="shared" si="285"/>
        <v>6.4350064350460201E-6</v>
      </c>
      <c r="O712" s="123">
        <f t="shared" si="286"/>
        <v>0</v>
      </c>
    </row>
    <row r="713" spans="1:15" ht="51.95" customHeight="1">
      <c r="A713" s="186" t="s">
        <v>1950</v>
      </c>
      <c r="B713" s="186" t="s">
        <v>1951</v>
      </c>
      <c r="C713" s="186" t="s">
        <v>38</v>
      </c>
      <c r="D713" s="186" t="s">
        <v>1952</v>
      </c>
      <c r="E713" s="187" t="s">
        <v>57</v>
      </c>
      <c r="F713" s="188">
        <v>746.82</v>
      </c>
      <c r="G713" s="189">
        <v>35.11</v>
      </c>
      <c r="H713" s="189">
        <f t="shared" si="265"/>
        <v>35.11</v>
      </c>
      <c r="I713" s="189">
        <f>TRUNC(TRUNC(G713 * B4, 2) + G713, 2)</f>
        <v>42.46</v>
      </c>
      <c r="J713" s="189">
        <f t="shared" si="263"/>
        <v>42.459899999999998</v>
      </c>
      <c r="K713" s="189">
        <f t="shared" ref="K713:K774" si="287">TRUNC(F713 * I713,2)</f>
        <v>31709.97</v>
      </c>
      <c r="L713" s="189">
        <f t="shared" si="264"/>
        <v>31709.97</v>
      </c>
      <c r="M713" s="123">
        <f t="shared" si="284"/>
        <v>0</v>
      </c>
      <c r="N713" s="123">
        <f t="shared" si="285"/>
        <v>2.3551577956748559E-6</v>
      </c>
      <c r="O713" s="123">
        <f t="shared" si="286"/>
        <v>0</v>
      </c>
    </row>
    <row r="714" spans="1:15" ht="26.1" customHeight="1">
      <c r="A714" s="186" t="s">
        <v>1953</v>
      </c>
      <c r="B714" s="186" t="s">
        <v>1954</v>
      </c>
      <c r="C714" s="186" t="s">
        <v>46</v>
      </c>
      <c r="D714" s="186" t="s">
        <v>1955</v>
      </c>
      <c r="E714" s="187" t="s">
        <v>39</v>
      </c>
      <c r="F714" s="188">
        <v>33</v>
      </c>
      <c r="G714" s="189">
        <v>47.56</v>
      </c>
      <c r="H714" s="189">
        <f t="shared" si="265"/>
        <v>47.55</v>
      </c>
      <c r="I714" s="189">
        <f>TRUNC(TRUNC(G714 * B4, 2) + G714, 2)</f>
        <v>57.51</v>
      </c>
      <c r="J714" s="189">
        <f t="shared" ref="J714:J774" si="288">TRUNC(L714/F714,4)</f>
        <v>57.51</v>
      </c>
      <c r="K714" s="189">
        <f t="shared" si="287"/>
        <v>1897.83</v>
      </c>
      <c r="L714" s="189">
        <f t="shared" ref="L714:L774" si="289">ROUND((1-$B$6) * K714,2)</f>
        <v>1897.83</v>
      </c>
      <c r="M714" s="123">
        <f t="shared" si="284"/>
        <v>2.1026072329699552E-4</v>
      </c>
      <c r="N714" s="123">
        <f t="shared" si="285"/>
        <v>0</v>
      </c>
      <c r="O714" s="123">
        <f t="shared" si="286"/>
        <v>0</v>
      </c>
    </row>
    <row r="715" spans="1:15" ht="26.1" customHeight="1">
      <c r="A715" s="186" t="s">
        <v>1956</v>
      </c>
      <c r="B715" s="186" t="s">
        <v>1957</v>
      </c>
      <c r="C715" s="186" t="s">
        <v>46</v>
      </c>
      <c r="D715" s="186" t="s">
        <v>1958</v>
      </c>
      <c r="E715" s="187" t="s">
        <v>39</v>
      </c>
      <c r="F715" s="188">
        <v>8</v>
      </c>
      <c r="G715" s="189">
        <v>50.72</v>
      </c>
      <c r="H715" s="189">
        <f t="shared" si="265"/>
        <v>50.72</v>
      </c>
      <c r="I715" s="189">
        <f>TRUNC(TRUNC(G715 * B4, 2) + G715, 2)</f>
        <v>61.34</v>
      </c>
      <c r="J715" s="189">
        <f t="shared" si="288"/>
        <v>61.34</v>
      </c>
      <c r="K715" s="189">
        <f t="shared" si="287"/>
        <v>490.72</v>
      </c>
      <c r="L715" s="189">
        <f t="shared" si="289"/>
        <v>490.72</v>
      </c>
      <c r="M715" s="123">
        <f t="shared" si="284"/>
        <v>0</v>
      </c>
      <c r="N715" s="123">
        <f t="shared" si="285"/>
        <v>0</v>
      </c>
      <c r="O715" s="123">
        <f t="shared" si="286"/>
        <v>0</v>
      </c>
    </row>
    <row r="716" spans="1:15" ht="24" customHeight="1">
      <c r="A716" s="182" t="s">
        <v>371</v>
      </c>
      <c r="B716" s="182" t="s">
        <v>33</v>
      </c>
      <c r="C716" s="182"/>
      <c r="D716" s="182" t="s">
        <v>1959</v>
      </c>
      <c r="E716" s="183"/>
      <c r="F716" s="184">
        <v>1</v>
      </c>
      <c r="G716" s="184" t="s">
        <v>34</v>
      </c>
      <c r="H716" s="184"/>
      <c r="I716" s="185">
        <f>K717</f>
        <v>900.22</v>
      </c>
      <c r="J716" s="185">
        <f t="shared" si="288"/>
        <v>900.22</v>
      </c>
      <c r="K716" s="185">
        <f t="shared" si="287"/>
        <v>900.22</v>
      </c>
      <c r="L716" s="185">
        <f t="shared" si="289"/>
        <v>900.22</v>
      </c>
      <c r="M716" s="181"/>
      <c r="N716" s="120"/>
      <c r="O716" s="181"/>
    </row>
    <row r="717" spans="1:15" ht="39" customHeight="1">
      <c r="A717" s="186" t="s">
        <v>373</v>
      </c>
      <c r="B717" s="186" t="s">
        <v>401</v>
      </c>
      <c r="C717" s="186" t="s">
        <v>46</v>
      </c>
      <c r="D717" s="186" t="s">
        <v>1960</v>
      </c>
      <c r="E717" s="187" t="s">
        <v>39</v>
      </c>
      <c r="F717" s="188">
        <v>38</v>
      </c>
      <c r="G717" s="189">
        <v>19.59</v>
      </c>
      <c r="H717" s="189">
        <f t="shared" si="265"/>
        <v>19.59</v>
      </c>
      <c r="I717" s="189">
        <f>TRUNC(TRUNC(G717 * B4, 2) + G717, 2)</f>
        <v>23.69</v>
      </c>
      <c r="J717" s="189">
        <f t="shared" si="288"/>
        <v>23.69</v>
      </c>
      <c r="K717" s="189">
        <f t="shared" si="287"/>
        <v>900.22</v>
      </c>
      <c r="L717" s="189">
        <f t="shared" si="289"/>
        <v>900.22</v>
      </c>
      <c r="M717" s="123">
        <f>1-H717/G717</f>
        <v>0</v>
      </c>
      <c r="N717" s="123">
        <f>1-J717/I717</f>
        <v>0</v>
      </c>
      <c r="O717" s="123">
        <f>1-L717/K717</f>
        <v>0</v>
      </c>
    </row>
    <row r="718" spans="1:15" ht="24" customHeight="1">
      <c r="A718" s="182" t="s">
        <v>377</v>
      </c>
      <c r="B718" s="182" t="s">
        <v>33</v>
      </c>
      <c r="C718" s="182"/>
      <c r="D718" s="182" t="s">
        <v>1961</v>
      </c>
      <c r="E718" s="183"/>
      <c r="F718" s="184">
        <v>1</v>
      </c>
      <c r="G718" s="184" t="s">
        <v>34</v>
      </c>
      <c r="H718" s="184"/>
      <c r="I718" s="185">
        <f>K719 + K720 + K721 + K722 + K723 + K724 + K725 + K726 + K727 + K728 + K729 + K730 + K731 + K732 + K733 + K734 + K735 + K736 + K737 + K738 + K739 + K740 + K741 + K742 + K743</f>
        <v>102939.08999999997</v>
      </c>
      <c r="J718" s="185">
        <f t="shared" si="288"/>
        <v>102939.09</v>
      </c>
      <c r="K718" s="185">
        <f t="shared" si="287"/>
        <v>102939.09</v>
      </c>
      <c r="L718" s="185">
        <f t="shared" si="289"/>
        <v>102939.09</v>
      </c>
      <c r="M718" s="181"/>
      <c r="N718" s="120"/>
      <c r="O718" s="181"/>
    </row>
    <row r="719" spans="1:15" ht="65.099999999999994" customHeight="1">
      <c r="A719" s="186" t="s">
        <v>378</v>
      </c>
      <c r="B719" s="186" t="s">
        <v>1962</v>
      </c>
      <c r="C719" s="186" t="s">
        <v>38</v>
      </c>
      <c r="D719" s="186" t="s">
        <v>1963</v>
      </c>
      <c r="E719" s="187" t="s">
        <v>39</v>
      </c>
      <c r="F719" s="188">
        <v>12</v>
      </c>
      <c r="G719" s="189">
        <v>2023.17</v>
      </c>
      <c r="H719" s="189">
        <f t="shared" ref="H719:H755" si="290">ROUND(J719/(1+$B$4),2)</f>
        <v>2023.17</v>
      </c>
      <c r="I719" s="189">
        <f>TRUNC(TRUNC(G719 * B4, 2) + G719, 2)</f>
        <v>2446.8200000000002</v>
      </c>
      <c r="J719" s="189">
        <f t="shared" si="288"/>
        <v>2446.8200000000002</v>
      </c>
      <c r="K719" s="189">
        <f t="shared" si="287"/>
        <v>29361.84</v>
      </c>
      <c r="L719" s="189">
        <f t="shared" si="289"/>
        <v>29361.84</v>
      </c>
      <c r="M719" s="123">
        <f t="shared" ref="M719:M743" si="291">1-H719/G719</f>
        <v>0</v>
      </c>
      <c r="N719" s="123">
        <f t="shared" ref="N719:N743" si="292">1-J719/I719</f>
        <v>0</v>
      </c>
      <c r="O719" s="123">
        <f t="shared" ref="O719:O743" si="293">1-L719/K719</f>
        <v>0</v>
      </c>
    </row>
    <row r="720" spans="1:15" ht="51.95" customHeight="1">
      <c r="A720" s="186" t="s">
        <v>379</v>
      </c>
      <c r="B720" s="186" t="s">
        <v>1964</v>
      </c>
      <c r="C720" s="186" t="s">
        <v>46</v>
      </c>
      <c r="D720" s="186" t="s">
        <v>1965</v>
      </c>
      <c r="E720" s="187" t="s">
        <v>57</v>
      </c>
      <c r="F720" s="188">
        <v>1.85</v>
      </c>
      <c r="G720" s="189">
        <v>88.8</v>
      </c>
      <c r="H720" s="189">
        <f t="shared" si="290"/>
        <v>88.8</v>
      </c>
      <c r="I720" s="189">
        <f>TRUNC(TRUNC(G720 * B4, 2) + G720, 2)</f>
        <v>107.39</v>
      </c>
      <c r="J720" s="189">
        <f t="shared" si="288"/>
        <v>107.3891</v>
      </c>
      <c r="K720" s="189">
        <f t="shared" si="287"/>
        <v>198.67</v>
      </c>
      <c r="L720" s="189">
        <f t="shared" si="289"/>
        <v>198.67</v>
      </c>
      <c r="M720" s="123">
        <f t="shared" si="291"/>
        <v>0</v>
      </c>
      <c r="N720" s="123">
        <f t="shared" si="292"/>
        <v>8.3806685911014256E-6</v>
      </c>
      <c r="O720" s="123">
        <f t="shared" si="293"/>
        <v>0</v>
      </c>
    </row>
    <row r="721" spans="1:15" ht="51.95" customHeight="1">
      <c r="A721" s="186" t="s">
        <v>380</v>
      </c>
      <c r="B721" s="186" t="s">
        <v>1966</v>
      </c>
      <c r="C721" s="186" t="s">
        <v>46</v>
      </c>
      <c r="D721" s="186" t="s">
        <v>1967</v>
      </c>
      <c r="E721" s="187" t="s">
        <v>57</v>
      </c>
      <c r="F721" s="188">
        <v>353.84</v>
      </c>
      <c r="G721" s="189">
        <v>108.94</v>
      </c>
      <c r="H721" s="189">
        <f t="shared" si="290"/>
        <v>108.94</v>
      </c>
      <c r="I721" s="189">
        <f>TRUNC(TRUNC(G721 * B4, 2) + G721, 2)</f>
        <v>131.75</v>
      </c>
      <c r="J721" s="189">
        <f t="shared" si="288"/>
        <v>131.75</v>
      </c>
      <c r="K721" s="189">
        <f t="shared" si="287"/>
        <v>46618.42</v>
      </c>
      <c r="L721" s="189">
        <f t="shared" si="289"/>
        <v>46618.42</v>
      </c>
      <c r="M721" s="123">
        <f t="shared" si="291"/>
        <v>0</v>
      </c>
      <c r="N721" s="123">
        <f t="shared" si="292"/>
        <v>0</v>
      </c>
      <c r="O721" s="123">
        <f t="shared" si="293"/>
        <v>0</v>
      </c>
    </row>
    <row r="722" spans="1:15" ht="51.95" customHeight="1">
      <c r="A722" s="186" t="s">
        <v>381</v>
      </c>
      <c r="B722" s="186" t="s">
        <v>1968</v>
      </c>
      <c r="C722" s="186" t="s">
        <v>46</v>
      </c>
      <c r="D722" s="186" t="s">
        <v>1969</v>
      </c>
      <c r="E722" s="187" t="s">
        <v>57</v>
      </c>
      <c r="F722" s="188">
        <v>6</v>
      </c>
      <c r="G722" s="189">
        <v>143.54</v>
      </c>
      <c r="H722" s="189">
        <f t="shared" si="290"/>
        <v>143.53</v>
      </c>
      <c r="I722" s="189">
        <f>TRUNC(TRUNC(G722 * B4, 2) + G722, 2)</f>
        <v>173.59</v>
      </c>
      <c r="J722" s="189">
        <f t="shared" si="288"/>
        <v>173.59</v>
      </c>
      <c r="K722" s="189">
        <f t="shared" si="287"/>
        <v>1041.54</v>
      </c>
      <c r="L722" s="189">
        <f t="shared" si="289"/>
        <v>1041.54</v>
      </c>
      <c r="M722" s="123">
        <f t="shared" si="291"/>
        <v>6.9666991779238074E-5</v>
      </c>
      <c r="N722" s="123">
        <f t="shared" si="292"/>
        <v>0</v>
      </c>
      <c r="O722" s="123">
        <f t="shared" si="293"/>
        <v>0</v>
      </c>
    </row>
    <row r="723" spans="1:15" ht="51.95" customHeight="1">
      <c r="A723" s="186" t="s">
        <v>382</v>
      </c>
      <c r="B723" s="186" t="s">
        <v>1970</v>
      </c>
      <c r="C723" s="186" t="s">
        <v>46</v>
      </c>
      <c r="D723" s="186" t="s">
        <v>1971</v>
      </c>
      <c r="E723" s="187" t="s">
        <v>39</v>
      </c>
      <c r="F723" s="188">
        <v>2</v>
      </c>
      <c r="G723" s="189">
        <v>58.64</v>
      </c>
      <c r="H723" s="189">
        <f t="shared" si="290"/>
        <v>58.63</v>
      </c>
      <c r="I723" s="189">
        <f>TRUNC(TRUNC(G723 * B4, 2) + G723, 2)</f>
        <v>70.91</v>
      </c>
      <c r="J723" s="189">
        <f t="shared" si="288"/>
        <v>70.91</v>
      </c>
      <c r="K723" s="189">
        <f t="shared" si="287"/>
        <v>141.82</v>
      </c>
      <c r="L723" s="189">
        <f t="shared" si="289"/>
        <v>141.82</v>
      </c>
      <c r="M723" s="123">
        <f t="shared" si="291"/>
        <v>1.7053206002726196E-4</v>
      </c>
      <c r="N723" s="123">
        <f t="shared" si="292"/>
        <v>0</v>
      </c>
      <c r="O723" s="123">
        <f t="shared" si="293"/>
        <v>0</v>
      </c>
    </row>
    <row r="724" spans="1:15" ht="51.95" customHeight="1">
      <c r="A724" s="186" t="s">
        <v>383</v>
      </c>
      <c r="B724" s="186" t="s">
        <v>1972</v>
      </c>
      <c r="C724" s="186" t="s">
        <v>46</v>
      </c>
      <c r="D724" s="186" t="s">
        <v>1973</v>
      </c>
      <c r="E724" s="187" t="s">
        <v>39</v>
      </c>
      <c r="F724" s="188">
        <v>3</v>
      </c>
      <c r="G724" s="189">
        <v>107.9</v>
      </c>
      <c r="H724" s="189">
        <f t="shared" si="290"/>
        <v>107.9</v>
      </c>
      <c r="I724" s="189">
        <f>TRUNC(TRUNC(G724 * B4, 2) + G724, 2)</f>
        <v>130.49</v>
      </c>
      <c r="J724" s="189">
        <f t="shared" si="288"/>
        <v>130.49</v>
      </c>
      <c r="K724" s="189">
        <f t="shared" si="287"/>
        <v>391.47</v>
      </c>
      <c r="L724" s="189">
        <f t="shared" si="289"/>
        <v>391.47</v>
      </c>
      <c r="M724" s="123">
        <f t="shared" si="291"/>
        <v>0</v>
      </c>
      <c r="N724" s="123">
        <f t="shared" si="292"/>
        <v>0</v>
      </c>
      <c r="O724" s="123">
        <f t="shared" si="293"/>
        <v>0</v>
      </c>
    </row>
    <row r="725" spans="1:15" ht="51.95" customHeight="1">
      <c r="A725" s="186" t="s">
        <v>1974</v>
      </c>
      <c r="B725" s="186" t="s">
        <v>1975</v>
      </c>
      <c r="C725" s="186" t="s">
        <v>46</v>
      </c>
      <c r="D725" s="186" t="s">
        <v>1976</v>
      </c>
      <c r="E725" s="187" t="s">
        <v>39</v>
      </c>
      <c r="F725" s="188">
        <v>34</v>
      </c>
      <c r="G725" s="189">
        <v>158.63999999999999</v>
      </c>
      <c r="H725" s="189">
        <f t="shared" si="290"/>
        <v>158.63</v>
      </c>
      <c r="I725" s="189">
        <f>TRUNC(TRUNC(G725 * B4, 2) + G725, 2)</f>
        <v>191.85</v>
      </c>
      <c r="J725" s="189">
        <f t="shared" si="288"/>
        <v>191.85</v>
      </c>
      <c r="K725" s="189">
        <f t="shared" si="287"/>
        <v>6522.9</v>
      </c>
      <c r="L725" s="189">
        <f t="shared" si="289"/>
        <v>6522.9</v>
      </c>
      <c r="M725" s="123">
        <f t="shared" si="291"/>
        <v>6.3035804336752932E-5</v>
      </c>
      <c r="N725" s="123">
        <f t="shared" si="292"/>
        <v>0</v>
      </c>
      <c r="O725" s="123">
        <f t="shared" si="293"/>
        <v>0</v>
      </c>
    </row>
    <row r="726" spans="1:15" ht="51.95" customHeight="1">
      <c r="A726" s="186" t="s">
        <v>1977</v>
      </c>
      <c r="B726" s="186" t="s">
        <v>1978</v>
      </c>
      <c r="C726" s="186" t="s">
        <v>46</v>
      </c>
      <c r="D726" s="186" t="s">
        <v>1979</v>
      </c>
      <c r="E726" s="187" t="s">
        <v>39</v>
      </c>
      <c r="F726" s="188">
        <v>3</v>
      </c>
      <c r="G726" s="189">
        <v>205.53</v>
      </c>
      <c r="H726" s="189">
        <f t="shared" si="290"/>
        <v>205.52</v>
      </c>
      <c r="I726" s="189">
        <f>TRUNC(TRUNC(G726 * B4, 2) + G726, 2)</f>
        <v>248.56</v>
      </c>
      <c r="J726" s="189">
        <f t="shared" si="288"/>
        <v>248.56</v>
      </c>
      <c r="K726" s="189">
        <f t="shared" si="287"/>
        <v>745.68</v>
      </c>
      <c r="L726" s="189">
        <f t="shared" si="289"/>
        <v>745.68</v>
      </c>
      <c r="M726" s="123">
        <f t="shared" si="291"/>
        <v>4.8654697611061337E-5</v>
      </c>
      <c r="N726" s="123">
        <f t="shared" si="292"/>
        <v>0</v>
      </c>
      <c r="O726" s="123">
        <f t="shared" si="293"/>
        <v>0</v>
      </c>
    </row>
    <row r="727" spans="1:15" ht="51.95" customHeight="1">
      <c r="A727" s="186" t="s">
        <v>1980</v>
      </c>
      <c r="B727" s="186" t="s">
        <v>1981</v>
      </c>
      <c r="C727" s="186" t="s">
        <v>46</v>
      </c>
      <c r="D727" s="186" t="s">
        <v>1982</v>
      </c>
      <c r="E727" s="187" t="s">
        <v>39</v>
      </c>
      <c r="F727" s="188">
        <v>35</v>
      </c>
      <c r="G727" s="189">
        <v>109.73</v>
      </c>
      <c r="H727" s="189">
        <f t="shared" si="290"/>
        <v>109.72</v>
      </c>
      <c r="I727" s="189">
        <f>TRUNC(TRUNC(G727 * B4, 2) + G727, 2)</f>
        <v>132.69999999999999</v>
      </c>
      <c r="J727" s="189">
        <f t="shared" si="288"/>
        <v>132.69999999999999</v>
      </c>
      <c r="K727" s="189">
        <f t="shared" si="287"/>
        <v>4644.5</v>
      </c>
      <c r="L727" s="189">
        <f t="shared" si="289"/>
        <v>4644.5</v>
      </c>
      <c r="M727" s="123">
        <f t="shared" si="291"/>
        <v>9.1132780461133933E-5</v>
      </c>
      <c r="N727" s="123">
        <f t="shared" si="292"/>
        <v>0</v>
      </c>
      <c r="O727" s="123">
        <f t="shared" si="293"/>
        <v>0</v>
      </c>
    </row>
    <row r="728" spans="1:15" ht="51.95" customHeight="1">
      <c r="A728" s="186" t="s">
        <v>1983</v>
      </c>
      <c r="B728" s="186" t="s">
        <v>1984</v>
      </c>
      <c r="C728" s="186" t="s">
        <v>46</v>
      </c>
      <c r="D728" s="186" t="s">
        <v>1985</v>
      </c>
      <c r="E728" s="187" t="s">
        <v>39</v>
      </c>
      <c r="F728" s="188">
        <v>12</v>
      </c>
      <c r="G728" s="189">
        <v>99.02</v>
      </c>
      <c r="H728" s="189">
        <f t="shared" si="290"/>
        <v>99.02</v>
      </c>
      <c r="I728" s="189">
        <f>TRUNC(TRUNC(G728 * B4, 2) + G728, 2)</f>
        <v>119.75</v>
      </c>
      <c r="J728" s="189">
        <f t="shared" si="288"/>
        <v>119.75</v>
      </c>
      <c r="K728" s="189">
        <f t="shared" si="287"/>
        <v>1437</v>
      </c>
      <c r="L728" s="189">
        <f t="shared" si="289"/>
        <v>1437</v>
      </c>
      <c r="M728" s="123">
        <f t="shared" si="291"/>
        <v>0</v>
      </c>
      <c r="N728" s="123">
        <f t="shared" si="292"/>
        <v>0</v>
      </c>
      <c r="O728" s="123">
        <f t="shared" si="293"/>
        <v>0</v>
      </c>
    </row>
    <row r="729" spans="1:15" ht="39" customHeight="1">
      <c r="A729" s="186" t="s">
        <v>1986</v>
      </c>
      <c r="B729" s="186" t="s">
        <v>1987</v>
      </c>
      <c r="C729" s="186" t="s">
        <v>46</v>
      </c>
      <c r="D729" s="186" t="s">
        <v>1988</v>
      </c>
      <c r="E729" s="187" t="s">
        <v>39</v>
      </c>
      <c r="F729" s="188">
        <v>1</v>
      </c>
      <c r="G729" s="189">
        <v>143.81</v>
      </c>
      <c r="H729" s="189">
        <f t="shared" si="290"/>
        <v>143.81</v>
      </c>
      <c r="I729" s="189">
        <f>TRUNC(TRUNC(G729 * B4, 2) + G729, 2)</f>
        <v>173.92</v>
      </c>
      <c r="J729" s="189">
        <f t="shared" si="288"/>
        <v>173.92</v>
      </c>
      <c r="K729" s="189">
        <f t="shared" si="287"/>
        <v>173.92</v>
      </c>
      <c r="L729" s="189">
        <f t="shared" si="289"/>
        <v>173.92</v>
      </c>
      <c r="M729" s="123">
        <f t="shared" si="291"/>
        <v>0</v>
      </c>
      <c r="N729" s="123">
        <f t="shared" si="292"/>
        <v>0</v>
      </c>
      <c r="O729" s="123">
        <f t="shared" si="293"/>
        <v>0</v>
      </c>
    </row>
    <row r="730" spans="1:15" ht="51.95" customHeight="1">
      <c r="A730" s="186" t="s">
        <v>1989</v>
      </c>
      <c r="B730" s="186" t="s">
        <v>1990</v>
      </c>
      <c r="C730" s="186" t="s">
        <v>46</v>
      </c>
      <c r="D730" s="186" t="s">
        <v>1991</v>
      </c>
      <c r="E730" s="187" t="s">
        <v>39</v>
      </c>
      <c r="F730" s="188">
        <v>10</v>
      </c>
      <c r="G730" s="189">
        <v>216.73</v>
      </c>
      <c r="H730" s="189">
        <f t="shared" si="290"/>
        <v>216.73</v>
      </c>
      <c r="I730" s="189">
        <f>TRUNC(TRUNC(G730 * B4, 2) + G730, 2)</f>
        <v>262.11</v>
      </c>
      <c r="J730" s="189">
        <f t="shared" si="288"/>
        <v>262.11</v>
      </c>
      <c r="K730" s="189">
        <f t="shared" si="287"/>
        <v>2621.1</v>
      </c>
      <c r="L730" s="189">
        <f t="shared" si="289"/>
        <v>2621.1</v>
      </c>
      <c r="M730" s="123">
        <f t="shared" si="291"/>
        <v>0</v>
      </c>
      <c r="N730" s="123">
        <f t="shared" si="292"/>
        <v>0</v>
      </c>
      <c r="O730" s="123">
        <f t="shared" si="293"/>
        <v>0</v>
      </c>
    </row>
    <row r="731" spans="1:15" ht="24" customHeight="1">
      <c r="A731" s="186" t="s">
        <v>1992</v>
      </c>
      <c r="B731" s="186" t="s">
        <v>1993</v>
      </c>
      <c r="C731" s="186" t="s">
        <v>38</v>
      </c>
      <c r="D731" s="186" t="s">
        <v>1994</v>
      </c>
      <c r="E731" s="187" t="s">
        <v>39</v>
      </c>
      <c r="F731" s="188">
        <v>1</v>
      </c>
      <c r="G731" s="189">
        <v>172.8</v>
      </c>
      <c r="H731" s="189">
        <f t="shared" si="290"/>
        <v>172.8</v>
      </c>
      <c r="I731" s="189">
        <f>TRUNC(TRUNC(G731 * B4, 2) + G731, 2)</f>
        <v>208.98</v>
      </c>
      <c r="J731" s="189">
        <f t="shared" si="288"/>
        <v>208.98</v>
      </c>
      <c r="K731" s="189">
        <f t="shared" si="287"/>
        <v>208.98</v>
      </c>
      <c r="L731" s="189">
        <f t="shared" si="289"/>
        <v>208.98</v>
      </c>
      <c r="M731" s="123">
        <f t="shared" si="291"/>
        <v>0</v>
      </c>
      <c r="N731" s="123">
        <f t="shared" si="292"/>
        <v>0</v>
      </c>
      <c r="O731" s="123">
        <f t="shared" si="293"/>
        <v>0</v>
      </c>
    </row>
    <row r="732" spans="1:15" ht="24" customHeight="1">
      <c r="A732" s="186" t="s">
        <v>1995</v>
      </c>
      <c r="B732" s="186" t="s">
        <v>1996</v>
      </c>
      <c r="C732" s="186" t="s">
        <v>38</v>
      </c>
      <c r="D732" s="186" t="s">
        <v>1997</v>
      </c>
      <c r="E732" s="187" t="s">
        <v>39</v>
      </c>
      <c r="F732" s="188">
        <v>1</v>
      </c>
      <c r="G732" s="189">
        <v>300.39</v>
      </c>
      <c r="H732" s="189">
        <f t="shared" si="290"/>
        <v>300.39</v>
      </c>
      <c r="I732" s="189">
        <f>TRUNC(TRUNC(G732 * B4, 2) + G732, 2)</f>
        <v>363.29</v>
      </c>
      <c r="J732" s="189">
        <f t="shared" si="288"/>
        <v>363.29</v>
      </c>
      <c r="K732" s="189">
        <f t="shared" si="287"/>
        <v>363.29</v>
      </c>
      <c r="L732" s="189">
        <f t="shared" si="289"/>
        <v>363.29</v>
      </c>
      <c r="M732" s="123">
        <f t="shared" si="291"/>
        <v>0</v>
      </c>
      <c r="N732" s="123">
        <f t="shared" si="292"/>
        <v>0</v>
      </c>
      <c r="O732" s="123">
        <f t="shared" si="293"/>
        <v>0</v>
      </c>
    </row>
    <row r="733" spans="1:15" ht="24" customHeight="1">
      <c r="A733" s="186" t="s">
        <v>1998</v>
      </c>
      <c r="B733" s="186" t="s">
        <v>1999</v>
      </c>
      <c r="C733" s="186" t="s">
        <v>38</v>
      </c>
      <c r="D733" s="186" t="s">
        <v>2000</v>
      </c>
      <c r="E733" s="187" t="s">
        <v>39</v>
      </c>
      <c r="F733" s="188">
        <v>1</v>
      </c>
      <c r="G733" s="189">
        <v>300.39</v>
      </c>
      <c r="H733" s="189">
        <f t="shared" si="290"/>
        <v>300.39</v>
      </c>
      <c r="I733" s="189">
        <f>TRUNC(TRUNC(G733 * B4, 2) + G733, 2)</f>
        <v>363.29</v>
      </c>
      <c r="J733" s="189">
        <f t="shared" si="288"/>
        <v>363.29</v>
      </c>
      <c r="K733" s="189">
        <f t="shared" si="287"/>
        <v>363.29</v>
      </c>
      <c r="L733" s="189">
        <f t="shared" si="289"/>
        <v>363.29</v>
      </c>
      <c r="M733" s="123">
        <f t="shared" si="291"/>
        <v>0</v>
      </c>
      <c r="N733" s="123">
        <f t="shared" si="292"/>
        <v>0</v>
      </c>
      <c r="O733" s="123">
        <f t="shared" si="293"/>
        <v>0</v>
      </c>
    </row>
    <row r="734" spans="1:15" ht="51.95" customHeight="1">
      <c r="A734" s="186" t="s">
        <v>2001</v>
      </c>
      <c r="B734" s="186" t="s">
        <v>289</v>
      </c>
      <c r="C734" s="186" t="s">
        <v>46</v>
      </c>
      <c r="D734" s="186" t="s">
        <v>1210</v>
      </c>
      <c r="E734" s="187" t="s">
        <v>39</v>
      </c>
      <c r="F734" s="188">
        <v>1</v>
      </c>
      <c r="G734" s="189">
        <v>62.01</v>
      </c>
      <c r="H734" s="189">
        <f t="shared" si="290"/>
        <v>62.01</v>
      </c>
      <c r="I734" s="189">
        <f>TRUNC(TRUNC(G734 * B4, 2) + G734, 2)</f>
        <v>74.989999999999995</v>
      </c>
      <c r="J734" s="189">
        <f t="shared" si="288"/>
        <v>74.989999999999995</v>
      </c>
      <c r="K734" s="189">
        <f t="shared" si="287"/>
        <v>74.989999999999995</v>
      </c>
      <c r="L734" s="189">
        <f t="shared" si="289"/>
        <v>74.989999999999995</v>
      </c>
      <c r="M734" s="123">
        <f t="shared" si="291"/>
        <v>0</v>
      </c>
      <c r="N734" s="123">
        <f t="shared" si="292"/>
        <v>0</v>
      </c>
      <c r="O734" s="123">
        <f t="shared" si="293"/>
        <v>0</v>
      </c>
    </row>
    <row r="735" spans="1:15" ht="51.95" customHeight="1">
      <c r="A735" s="186" t="s">
        <v>2002</v>
      </c>
      <c r="B735" s="186" t="s">
        <v>2003</v>
      </c>
      <c r="C735" s="186" t="s">
        <v>46</v>
      </c>
      <c r="D735" s="186" t="s">
        <v>2004</v>
      </c>
      <c r="E735" s="187" t="s">
        <v>39</v>
      </c>
      <c r="F735" s="188">
        <v>2</v>
      </c>
      <c r="G735" s="189">
        <v>147.59</v>
      </c>
      <c r="H735" s="189">
        <f t="shared" si="290"/>
        <v>147.59</v>
      </c>
      <c r="I735" s="189">
        <f>TRUNC(TRUNC(G735 * B4, 2) + G735, 2)</f>
        <v>178.49</v>
      </c>
      <c r="J735" s="189">
        <f t="shared" si="288"/>
        <v>178.49</v>
      </c>
      <c r="K735" s="189">
        <f t="shared" si="287"/>
        <v>356.98</v>
      </c>
      <c r="L735" s="189">
        <f t="shared" si="289"/>
        <v>356.98</v>
      </c>
      <c r="M735" s="123">
        <f t="shared" si="291"/>
        <v>0</v>
      </c>
      <c r="N735" s="123">
        <f t="shared" si="292"/>
        <v>0</v>
      </c>
      <c r="O735" s="123">
        <f t="shared" si="293"/>
        <v>0</v>
      </c>
    </row>
    <row r="736" spans="1:15" ht="51.95" customHeight="1">
      <c r="A736" s="186" t="s">
        <v>2005</v>
      </c>
      <c r="B736" s="186" t="s">
        <v>1104</v>
      </c>
      <c r="C736" s="186" t="s">
        <v>46</v>
      </c>
      <c r="D736" s="186" t="s">
        <v>1105</v>
      </c>
      <c r="E736" s="187" t="s">
        <v>39</v>
      </c>
      <c r="F736" s="188">
        <v>2</v>
      </c>
      <c r="G736" s="189">
        <v>291.47000000000003</v>
      </c>
      <c r="H736" s="189">
        <f t="shared" si="290"/>
        <v>291.47000000000003</v>
      </c>
      <c r="I736" s="189">
        <f>TRUNC(TRUNC(G736 * B4, 2) + G736, 2)</f>
        <v>352.5</v>
      </c>
      <c r="J736" s="189">
        <f t="shared" si="288"/>
        <v>352.5</v>
      </c>
      <c r="K736" s="189">
        <f t="shared" si="287"/>
        <v>705</v>
      </c>
      <c r="L736" s="189">
        <f t="shared" si="289"/>
        <v>705</v>
      </c>
      <c r="M736" s="123">
        <f t="shared" si="291"/>
        <v>0</v>
      </c>
      <c r="N736" s="123">
        <f t="shared" si="292"/>
        <v>0</v>
      </c>
      <c r="O736" s="123">
        <f t="shared" si="293"/>
        <v>0</v>
      </c>
    </row>
    <row r="737" spans="1:15" ht="51.95" customHeight="1">
      <c r="A737" s="186" t="s">
        <v>2006</v>
      </c>
      <c r="B737" s="186" t="s">
        <v>2007</v>
      </c>
      <c r="C737" s="186" t="s">
        <v>46</v>
      </c>
      <c r="D737" s="186" t="s">
        <v>2008</v>
      </c>
      <c r="E737" s="187" t="s">
        <v>39</v>
      </c>
      <c r="F737" s="188">
        <v>1</v>
      </c>
      <c r="G737" s="189">
        <v>353.96</v>
      </c>
      <c r="H737" s="189">
        <f t="shared" si="290"/>
        <v>353.95</v>
      </c>
      <c r="I737" s="189">
        <f>TRUNC(TRUNC(G737 * B4, 2) + G737, 2)</f>
        <v>428.07</v>
      </c>
      <c r="J737" s="189">
        <f t="shared" si="288"/>
        <v>428.07</v>
      </c>
      <c r="K737" s="189">
        <f t="shared" si="287"/>
        <v>428.07</v>
      </c>
      <c r="L737" s="189">
        <f t="shared" si="289"/>
        <v>428.07</v>
      </c>
      <c r="M737" s="123">
        <f t="shared" si="291"/>
        <v>2.8251779862098481E-5</v>
      </c>
      <c r="N737" s="123">
        <f t="shared" si="292"/>
        <v>0</v>
      </c>
      <c r="O737" s="123">
        <f t="shared" si="293"/>
        <v>0</v>
      </c>
    </row>
    <row r="738" spans="1:15" ht="39" customHeight="1">
      <c r="A738" s="186" t="s">
        <v>2009</v>
      </c>
      <c r="B738" s="186" t="s">
        <v>2010</v>
      </c>
      <c r="C738" s="186" t="s">
        <v>46</v>
      </c>
      <c r="D738" s="186" t="s">
        <v>2011</v>
      </c>
      <c r="E738" s="187" t="s">
        <v>39</v>
      </c>
      <c r="F738" s="188">
        <v>2</v>
      </c>
      <c r="G738" s="189">
        <v>497.54</v>
      </c>
      <c r="H738" s="189">
        <f t="shared" si="290"/>
        <v>497.54</v>
      </c>
      <c r="I738" s="189">
        <f>TRUNC(TRUNC(G738 * B4, 2) + G738, 2)</f>
        <v>601.72</v>
      </c>
      <c r="J738" s="189">
        <f t="shared" si="288"/>
        <v>601.72</v>
      </c>
      <c r="K738" s="189">
        <f t="shared" si="287"/>
        <v>1203.44</v>
      </c>
      <c r="L738" s="189">
        <f t="shared" si="289"/>
        <v>1203.44</v>
      </c>
      <c r="M738" s="123">
        <f t="shared" si="291"/>
        <v>0</v>
      </c>
      <c r="N738" s="123">
        <f t="shared" si="292"/>
        <v>0</v>
      </c>
      <c r="O738" s="123">
        <f t="shared" si="293"/>
        <v>0</v>
      </c>
    </row>
    <row r="739" spans="1:15" ht="39" customHeight="1">
      <c r="A739" s="186" t="s">
        <v>2012</v>
      </c>
      <c r="B739" s="186" t="s">
        <v>2013</v>
      </c>
      <c r="C739" s="186" t="s">
        <v>46</v>
      </c>
      <c r="D739" s="186" t="s">
        <v>2014</v>
      </c>
      <c r="E739" s="187" t="s">
        <v>39</v>
      </c>
      <c r="F739" s="188">
        <v>1</v>
      </c>
      <c r="G739" s="189">
        <v>709.64</v>
      </c>
      <c r="H739" s="189">
        <f t="shared" si="290"/>
        <v>709.63</v>
      </c>
      <c r="I739" s="189">
        <f>TRUNC(TRUNC(G739 * B4, 2) + G739, 2)</f>
        <v>858.23</v>
      </c>
      <c r="J739" s="189">
        <f t="shared" si="288"/>
        <v>858.23</v>
      </c>
      <c r="K739" s="189">
        <f t="shared" si="287"/>
        <v>858.23</v>
      </c>
      <c r="L739" s="189">
        <f t="shared" si="289"/>
        <v>858.23</v>
      </c>
      <c r="M739" s="123">
        <f t="shared" si="291"/>
        <v>1.409165210530805E-5</v>
      </c>
      <c r="N739" s="123">
        <f t="shared" si="292"/>
        <v>0</v>
      </c>
      <c r="O739" s="123">
        <f t="shared" si="293"/>
        <v>0</v>
      </c>
    </row>
    <row r="740" spans="1:15" ht="26.1" customHeight="1">
      <c r="A740" s="186" t="s">
        <v>2015</v>
      </c>
      <c r="B740" s="186" t="s">
        <v>2016</v>
      </c>
      <c r="C740" s="186" t="s">
        <v>46</v>
      </c>
      <c r="D740" s="186" t="s">
        <v>2017</v>
      </c>
      <c r="E740" s="187" t="s">
        <v>39</v>
      </c>
      <c r="F740" s="188">
        <v>1</v>
      </c>
      <c r="G740" s="189">
        <v>176.25</v>
      </c>
      <c r="H740" s="189">
        <f t="shared" si="290"/>
        <v>176.24</v>
      </c>
      <c r="I740" s="189">
        <f>TRUNC(TRUNC(G740 * B4, 2) + G740, 2)</f>
        <v>213.15</v>
      </c>
      <c r="J740" s="189">
        <f t="shared" si="288"/>
        <v>213.15</v>
      </c>
      <c r="K740" s="189">
        <f t="shared" si="287"/>
        <v>213.15</v>
      </c>
      <c r="L740" s="189">
        <f t="shared" si="289"/>
        <v>213.15</v>
      </c>
      <c r="M740" s="123">
        <f t="shared" si="291"/>
        <v>5.6737588652433502E-5</v>
      </c>
      <c r="N740" s="123">
        <f t="shared" si="292"/>
        <v>0</v>
      </c>
      <c r="O740" s="123">
        <f t="shared" si="293"/>
        <v>0</v>
      </c>
    </row>
    <row r="741" spans="1:15" ht="26.1" customHeight="1">
      <c r="A741" s="186" t="s">
        <v>2018</v>
      </c>
      <c r="B741" s="186" t="s">
        <v>2019</v>
      </c>
      <c r="C741" s="186" t="s">
        <v>38</v>
      </c>
      <c r="D741" s="186" t="s">
        <v>2020</v>
      </c>
      <c r="E741" s="187" t="s">
        <v>39</v>
      </c>
      <c r="F741" s="188">
        <v>2</v>
      </c>
      <c r="G741" s="189">
        <v>225.61</v>
      </c>
      <c r="H741" s="189">
        <f t="shared" si="290"/>
        <v>225.61</v>
      </c>
      <c r="I741" s="189">
        <f>TRUNC(TRUNC(G741 * B4, 2) + G741, 2)</f>
        <v>272.85000000000002</v>
      </c>
      <c r="J741" s="189">
        <f t="shared" si="288"/>
        <v>272.85000000000002</v>
      </c>
      <c r="K741" s="189">
        <f t="shared" si="287"/>
        <v>545.70000000000005</v>
      </c>
      <c r="L741" s="189">
        <f t="shared" si="289"/>
        <v>545.70000000000005</v>
      </c>
      <c r="M741" s="123">
        <f t="shared" si="291"/>
        <v>0</v>
      </c>
      <c r="N741" s="123">
        <f t="shared" si="292"/>
        <v>0</v>
      </c>
      <c r="O741" s="123">
        <f t="shared" si="293"/>
        <v>0</v>
      </c>
    </row>
    <row r="742" spans="1:15" ht="51.95" customHeight="1">
      <c r="A742" s="186" t="s">
        <v>2021</v>
      </c>
      <c r="B742" s="186" t="s">
        <v>2022</v>
      </c>
      <c r="C742" s="186" t="s">
        <v>38</v>
      </c>
      <c r="D742" s="186" t="s">
        <v>2023</v>
      </c>
      <c r="E742" s="187" t="s">
        <v>39</v>
      </c>
      <c r="F742" s="188">
        <v>1</v>
      </c>
      <c r="G742" s="189">
        <v>1060.27</v>
      </c>
      <c r="H742" s="189">
        <f t="shared" si="290"/>
        <v>1060.27</v>
      </c>
      <c r="I742" s="189">
        <f>TRUNC(TRUNC(G742 * B4, 2) + G742, 2)</f>
        <v>1282.29</v>
      </c>
      <c r="J742" s="189">
        <f t="shared" si="288"/>
        <v>1282.29</v>
      </c>
      <c r="K742" s="189">
        <f t="shared" si="287"/>
        <v>1282.29</v>
      </c>
      <c r="L742" s="189">
        <f t="shared" si="289"/>
        <v>1282.29</v>
      </c>
      <c r="M742" s="123">
        <f t="shared" si="291"/>
        <v>0</v>
      </c>
      <c r="N742" s="123">
        <f t="shared" si="292"/>
        <v>0</v>
      </c>
      <c r="O742" s="123">
        <f t="shared" si="293"/>
        <v>0</v>
      </c>
    </row>
    <row r="743" spans="1:15" ht="39" customHeight="1">
      <c r="A743" s="186" t="s">
        <v>2024</v>
      </c>
      <c r="B743" s="186" t="s">
        <v>2025</v>
      </c>
      <c r="C743" s="186" t="s">
        <v>38</v>
      </c>
      <c r="D743" s="186" t="s">
        <v>2026</v>
      </c>
      <c r="E743" s="187" t="s">
        <v>39</v>
      </c>
      <c r="F743" s="188">
        <v>1</v>
      </c>
      <c r="G743" s="189">
        <v>2014.9</v>
      </c>
      <c r="H743" s="189">
        <f t="shared" si="290"/>
        <v>2014.9</v>
      </c>
      <c r="I743" s="189">
        <f>TRUNC(TRUNC(G743 * B4, 2) + G743, 2)</f>
        <v>2436.8200000000002</v>
      </c>
      <c r="J743" s="189">
        <f t="shared" si="288"/>
        <v>2436.8200000000002</v>
      </c>
      <c r="K743" s="189">
        <f t="shared" si="287"/>
        <v>2436.8200000000002</v>
      </c>
      <c r="L743" s="189">
        <f t="shared" si="289"/>
        <v>2436.8200000000002</v>
      </c>
      <c r="M743" s="123">
        <f t="shared" si="291"/>
        <v>0</v>
      </c>
      <c r="N743" s="123">
        <f t="shared" si="292"/>
        <v>0</v>
      </c>
      <c r="O743" s="123">
        <f t="shared" si="293"/>
        <v>0</v>
      </c>
    </row>
    <row r="744" spans="1:15" ht="24" customHeight="1">
      <c r="A744" s="182" t="s">
        <v>384</v>
      </c>
      <c r="B744" s="182" t="s">
        <v>33</v>
      </c>
      <c r="C744" s="182"/>
      <c r="D744" s="182" t="s">
        <v>2027</v>
      </c>
      <c r="E744" s="183"/>
      <c r="F744" s="184">
        <v>1</v>
      </c>
      <c r="G744" s="184" t="s">
        <v>34</v>
      </c>
      <c r="H744" s="184"/>
      <c r="I744" s="185">
        <f>K745</f>
        <v>6346.62</v>
      </c>
      <c r="J744" s="185">
        <f t="shared" si="288"/>
        <v>6346.62</v>
      </c>
      <c r="K744" s="185">
        <f t="shared" si="287"/>
        <v>6346.62</v>
      </c>
      <c r="L744" s="185">
        <f t="shared" si="289"/>
        <v>6346.62</v>
      </c>
      <c r="M744" s="181"/>
      <c r="N744" s="120"/>
      <c r="O744" s="181"/>
    </row>
    <row r="745" spans="1:15" ht="39" customHeight="1">
      <c r="A745" s="186" t="s">
        <v>385</v>
      </c>
      <c r="B745" s="186" t="s">
        <v>400</v>
      </c>
      <c r="C745" s="186" t="s">
        <v>46</v>
      </c>
      <c r="D745" s="186" t="s">
        <v>2028</v>
      </c>
      <c r="E745" s="187" t="s">
        <v>39</v>
      </c>
      <c r="F745" s="188">
        <v>21</v>
      </c>
      <c r="G745" s="189">
        <v>249.9</v>
      </c>
      <c r="H745" s="189">
        <f t="shared" si="290"/>
        <v>249.89</v>
      </c>
      <c r="I745" s="189">
        <f>TRUNC(TRUNC(G745 * B4, 2) + G745, 2)</f>
        <v>302.22000000000003</v>
      </c>
      <c r="J745" s="189">
        <f t="shared" si="288"/>
        <v>302.22000000000003</v>
      </c>
      <c r="K745" s="189">
        <f t="shared" si="287"/>
        <v>6346.62</v>
      </c>
      <c r="L745" s="189">
        <f t="shared" si="289"/>
        <v>6346.62</v>
      </c>
      <c r="M745" s="123">
        <f>1-H745/G745</f>
        <v>4.0016006402687765E-5</v>
      </c>
      <c r="N745" s="123">
        <f>1-J745/I745</f>
        <v>0</v>
      </c>
      <c r="O745" s="123">
        <f>1-L745/K745</f>
        <v>0</v>
      </c>
    </row>
    <row r="746" spans="1:15" ht="24" customHeight="1">
      <c r="A746" s="182" t="s">
        <v>17</v>
      </c>
      <c r="B746" s="182" t="s">
        <v>33</v>
      </c>
      <c r="C746" s="182"/>
      <c r="D746" s="182" t="s">
        <v>21</v>
      </c>
      <c r="E746" s="183"/>
      <c r="F746" s="184">
        <v>1</v>
      </c>
      <c r="G746" s="184" t="s">
        <v>34</v>
      </c>
      <c r="H746" s="184"/>
      <c r="I746" s="185">
        <f>K747 + K748 + K749</f>
        <v>229677.62</v>
      </c>
      <c r="J746" s="185">
        <f t="shared" si="288"/>
        <v>229677.62</v>
      </c>
      <c r="K746" s="185">
        <f t="shared" si="287"/>
        <v>229677.62</v>
      </c>
      <c r="L746" s="185">
        <f t="shared" si="289"/>
        <v>229677.62</v>
      </c>
      <c r="M746" s="181"/>
      <c r="N746" s="120"/>
      <c r="O746" s="181"/>
    </row>
    <row r="747" spans="1:15" ht="39" customHeight="1">
      <c r="A747" s="186" t="s">
        <v>387</v>
      </c>
      <c r="B747" s="186" t="s">
        <v>2029</v>
      </c>
      <c r="C747" s="186" t="s">
        <v>38</v>
      </c>
      <c r="D747" s="186" t="s">
        <v>2030</v>
      </c>
      <c r="E747" s="187" t="s">
        <v>47</v>
      </c>
      <c r="F747" s="188">
        <v>1053.9100000000001</v>
      </c>
      <c r="G747" s="189">
        <v>123.72</v>
      </c>
      <c r="H747" s="189">
        <f t="shared" si="290"/>
        <v>123.71</v>
      </c>
      <c r="I747" s="189">
        <f>TRUNC(TRUNC(G747 * B4, 2) + G747, 2)</f>
        <v>149.62</v>
      </c>
      <c r="J747" s="189">
        <f t="shared" si="288"/>
        <v>149.6199</v>
      </c>
      <c r="K747" s="189">
        <f t="shared" si="287"/>
        <v>157686.01</v>
      </c>
      <c r="L747" s="189">
        <f t="shared" si="289"/>
        <v>157686.01</v>
      </c>
      <c r="M747" s="123">
        <f t="shared" ref="M747:M749" si="294">1-H747/G747</f>
        <v>8.0827675396077936E-5</v>
      </c>
      <c r="N747" s="123">
        <f t="shared" ref="N747:N749" si="295">1-J747/I747</f>
        <v>6.6835984491309119E-7</v>
      </c>
      <c r="O747" s="123">
        <f t="shared" ref="O747:O749" si="296">1-L747/K747</f>
        <v>0</v>
      </c>
    </row>
    <row r="748" spans="1:15" ht="39" customHeight="1">
      <c r="A748" s="186" t="s">
        <v>396</v>
      </c>
      <c r="B748" s="186" t="s">
        <v>403</v>
      </c>
      <c r="C748" s="186" t="s">
        <v>46</v>
      </c>
      <c r="D748" s="186" t="s">
        <v>2031</v>
      </c>
      <c r="E748" s="187" t="s">
        <v>47</v>
      </c>
      <c r="F748" s="188">
        <v>1053.9100000000001</v>
      </c>
      <c r="G748" s="189">
        <v>42.64</v>
      </c>
      <c r="H748" s="189">
        <f t="shared" si="290"/>
        <v>42.63</v>
      </c>
      <c r="I748" s="189">
        <f>TRUNC(TRUNC(G748 * B4, 2) + G748, 2)</f>
        <v>51.56</v>
      </c>
      <c r="J748" s="189">
        <f t="shared" si="288"/>
        <v>51.559899999999999</v>
      </c>
      <c r="K748" s="189">
        <f t="shared" si="287"/>
        <v>54339.59</v>
      </c>
      <c r="L748" s="189">
        <f t="shared" si="289"/>
        <v>54339.59</v>
      </c>
      <c r="M748" s="123">
        <f t="shared" si="294"/>
        <v>2.3452157598491397E-4</v>
      </c>
      <c r="N748" s="123">
        <f t="shared" si="295"/>
        <v>1.9394879752221428E-6</v>
      </c>
      <c r="O748" s="123">
        <f t="shared" si="296"/>
        <v>0</v>
      </c>
    </row>
    <row r="749" spans="1:15" ht="26.1" customHeight="1">
      <c r="A749" s="186" t="s">
        <v>397</v>
      </c>
      <c r="B749" s="186" t="s">
        <v>317</v>
      </c>
      <c r="C749" s="186" t="s">
        <v>46</v>
      </c>
      <c r="D749" s="186" t="s">
        <v>2032</v>
      </c>
      <c r="E749" s="187" t="s">
        <v>47</v>
      </c>
      <c r="F749" s="188">
        <v>390.1</v>
      </c>
      <c r="G749" s="189">
        <v>37.42</v>
      </c>
      <c r="H749" s="189">
        <f t="shared" si="290"/>
        <v>37.42</v>
      </c>
      <c r="I749" s="189">
        <f>TRUNC(TRUNC(G749 * B4, 2) + G749, 2)</f>
        <v>45.25</v>
      </c>
      <c r="J749" s="189">
        <f t="shared" si="288"/>
        <v>45.249899999999997</v>
      </c>
      <c r="K749" s="189">
        <f t="shared" si="287"/>
        <v>17652.02</v>
      </c>
      <c r="L749" s="189">
        <f t="shared" si="289"/>
        <v>17652.02</v>
      </c>
      <c r="M749" s="123">
        <f t="shared" si="294"/>
        <v>0</v>
      </c>
      <c r="N749" s="123">
        <f t="shared" si="295"/>
        <v>2.2099447514190018E-6</v>
      </c>
      <c r="O749" s="123">
        <f t="shared" si="296"/>
        <v>0</v>
      </c>
    </row>
    <row r="750" spans="1:15" ht="24" customHeight="1">
      <c r="A750" s="182" t="s">
        <v>19</v>
      </c>
      <c r="B750" s="182" t="s">
        <v>33</v>
      </c>
      <c r="C750" s="182"/>
      <c r="D750" s="182" t="s">
        <v>23</v>
      </c>
      <c r="E750" s="183"/>
      <c r="F750" s="184">
        <v>1</v>
      </c>
      <c r="G750" s="184" t="s">
        <v>34</v>
      </c>
      <c r="H750" s="184"/>
      <c r="I750" s="185">
        <f>K751</f>
        <v>38108.28</v>
      </c>
      <c r="J750" s="185">
        <f t="shared" si="288"/>
        <v>38108.28</v>
      </c>
      <c r="K750" s="185">
        <f t="shared" si="287"/>
        <v>38108.28</v>
      </c>
      <c r="L750" s="185">
        <f t="shared" si="289"/>
        <v>38108.28</v>
      </c>
      <c r="M750" s="181"/>
      <c r="N750" s="120"/>
      <c r="O750" s="181"/>
    </row>
    <row r="751" spans="1:15" ht="24" customHeight="1">
      <c r="A751" s="182" t="s">
        <v>398</v>
      </c>
      <c r="B751" s="182" t="s">
        <v>33</v>
      </c>
      <c r="C751" s="182"/>
      <c r="D751" s="182" t="s">
        <v>2033</v>
      </c>
      <c r="E751" s="183"/>
      <c r="F751" s="184">
        <v>1</v>
      </c>
      <c r="G751" s="184" t="s">
        <v>34</v>
      </c>
      <c r="H751" s="184"/>
      <c r="I751" s="185">
        <f>K752</f>
        <v>38108.28</v>
      </c>
      <c r="J751" s="185">
        <f t="shared" si="288"/>
        <v>38108.28</v>
      </c>
      <c r="K751" s="185">
        <f t="shared" si="287"/>
        <v>38108.28</v>
      </c>
      <c r="L751" s="185">
        <f t="shared" si="289"/>
        <v>38108.28</v>
      </c>
      <c r="M751" s="181"/>
      <c r="N751" s="120"/>
      <c r="O751" s="181"/>
    </row>
    <row r="752" spans="1:15" ht="24" customHeight="1">
      <c r="A752" s="186" t="s">
        <v>399</v>
      </c>
      <c r="B752" s="186" t="s">
        <v>2034</v>
      </c>
      <c r="C752" s="186" t="s">
        <v>38</v>
      </c>
      <c r="D752" s="186" t="s">
        <v>2035</v>
      </c>
      <c r="E752" s="187" t="s">
        <v>47</v>
      </c>
      <c r="F752" s="188">
        <v>6481</v>
      </c>
      <c r="G752" s="189">
        <v>4.87</v>
      </c>
      <c r="H752" s="189">
        <f t="shared" si="290"/>
        <v>4.8600000000000003</v>
      </c>
      <c r="I752" s="189">
        <f>TRUNC(TRUNC(G752 * B4, 2) + G752, 2)</f>
        <v>5.88</v>
      </c>
      <c r="J752" s="189">
        <f t="shared" si="288"/>
        <v>5.88</v>
      </c>
      <c r="K752" s="189">
        <f t="shared" si="287"/>
        <v>38108.28</v>
      </c>
      <c r="L752" s="189">
        <f t="shared" si="289"/>
        <v>38108.28</v>
      </c>
      <c r="M752" s="123">
        <f>1-H752/G752</f>
        <v>2.0533880903490509E-3</v>
      </c>
      <c r="N752" s="123">
        <f>1-J752/I752</f>
        <v>0</v>
      </c>
      <c r="O752" s="123">
        <f>1-L752/K752</f>
        <v>0</v>
      </c>
    </row>
    <row r="753" spans="1:15" ht="24" customHeight="1">
      <c r="A753" s="182" t="s">
        <v>20</v>
      </c>
      <c r="B753" s="182" t="s">
        <v>33</v>
      </c>
      <c r="C753" s="182"/>
      <c r="D753" s="182" t="s">
        <v>24</v>
      </c>
      <c r="E753" s="183"/>
      <c r="F753" s="184">
        <v>1</v>
      </c>
      <c r="G753" s="184" t="s">
        <v>34</v>
      </c>
      <c r="H753" s="184"/>
      <c r="I753" s="185">
        <f>K754</f>
        <v>567334.74</v>
      </c>
      <c r="J753" s="185">
        <f t="shared" si="288"/>
        <v>567334.74</v>
      </c>
      <c r="K753" s="185">
        <f t="shared" si="287"/>
        <v>567334.74</v>
      </c>
      <c r="L753" s="185">
        <f t="shared" si="289"/>
        <v>567334.74</v>
      </c>
      <c r="M753" s="181"/>
      <c r="N753" s="120"/>
      <c r="O753" s="181"/>
    </row>
    <row r="754" spans="1:15" ht="24" customHeight="1">
      <c r="A754" s="182" t="s">
        <v>402</v>
      </c>
      <c r="B754" s="182" t="s">
        <v>33</v>
      </c>
      <c r="C754" s="182"/>
      <c r="D754" s="182" t="s">
        <v>2036</v>
      </c>
      <c r="E754" s="183"/>
      <c r="F754" s="184">
        <v>1</v>
      </c>
      <c r="G754" s="184" t="s">
        <v>34</v>
      </c>
      <c r="H754" s="184"/>
      <c r="I754" s="185">
        <f>K755</f>
        <v>567334.74</v>
      </c>
      <c r="J754" s="185">
        <f t="shared" si="288"/>
        <v>567334.74</v>
      </c>
      <c r="K754" s="185">
        <f t="shared" si="287"/>
        <v>567334.74</v>
      </c>
      <c r="L754" s="185">
        <f t="shared" si="289"/>
        <v>567334.74</v>
      </c>
      <c r="M754" s="181"/>
      <c r="N754" s="120"/>
      <c r="O754" s="181"/>
    </row>
    <row r="755" spans="1:15" ht="26.1" customHeight="1">
      <c r="A755" s="186" t="s">
        <v>2037</v>
      </c>
      <c r="B755" s="186" t="s">
        <v>2038</v>
      </c>
      <c r="C755" s="186" t="s">
        <v>38</v>
      </c>
      <c r="D755" s="186" t="s">
        <v>2039</v>
      </c>
      <c r="E755" s="187" t="s">
        <v>39</v>
      </c>
      <c r="F755" s="188">
        <v>1</v>
      </c>
      <c r="G755" s="189">
        <v>469104.3</v>
      </c>
      <c r="H755" s="189">
        <f t="shared" si="290"/>
        <v>469104.3</v>
      </c>
      <c r="I755" s="189">
        <f>TRUNC(TRUNC(G755 * B4, 2) + G755, 2)</f>
        <v>567334.74</v>
      </c>
      <c r="J755" s="189">
        <f t="shared" si="288"/>
        <v>567334.74</v>
      </c>
      <c r="K755" s="189">
        <f t="shared" si="287"/>
        <v>567334.74</v>
      </c>
      <c r="L755" s="189">
        <f t="shared" si="289"/>
        <v>567334.74</v>
      </c>
      <c r="M755" s="123">
        <f>1-H755/G755</f>
        <v>0</v>
      </c>
      <c r="N755" s="123">
        <f>1-J755/I755</f>
        <v>0</v>
      </c>
      <c r="O755" s="123">
        <f>1-L755/K755</f>
        <v>0</v>
      </c>
    </row>
    <row r="756" spans="1:15" ht="24" customHeight="1">
      <c r="A756" s="182" t="s">
        <v>22</v>
      </c>
      <c r="B756" s="182" t="s">
        <v>33</v>
      </c>
      <c r="C756" s="182"/>
      <c r="D756" s="182" t="s">
        <v>469</v>
      </c>
      <c r="E756" s="183"/>
      <c r="F756" s="184">
        <v>1</v>
      </c>
      <c r="G756" s="184" t="s">
        <v>34</v>
      </c>
      <c r="H756" s="184"/>
      <c r="I756" s="185">
        <f>K757 + K760 + K768 + K771 + K773</f>
        <v>1593197.4300000002</v>
      </c>
      <c r="J756" s="185">
        <f t="shared" si="288"/>
        <v>1593197.43</v>
      </c>
      <c r="K756" s="185">
        <f t="shared" si="287"/>
        <v>1593197.43</v>
      </c>
      <c r="L756" s="185">
        <f t="shared" si="289"/>
        <v>1593197.43</v>
      </c>
      <c r="M756" s="181"/>
      <c r="N756" s="120"/>
      <c r="O756" s="181"/>
    </row>
    <row r="757" spans="1:15" ht="24" customHeight="1">
      <c r="A757" s="182" t="s">
        <v>404</v>
      </c>
      <c r="B757" s="182" t="s">
        <v>33</v>
      </c>
      <c r="C757" s="182"/>
      <c r="D757" s="182" t="s">
        <v>16</v>
      </c>
      <c r="E757" s="183"/>
      <c r="F757" s="184">
        <v>1</v>
      </c>
      <c r="G757" s="184" t="s">
        <v>34</v>
      </c>
      <c r="H757" s="184"/>
      <c r="I757" s="185">
        <f>K758</f>
        <v>45971.25</v>
      </c>
      <c r="J757" s="185">
        <f t="shared" si="288"/>
        <v>45971.25</v>
      </c>
      <c r="K757" s="185">
        <f t="shared" si="287"/>
        <v>45971.25</v>
      </c>
      <c r="L757" s="185">
        <f t="shared" si="289"/>
        <v>45971.25</v>
      </c>
      <c r="M757" s="181"/>
      <c r="N757" s="120"/>
      <c r="O757" s="181"/>
    </row>
    <row r="758" spans="1:15" ht="24" customHeight="1">
      <c r="A758" s="182" t="s">
        <v>2040</v>
      </c>
      <c r="B758" s="182" t="s">
        <v>33</v>
      </c>
      <c r="C758" s="182"/>
      <c r="D758" s="182" t="s">
        <v>459</v>
      </c>
      <c r="E758" s="183"/>
      <c r="F758" s="184">
        <v>1</v>
      </c>
      <c r="G758" s="184" t="s">
        <v>34</v>
      </c>
      <c r="H758" s="184"/>
      <c r="I758" s="185">
        <f>K759</f>
        <v>45971.25</v>
      </c>
      <c r="J758" s="185">
        <f t="shared" si="288"/>
        <v>45971.25</v>
      </c>
      <c r="K758" s="185">
        <f t="shared" si="287"/>
        <v>45971.25</v>
      </c>
      <c r="L758" s="185">
        <f t="shared" si="289"/>
        <v>45971.25</v>
      </c>
      <c r="M758" s="181"/>
      <c r="N758" s="120"/>
      <c r="O758" s="181"/>
    </row>
    <row r="759" spans="1:15" ht="51.95" customHeight="1">
      <c r="A759" s="186" t="s">
        <v>2041</v>
      </c>
      <c r="B759" s="186" t="s">
        <v>2042</v>
      </c>
      <c r="C759" s="186" t="s">
        <v>46</v>
      </c>
      <c r="D759" s="186" t="s">
        <v>2043</v>
      </c>
      <c r="E759" s="187" t="s">
        <v>39</v>
      </c>
      <c r="F759" s="188">
        <v>1</v>
      </c>
      <c r="G759" s="189">
        <v>39877.910000000003</v>
      </c>
      <c r="H759" s="189">
        <f>ROUND(J759/(1+$B$5),2)</f>
        <v>39877.910000000003</v>
      </c>
      <c r="I759" s="189">
        <f>TRUNC(TRUNC(G759 * $B$5, 2) + G759, 2)</f>
        <v>45971.25</v>
      </c>
      <c r="J759" s="189">
        <f t="shared" si="288"/>
        <v>45971.25</v>
      </c>
      <c r="K759" s="189">
        <f t="shared" si="287"/>
        <v>45971.25</v>
      </c>
      <c r="L759" s="189">
        <f t="shared" si="289"/>
        <v>45971.25</v>
      </c>
      <c r="M759" s="123">
        <f>1-H759/G759</f>
        <v>0</v>
      </c>
      <c r="N759" s="123">
        <f>1-J759/I759</f>
        <v>0</v>
      </c>
      <c r="O759" s="123">
        <f>1-L759/K759</f>
        <v>0</v>
      </c>
    </row>
    <row r="760" spans="1:15" ht="24" customHeight="1">
      <c r="A760" s="182" t="s">
        <v>405</v>
      </c>
      <c r="B760" s="182" t="s">
        <v>33</v>
      </c>
      <c r="C760" s="182"/>
      <c r="D760" s="182" t="s">
        <v>14</v>
      </c>
      <c r="E760" s="183"/>
      <c r="F760" s="184">
        <v>1</v>
      </c>
      <c r="G760" s="184" t="s">
        <v>34</v>
      </c>
      <c r="H760" s="184"/>
      <c r="I760" s="185">
        <f>K761 + K764</f>
        <v>180429.46</v>
      </c>
      <c r="J760" s="185">
        <f t="shared" si="288"/>
        <v>180429.46</v>
      </c>
      <c r="K760" s="185">
        <f t="shared" si="287"/>
        <v>180429.46</v>
      </c>
      <c r="L760" s="185">
        <f t="shared" si="289"/>
        <v>180429.46</v>
      </c>
      <c r="M760" s="181"/>
      <c r="N760" s="120"/>
      <c r="O760" s="181"/>
    </row>
    <row r="761" spans="1:15" ht="24" customHeight="1">
      <c r="A761" s="182" t="s">
        <v>2044</v>
      </c>
      <c r="B761" s="182" t="s">
        <v>33</v>
      </c>
      <c r="C761" s="182"/>
      <c r="D761" s="182" t="s">
        <v>273</v>
      </c>
      <c r="E761" s="183"/>
      <c r="F761" s="184">
        <v>1</v>
      </c>
      <c r="G761" s="184" t="s">
        <v>34</v>
      </c>
      <c r="H761" s="184"/>
      <c r="I761" s="185">
        <f>K762 + K763</f>
        <v>137702.03</v>
      </c>
      <c r="J761" s="185">
        <f t="shared" si="288"/>
        <v>137702.03</v>
      </c>
      <c r="K761" s="185">
        <f t="shared" si="287"/>
        <v>137702.03</v>
      </c>
      <c r="L761" s="185">
        <f t="shared" si="289"/>
        <v>137702.03</v>
      </c>
      <c r="M761" s="181"/>
      <c r="N761" s="120"/>
      <c r="O761" s="181"/>
    </row>
    <row r="762" spans="1:15" ht="26.1" customHeight="1">
      <c r="A762" s="186" t="s">
        <v>2045</v>
      </c>
      <c r="B762" s="186" t="s">
        <v>2046</v>
      </c>
      <c r="C762" s="186" t="s">
        <v>38</v>
      </c>
      <c r="D762" s="186" t="s">
        <v>2047</v>
      </c>
      <c r="E762" s="187" t="s">
        <v>39</v>
      </c>
      <c r="F762" s="188">
        <v>1</v>
      </c>
      <c r="G762" s="189">
        <v>54617.91</v>
      </c>
      <c r="H762" s="189">
        <f>ROUND(J762/(1+$B$5),2)</f>
        <v>54617.9</v>
      </c>
      <c r="I762" s="189">
        <f>TRUNC(TRUNC(G762 * $B$5, 2) + G762, 2)</f>
        <v>62963.519999999997</v>
      </c>
      <c r="J762" s="189">
        <f t="shared" si="288"/>
        <v>62963.519999999997</v>
      </c>
      <c r="K762" s="189">
        <f t="shared" si="287"/>
        <v>62963.519999999997</v>
      </c>
      <c r="L762" s="189">
        <f t="shared" si="289"/>
        <v>62963.519999999997</v>
      </c>
      <c r="M762" s="123">
        <f t="shared" ref="M762:M763" si="297">1-H762/G762</f>
        <v>1.8309012561612548E-7</v>
      </c>
      <c r="N762" s="123">
        <f t="shared" ref="N762:N763" si="298">1-J762/I762</f>
        <v>0</v>
      </c>
      <c r="O762" s="123">
        <f t="shared" ref="O762:O763" si="299">1-L762/K762</f>
        <v>0</v>
      </c>
    </row>
    <row r="763" spans="1:15" ht="26.1" customHeight="1">
      <c r="A763" s="186" t="s">
        <v>2048</v>
      </c>
      <c r="B763" s="186" t="s">
        <v>2049</v>
      </c>
      <c r="C763" s="186" t="s">
        <v>38</v>
      </c>
      <c r="D763" s="186" t="s">
        <v>2050</v>
      </c>
      <c r="E763" s="187" t="s">
        <v>39</v>
      </c>
      <c r="F763" s="188">
        <v>1</v>
      </c>
      <c r="G763" s="189">
        <v>64832.160000000003</v>
      </c>
      <c r="H763" s="189">
        <f>ROUND(J763/(1+$B$5),2)</f>
        <v>64832.160000000003</v>
      </c>
      <c r="I763" s="189">
        <f>TRUNC(TRUNC(G763 * $B$5, 2) + G763, 2)</f>
        <v>74738.509999999995</v>
      </c>
      <c r="J763" s="189">
        <f t="shared" si="288"/>
        <v>74738.509999999995</v>
      </c>
      <c r="K763" s="189">
        <f t="shared" si="287"/>
        <v>74738.509999999995</v>
      </c>
      <c r="L763" s="189">
        <f t="shared" si="289"/>
        <v>74738.509999999995</v>
      </c>
      <c r="M763" s="123">
        <f t="shared" si="297"/>
        <v>0</v>
      </c>
      <c r="N763" s="123">
        <f t="shared" si="298"/>
        <v>0</v>
      </c>
      <c r="O763" s="123">
        <f t="shared" si="299"/>
        <v>0</v>
      </c>
    </row>
    <row r="764" spans="1:15" ht="24" customHeight="1">
      <c r="A764" s="182" t="s">
        <v>2051</v>
      </c>
      <c r="B764" s="182" t="s">
        <v>33</v>
      </c>
      <c r="C764" s="182"/>
      <c r="D764" s="182" t="s">
        <v>1198</v>
      </c>
      <c r="E764" s="183"/>
      <c r="F764" s="184">
        <v>1</v>
      </c>
      <c r="G764" s="184" t="s">
        <v>34</v>
      </c>
      <c r="H764" s="184"/>
      <c r="I764" s="185">
        <f>K765 + K766 + K767</f>
        <v>42727.43</v>
      </c>
      <c r="J764" s="185">
        <f t="shared" si="288"/>
        <v>42727.43</v>
      </c>
      <c r="K764" s="185">
        <f t="shared" si="287"/>
        <v>42727.43</v>
      </c>
      <c r="L764" s="185">
        <f t="shared" si="289"/>
        <v>42727.43</v>
      </c>
      <c r="M764" s="181"/>
      <c r="N764" s="120"/>
      <c r="O764" s="181"/>
    </row>
    <row r="765" spans="1:15" ht="51.95" customHeight="1">
      <c r="A765" s="186" t="s">
        <v>2052</v>
      </c>
      <c r="B765" s="186" t="s">
        <v>2053</v>
      </c>
      <c r="C765" s="186" t="s">
        <v>46</v>
      </c>
      <c r="D765" s="186" t="s">
        <v>2054</v>
      </c>
      <c r="E765" s="187" t="s">
        <v>39</v>
      </c>
      <c r="F765" s="188">
        <v>1</v>
      </c>
      <c r="G765" s="189">
        <v>11188.73</v>
      </c>
      <c r="H765" s="189">
        <f>ROUND(J765/(1+$B$5),2)</f>
        <v>11188.72</v>
      </c>
      <c r="I765" s="189">
        <f>TRUNC(TRUNC(G765 * $B$5, 2) + G765, 2)</f>
        <v>12898.36</v>
      </c>
      <c r="J765" s="189">
        <f t="shared" si="288"/>
        <v>12898.36</v>
      </c>
      <c r="K765" s="189">
        <f t="shared" si="287"/>
        <v>12898.36</v>
      </c>
      <c r="L765" s="189">
        <f t="shared" si="289"/>
        <v>12898.36</v>
      </c>
      <c r="M765" s="123">
        <f t="shared" ref="M765:M767" si="300">1-H765/G765</f>
        <v>8.9375648537615149E-7</v>
      </c>
      <c r="N765" s="123">
        <f t="shared" ref="N765:N767" si="301">1-J765/I765</f>
        <v>0</v>
      </c>
      <c r="O765" s="123">
        <f t="shared" ref="O765:O767" si="302">1-L765/K765</f>
        <v>0</v>
      </c>
    </row>
    <row r="766" spans="1:15" ht="65.099999999999994" customHeight="1">
      <c r="A766" s="186" t="s">
        <v>2055</v>
      </c>
      <c r="B766" s="186" t="s">
        <v>2056</v>
      </c>
      <c r="C766" s="186" t="s">
        <v>38</v>
      </c>
      <c r="D766" s="186" t="s">
        <v>2057</v>
      </c>
      <c r="E766" s="187" t="s">
        <v>39</v>
      </c>
      <c r="F766" s="188">
        <v>1</v>
      </c>
      <c r="G766" s="189">
        <v>7340.31</v>
      </c>
      <c r="H766" s="189">
        <f>ROUND(J766/(1+$B$5),2)</f>
        <v>7340.3</v>
      </c>
      <c r="I766" s="189">
        <f>TRUNC(TRUNC(G766 * $B$5, 2) + G766, 2)</f>
        <v>8461.9</v>
      </c>
      <c r="J766" s="189">
        <f t="shared" si="288"/>
        <v>8461.9</v>
      </c>
      <c r="K766" s="189">
        <f t="shared" si="287"/>
        <v>8461.9</v>
      </c>
      <c r="L766" s="189">
        <f t="shared" si="289"/>
        <v>8461.9</v>
      </c>
      <c r="M766" s="123">
        <f t="shared" si="300"/>
        <v>1.3623402826956621E-6</v>
      </c>
      <c r="N766" s="123">
        <f t="shared" si="301"/>
        <v>0</v>
      </c>
      <c r="O766" s="123">
        <f t="shared" si="302"/>
        <v>0</v>
      </c>
    </row>
    <row r="767" spans="1:15" ht="65.099999999999994" customHeight="1">
      <c r="A767" s="186" t="s">
        <v>2058</v>
      </c>
      <c r="B767" s="186" t="s">
        <v>2059</v>
      </c>
      <c r="C767" s="186" t="s">
        <v>38</v>
      </c>
      <c r="D767" s="186" t="s">
        <v>2060</v>
      </c>
      <c r="E767" s="187" t="s">
        <v>39</v>
      </c>
      <c r="F767" s="188">
        <v>1</v>
      </c>
      <c r="G767" s="189">
        <v>18535.02</v>
      </c>
      <c r="H767" s="189">
        <f>ROUND(J767/(1+$B$5),2)</f>
        <v>18535.02</v>
      </c>
      <c r="I767" s="189">
        <f>TRUNC(TRUNC(G767 * $B$5, 2) + G767, 2)</f>
        <v>21367.17</v>
      </c>
      <c r="J767" s="189">
        <f t="shared" si="288"/>
        <v>21367.17</v>
      </c>
      <c r="K767" s="189">
        <f t="shared" si="287"/>
        <v>21367.17</v>
      </c>
      <c r="L767" s="189">
        <f t="shared" si="289"/>
        <v>21367.17</v>
      </c>
      <c r="M767" s="123">
        <f t="shared" si="300"/>
        <v>0</v>
      </c>
      <c r="N767" s="123">
        <f t="shared" si="301"/>
        <v>0</v>
      </c>
      <c r="O767" s="123">
        <f t="shared" si="302"/>
        <v>0</v>
      </c>
    </row>
    <row r="768" spans="1:15" ht="24" customHeight="1">
      <c r="A768" s="182" t="s">
        <v>406</v>
      </c>
      <c r="B768" s="182" t="s">
        <v>33</v>
      </c>
      <c r="C768" s="182"/>
      <c r="D768" s="182" t="s">
        <v>18</v>
      </c>
      <c r="E768" s="183"/>
      <c r="F768" s="184">
        <v>1</v>
      </c>
      <c r="G768" s="184" t="s">
        <v>34</v>
      </c>
      <c r="H768" s="184"/>
      <c r="I768" s="185">
        <f>K769</f>
        <v>115280</v>
      </c>
      <c r="J768" s="185">
        <f t="shared" si="288"/>
        <v>115280</v>
      </c>
      <c r="K768" s="185">
        <f t="shared" si="287"/>
        <v>115280</v>
      </c>
      <c r="L768" s="185">
        <f t="shared" si="289"/>
        <v>115280</v>
      </c>
      <c r="M768" s="181"/>
      <c r="N768" s="120"/>
      <c r="O768" s="181"/>
    </row>
    <row r="769" spans="1:16" ht="24" customHeight="1">
      <c r="A769" s="182" t="s">
        <v>2061</v>
      </c>
      <c r="B769" s="182" t="s">
        <v>33</v>
      </c>
      <c r="C769" s="182"/>
      <c r="D769" s="182" t="s">
        <v>2062</v>
      </c>
      <c r="E769" s="183"/>
      <c r="F769" s="184">
        <v>1</v>
      </c>
      <c r="G769" s="184" t="s">
        <v>34</v>
      </c>
      <c r="H769" s="184"/>
      <c r="I769" s="185">
        <f>K770</f>
        <v>115280</v>
      </c>
      <c r="J769" s="185">
        <f t="shared" si="288"/>
        <v>115280</v>
      </c>
      <c r="K769" s="185">
        <f t="shared" si="287"/>
        <v>115280</v>
      </c>
      <c r="L769" s="185">
        <f t="shared" si="289"/>
        <v>115280</v>
      </c>
      <c r="M769" s="181"/>
      <c r="N769" s="120"/>
      <c r="O769" s="181"/>
    </row>
    <row r="770" spans="1:16" ht="39" customHeight="1">
      <c r="A770" s="186" t="s">
        <v>2063</v>
      </c>
      <c r="B770" s="186" t="s">
        <v>2064</v>
      </c>
      <c r="C770" s="186" t="s">
        <v>38</v>
      </c>
      <c r="D770" s="186" t="s">
        <v>2065</v>
      </c>
      <c r="E770" s="187" t="s">
        <v>39</v>
      </c>
      <c r="F770" s="188">
        <v>1</v>
      </c>
      <c r="G770" s="189">
        <v>100000</v>
      </c>
      <c r="H770" s="189">
        <f>ROUND(J770/(1+$B$5),2)</f>
        <v>100000</v>
      </c>
      <c r="I770" s="189">
        <f>TRUNC(TRUNC(G770 * $B$5, 2) + G770, 2)</f>
        <v>115280</v>
      </c>
      <c r="J770" s="189">
        <f t="shared" si="288"/>
        <v>115280</v>
      </c>
      <c r="K770" s="189">
        <f t="shared" si="287"/>
        <v>115280</v>
      </c>
      <c r="L770" s="189">
        <f t="shared" si="289"/>
        <v>115280</v>
      </c>
      <c r="M770" s="123">
        <f>1-H770/G770</f>
        <v>0</v>
      </c>
      <c r="N770" s="123">
        <f>1-J770/I770</f>
        <v>0</v>
      </c>
      <c r="O770" s="123">
        <f>1-L770/K770</f>
        <v>0</v>
      </c>
    </row>
    <row r="771" spans="1:16" ht="24" customHeight="1">
      <c r="A771" s="182" t="s">
        <v>2066</v>
      </c>
      <c r="B771" s="182" t="s">
        <v>33</v>
      </c>
      <c r="C771" s="182"/>
      <c r="D771" s="182" t="s">
        <v>453</v>
      </c>
      <c r="E771" s="183"/>
      <c r="F771" s="184">
        <v>1</v>
      </c>
      <c r="G771" s="184" t="s">
        <v>34</v>
      </c>
      <c r="H771" s="184"/>
      <c r="I771" s="185">
        <f>K772</f>
        <v>1237977.6200000001</v>
      </c>
      <c r="J771" s="185">
        <f t="shared" si="288"/>
        <v>1237977.6200000001</v>
      </c>
      <c r="K771" s="185">
        <f t="shared" si="287"/>
        <v>1237977.6200000001</v>
      </c>
      <c r="L771" s="185">
        <f t="shared" si="289"/>
        <v>1237977.6200000001</v>
      </c>
      <c r="M771" s="181"/>
      <c r="N771" s="120"/>
      <c r="O771" s="181"/>
    </row>
    <row r="772" spans="1:16" ht="51.95" customHeight="1">
      <c r="A772" s="186" t="s">
        <v>2067</v>
      </c>
      <c r="B772" s="186" t="s">
        <v>2068</v>
      </c>
      <c r="C772" s="186" t="s">
        <v>38</v>
      </c>
      <c r="D772" s="186" t="s">
        <v>2069</v>
      </c>
      <c r="E772" s="187" t="s">
        <v>47</v>
      </c>
      <c r="F772" s="188">
        <v>1843.82</v>
      </c>
      <c r="G772" s="189">
        <v>582.42999999999995</v>
      </c>
      <c r="H772" s="189">
        <f>ROUND(J772/(1+$B$5),2)</f>
        <v>582.42999999999995</v>
      </c>
      <c r="I772" s="189">
        <f>TRUNC(TRUNC(G772 * $B$5, 2) + G772, 2)</f>
        <v>671.42</v>
      </c>
      <c r="J772" s="189">
        <f t="shared" si="288"/>
        <v>671.41989999999998</v>
      </c>
      <c r="K772" s="189">
        <f t="shared" si="287"/>
        <v>1237977.6200000001</v>
      </c>
      <c r="L772" s="189">
        <f t="shared" si="289"/>
        <v>1237977.6200000001</v>
      </c>
      <c r="M772" s="123">
        <f>1-H772/G772</f>
        <v>0</v>
      </c>
      <c r="N772" s="123">
        <f>1-J772/I772</f>
        <v>1.4893807154248151E-7</v>
      </c>
      <c r="O772" s="123">
        <f>1-L772/K772</f>
        <v>0</v>
      </c>
    </row>
    <row r="773" spans="1:16" ht="24" customHeight="1">
      <c r="A773" s="182" t="s">
        <v>2070</v>
      </c>
      <c r="B773" s="182" t="s">
        <v>33</v>
      </c>
      <c r="C773" s="182"/>
      <c r="D773" s="182" t="s">
        <v>468</v>
      </c>
      <c r="E773" s="183"/>
      <c r="F773" s="184">
        <v>1</v>
      </c>
      <c r="G773" s="184" t="s">
        <v>34</v>
      </c>
      <c r="H773" s="184"/>
      <c r="I773" s="185">
        <f>K774</f>
        <v>13539.1</v>
      </c>
      <c r="J773" s="185">
        <f t="shared" si="288"/>
        <v>13539.1</v>
      </c>
      <c r="K773" s="185">
        <f t="shared" si="287"/>
        <v>13539.1</v>
      </c>
      <c r="L773" s="185">
        <f t="shared" si="289"/>
        <v>13539.1</v>
      </c>
      <c r="M773" s="181"/>
      <c r="N773" s="120"/>
      <c r="O773" s="181"/>
    </row>
    <row r="774" spans="1:16" ht="26.1" customHeight="1">
      <c r="A774" s="186" t="s">
        <v>2071</v>
      </c>
      <c r="B774" s="186" t="s">
        <v>2072</v>
      </c>
      <c r="C774" s="186" t="s">
        <v>38</v>
      </c>
      <c r="D774" s="186" t="s">
        <v>2073</v>
      </c>
      <c r="E774" s="187" t="s">
        <v>39</v>
      </c>
      <c r="F774" s="188">
        <v>2</v>
      </c>
      <c r="G774" s="189">
        <v>5872.27</v>
      </c>
      <c r="H774" s="189">
        <f>ROUND(J774/(1+$B$5),2)</f>
        <v>5872.27</v>
      </c>
      <c r="I774" s="189">
        <f>TRUNC(TRUNC(G774 * $B$5, 2) + G774, 2)</f>
        <v>6769.55</v>
      </c>
      <c r="J774" s="189">
        <f t="shared" si="288"/>
        <v>6769.55</v>
      </c>
      <c r="K774" s="189">
        <f t="shared" si="287"/>
        <v>13539.1</v>
      </c>
      <c r="L774" s="189">
        <f t="shared" si="289"/>
        <v>13539.1</v>
      </c>
      <c r="M774" s="123">
        <f>1-H774/G774</f>
        <v>0</v>
      </c>
      <c r="N774" s="123">
        <f>1-J774/I774</f>
        <v>0</v>
      </c>
      <c r="O774" s="123">
        <f>1-L774/K774</f>
        <v>0</v>
      </c>
    </row>
    <row r="775" spans="1:16">
      <c r="A775" s="190"/>
      <c r="B775" s="190"/>
      <c r="C775" s="190"/>
      <c r="D775" s="191"/>
      <c r="E775" s="192"/>
      <c r="F775" s="192"/>
      <c r="G775" s="193"/>
      <c r="H775" s="193"/>
      <c r="I775" s="194"/>
      <c r="J775" s="194"/>
      <c r="K775" s="190"/>
    </row>
    <row r="776" spans="1:16" ht="24.95" customHeight="1">
      <c r="A776" s="190"/>
      <c r="B776" s="190"/>
      <c r="C776" s="190"/>
      <c r="D776" s="191"/>
      <c r="E776" s="192"/>
      <c r="F776" s="192"/>
      <c r="G776" s="195"/>
      <c r="H776" s="195"/>
      <c r="J776" s="195" t="s">
        <v>407</v>
      </c>
      <c r="L776" s="196">
        <f>L9+L75+L160+L313+L525+L677+L695+L746+L750+L753+L756</f>
        <v>11997350.869999999</v>
      </c>
      <c r="M776" s="196">
        <f>K9+K75+K160+K313+K525+K677+K695+K746+K750+K753+K756</f>
        <v>11997350.869999999</v>
      </c>
      <c r="N776" s="123">
        <f>1-L776/M776</f>
        <v>0</v>
      </c>
    </row>
    <row r="777" spans="1:16" ht="24.95" customHeight="1">
      <c r="A777" s="197" t="str">
        <f>CAPA!A29</f>
        <v>____________________________________</v>
      </c>
      <c r="B777" s="197"/>
      <c r="C777" s="197"/>
      <c r="D777" s="198"/>
      <c r="E777" s="197"/>
      <c r="F777" s="197"/>
      <c r="G777" s="199"/>
      <c r="H777" s="199"/>
      <c r="I777" s="199"/>
      <c r="J777" s="199"/>
      <c r="K777" s="124"/>
      <c r="M777" s="200" t="s">
        <v>2653</v>
      </c>
      <c r="P777" s="181" t="s">
        <v>2646</v>
      </c>
    </row>
    <row r="778" spans="1:16" ht="24.95" customHeight="1">
      <c r="A778" s="197" t="str">
        <f>CAPA!A30</f>
        <v>RESPONSÁVEL TÉCNICO PELA ELABORAÇÃO DA PLANILHA (NOME COMPLETO)</v>
      </c>
      <c r="B778" s="197"/>
      <c r="C778" s="197"/>
      <c r="D778" s="198"/>
      <c r="E778" s="197"/>
      <c r="F778" s="197"/>
      <c r="G778" s="199"/>
      <c r="H778" s="199"/>
      <c r="I778" s="199"/>
      <c r="J778" s="199"/>
      <c r="K778" s="199"/>
      <c r="M778" s="123" t="s">
        <v>2646</v>
      </c>
      <c r="P778" s="181" t="s">
        <v>2646</v>
      </c>
    </row>
    <row r="779" spans="1:16" ht="24.95" customHeight="1">
      <c r="A779" s="197" t="str">
        <f>CAPA!A31</f>
        <v>Responsável Técnico pela Elaboração da planilha e preços</v>
      </c>
      <c r="B779" s="197"/>
      <c r="C779" s="197"/>
      <c r="D779" s="198"/>
      <c r="E779" s="197"/>
      <c r="F779" s="197"/>
      <c r="G779" s="199"/>
      <c r="H779" s="199"/>
      <c r="I779" s="199"/>
      <c r="J779" s="199"/>
      <c r="K779" s="199"/>
      <c r="M779" s="123" t="s">
        <v>2646</v>
      </c>
      <c r="P779" s="181" t="s">
        <v>2646</v>
      </c>
    </row>
    <row r="780" spans="1:16" ht="24.95" customHeight="1">
      <c r="A780" s="197" t="str">
        <f>CAPA!A32</f>
        <v>FORMAÇÃO E Nº DO REGISTRO EM CONSELHO</v>
      </c>
      <c r="B780" s="197"/>
      <c r="C780" s="197"/>
      <c r="D780" s="198"/>
      <c r="E780" s="197"/>
      <c r="F780" s="197"/>
      <c r="G780" s="199"/>
      <c r="H780" s="199"/>
      <c r="I780" s="199"/>
      <c r="J780" s="199"/>
      <c r="K780" s="199"/>
      <c r="M780" s="123" t="s">
        <v>2646</v>
      </c>
      <c r="P780" s="181" t="s">
        <v>2646</v>
      </c>
    </row>
    <row r="781" spans="1:16" ht="24.95" customHeight="1">
      <c r="A781" s="197" t="str">
        <f>CAPA!A33</f>
        <v>NOME DA EMPRESA</v>
      </c>
      <c r="B781" s="197"/>
      <c r="C781" s="197"/>
      <c r="D781" s="198"/>
      <c r="E781" s="197"/>
      <c r="F781" s="197"/>
      <c r="G781" s="199"/>
      <c r="H781" s="199"/>
      <c r="I781" s="199"/>
      <c r="J781" s="199"/>
      <c r="K781" s="199"/>
      <c r="M781" s="123" t="s">
        <v>2646</v>
      </c>
      <c r="P781" s="181" t="s">
        <v>2646</v>
      </c>
    </row>
  </sheetData>
  <sheetProtection algorithmName="SHA-512" hashValue="6d4DmHKCTTpVIGLGWDbtEOHY9RwIT91aG+D5QFSEhO6iqzzyT7nZxzxRrLjZOiJu5QYI1Wg8eNk9vb+MUsFOBQ==" saltValue="NBY5JNSGiI6u21uCKvHhHA==" spinCount="100000" sheet="1" objects="1" scenarios="1"/>
  <mergeCells count="6">
    <mergeCell ref="M2:P2"/>
    <mergeCell ref="A775:C775"/>
    <mergeCell ref="I775:K775"/>
    <mergeCell ref="A776:C776"/>
    <mergeCell ref="E1:F1"/>
    <mergeCell ref="E2:F2"/>
  </mergeCells>
  <phoneticPr fontId="29" type="noConversion"/>
  <printOptions horizontalCentered="1"/>
  <pageMargins left="0.51181102362204722" right="0.51181102362204722" top="0.78740157480314965" bottom="0.78740157480314965" header="0.31496062992125984" footer="0.31496062992125984"/>
  <pageSetup paperSize="9" scale="40" orientation="portrait" r:id="rId1"/>
  <colBreaks count="1" manualBreakCount="1">
    <brk id="12" max="78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143D-EAE7-4DCB-8932-50B3E4029A3B}">
  <sheetPr>
    <tabColor theme="0"/>
  </sheetPr>
  <dimension ref="A1:H417"/>
  <sheetViews>
    <sheetView showGridLines="0" view="pageBreakPreview" zoomScale="75" zoomScaleNormal="100" zoomScaleSheetLayoutView="75" workbookViewId="0"/>
  </sheetViews>
  <sheetFormatPr defaultRowHeight="15"/>
  <cols>
    <col min="1" max="1" width="4.85546875" style="7" customWidth="1"/>
    <col min="2" max="2" width="49.28515625" style="8" customWidth="1"/>
    <col min="3" max="3" width="50.5703125" style="9" customWidth="1"/>
    <col min="4" max="4" width="4.85546875" style="10" customWidth="1"/>
    <col min="5" max="5" width="12.5703125" style="1" customWidth="1"/>
    <col min="6" max="6" width="16.85546875" style="1" bestFit="1" customWidth="1"/>
    <col min="7" max="7" width="11.85546875" style="1" customWidth="1"/>
    <col min="8" max="8" width="22.42578125" style="1" bestFit="1" customWidth="1"/>
    <col min="9" max="9" width="16.5703125" customWidth="1"/>
    <col min="12" max="12" width="37.5703125" customWidth="1"/>
    <col min="14" max="14" width="13.28515625" customWidth="1"/>
    <col min="16" max="16" width="21.42578125" customWidth="1"/>
    <col min="19" max="19" width="13.7109375" customWidth="1"/>
  </cols>
  <sheetData>
    <row r="1" spans="1:8" ht="36.75" customHeight="1"/>
    <row r="2" spans="1:8" ht="18.75" customHeight="1">
      <c r="B2" s="150"/>
      <c r="C2" s="150"/>
    </row>
    <row r="3" spans="1:8" ht="15.75" customHeight="1">
      <c r="B3" s="150"/>
      <c r="C3" s="150"/>
    </row>
    <row r="4" spans="1:8" ht="15.75">
      <c r="B4" s="150"/>
      <c r="C4" s="150"/>
    </row>
    <row r="5" spans="1:8" ht="15" customHeight="1">
      <c r="B5" s="150"/>
      <c r="C5" s="150"/>
      <c r="D5" s="11"/>
      <c r="E5" s="2"/>
      <c r="F5" s="2"/>
      <c r="G5" s="2"/>
      <c r="H5" s="2"/>
    </row>
    <row r="6" spans="1:8" ht="15" customHeight="1">
      <c r="D6" s="11"/>
      <c r="E6" s="2"/>
      <c r="F6" s="2"/>
      <c r="G6" s="2"/>
      <c r="H6" s="2"/>
    </row>
    <row r="7" spans="1:8" ht="15.75">
      <c r="B7" s="3"/>
      <c r="C7" s="3"/>
      <c r="D7" s="3"/>
      <c r="E7" s="3"/>
      <c r="F7" s="3"/>
      <c r="G7" s="3"/>
      <c r="H7" s="3"/>
    </row>
    <row r="8" spans="1:8" s="4" customFormat="1">
      <c r="A8" s="12"/>
      <c r="B8" s="8"/>
      <c r="C8" s="8"/>
      <c r="D8" s="10"/>
      <c r="E8" s="1"/>
      <c r="F8" s="1"/>
      <c r="G8" s="1"/>
      <c r="H8" s="1"/>
    </row>
    <row r="9" spans="1:8" s="4" customFormat="1" ht="15.75">
      <c r="A9" s="12"/>
      <c r="D9" s="10"/>
      <c r="E9" s="1"/>
      <c r="F9" s="3"/>
      <c r="G9" s="1"/>
      <c r="H9" s="1"/>
    </row>
    <row r="10" spans="1:8" s="4" customFormat="1" ht="33.75">
      <c r="A10" s="12"/>
      <c r="B10" s="13"/>
      <c r="C10" s="13"/>
      <c r="D10" s="10"/>
      <c r="E10" s="1"/>
      <c r="F10" s="1"/>
      <c r="G10" s="1"/>
      <c r="H10" s="1"/>
    </row>
    <row r="11" spans="1:8" s="4" customFormat="1" ht="33" customHeight="1">
      <c r="A11" s="12"/>
      <c r="B11" s="18"/>
      <c r="C11" s="17"/>
      <c r="D11" s="14"/>
      <c r="E11" s="5"/>
      <c r="F11" s="3"/>
      <c r="G11" s="5"/>
      <c r="H11" s="5"/>
    </row>
    <row r="12" spans="1:8" s="4" customFormat="1" ht="24" customHeight="1">
      <c r="A12" s="12"/>
      <c r="B12" s="18"/>
      <c r="C12" s="17"/>
      <c r="D12" s="14"/>
      <c r="E12" s="5"/>
      <c r="F12" s="5"/>
      <c r="G12" s="5"/>
      <c r="H12" s="5"/>
    </row>
    <row r="13" spans="1:8" s="4" customFormat="1" ht="24" customHeight="1">
      <c r="A13" s="12"/>
      <c r="B13" s="18"/>
      <c r="C13" s="17"/>
      <c r="D13" s="14"/>
      <c r="E13" s="5"/>
      <c r="F13" s="3"/>
      <c r="G13" s="5"/>
      <c r="H13" s="5"/>
    </row>
    <row r="14" spans="1:8" s="4" customFormat="1" ht="47.25" customHeight="1">
      <c r="A14" s="12"/>
      <c r="B14" s="18"/>
      <c r="C14" s="17"/>
      <c r="D14" s="11"/>
      <c r="E14" s="2"/>
      <c r="F14" s="2"/>
      <c r="G14" s="2"/>
      <c r="H14" s="2"/>
    </row>
    <row r="15" spans="1:8" ht="20.100000000000001" customHeight="1">
      <c r="B15" s="18"/>
      <c r="C15" s="17"/>
      <c r="D15" s="11"/>
      <c r="E15" s="2"/>
      <c r="F15" s="2"/>
      <c r="G15" s="2"/>
      <c r="H15" s="2"/>
    </row>
    <row r="16" spans="1:8" ht="31.5" customHeight="1">
      <c r="D16" s="14"/>
      <c r="E16" s="5"/>
      <c r="F16" s="5"/>
      <c r="G16" s="5"/>
      <c r="H16" s="5"/>
    </row>
    <row r="17" spans="2:8" ht="26.25" customHeight="1">
      <c r="B17" s="18"/>
      <c r="C17" s="17"/>
      <c r="D17" s="11"/>
      <c r="E17" s="2"/>
      <c r="F17" s="2"/>
      <c r="G17" s="2"/>
      <c r="H17" s="2"/>
    </row>
    <row r="18" spans="2:8" ht="31.5" customHeight="1">
      <c r="B18" s="45"/>
      <c r="C18" s="46"/>
      <c r="D18" s="14"/>
      <c r="E18" s="5"/>
      <c r="F18" s="5"/>
      <c r="G18" s="5"/>
      <c r="H18" s="5"/>
    </row>
    <row r="19" spans="2:8" ht="20.25">
      <c r="B19" s="18"/>
      <c r="C19" s="46"/>
      <c r="D19" s="47"/>
      <c r="E19" s="6"/>
      <c r="F19" s="6"/>
      <c r="G19" s="6"/>
      <c r="H19" s="6"/>
    </row>
    <row r="20" spans="2:8" ht="37.5" customHeight="1">
      <c r="B20" s="151" t="s">
        <v>2641</v>
      </c>
      <c r="C20" s="151"/>
      <c r="D20" s="11"/>
      <c r="E20" s="2"/>
      <c r="F20" s="2"/>
      <c r="G20" s="2"/>
      <c r="H20" s="2"/>
    </row>
    <row r="21" spans="2:8" ht="15" customHeight="1">
      <c r="B21" s="151"/>
      <c r="C21" s="151"/>
      <c r="D21" s="11"/>
      <c r="E21" s="2"/>
      <c r="F21" s="2"/>
      <c r="G21" s="2"/>
      <c r="H21" s="2"/>
    </row>
    <row r="22" spans="2:8" ht="21" customHeight="1">
      <c r="B22" s="151"/>
      <c r="C22" s="151"/>
      <c r="D22" s="11"/>
      <c r="E22" s="2"/>
      <c r="F22" s="2"/>
      <c r="G22" s="2"/>
      <c r="H22" s="2"/>
    </row>
    <row r="23" spans="2:8" ht="27" customHeight="1">
      <c r="B23" s="151"/>
      <c r="C23" s="151"/>
      <c r="D23" s="11"/>
      <c r="E23" s="2"/>
      <c r="F23" s="2"/>
      <c r="G23" s="2"/>
      <c r="H23" s="2"/>
    </row>
    <row r="24" spans="2:8" ht="21" customHeight="1">
      <c r="B24" s="151"/>
      <c r="C24" s="151"/>
      <c r="D24" s="11"/>
      <c r="E24" s="2"/>
      <c r="F24" s="2"/>
      <c r="G24" s="2"/>
      <c r="H24" s="2"/>
    </row>
    <row r="25" spans="2:8" ht="21" customHeight="1">
      <c r="B25" s="151"/>
      <c r="C25" s="151"/>
    </row>
    <row r="26" spans="2:8" ht="27" customHeight="1">
      <c r="B26" s="18"/>
      <c r="C26" s="18"/>
    </row>
    <row r="27" spans="2:8" ht="27" customHeight="1">
      <c r="B27" s="18"/>
      <c r="C27" s="17"/>
    </row>
    <row r="28" spans="2:8" ht="27" customHeight="1">
      <c r="B28" s="18"/>
      <c r="C28" s="17"/>
    </row>
    <row r="29" spans="2:8" ht="27" customHeight="1">
      <c r="B29" s="18"/>
      <c r="C29" s="17"/>
    </row>
    <row r="30" spans="2:8" ht="27" customHeight="1">
      <c r="B30" s="18"/>
      <c r="C30" s="17"/>
    </row>
    <row r="31" spans="2:8" ht="27" customHeight="1">
      <c r="B31" s="16"/>
      <c r="C31" s="17"/>
    </row>
    <row r="36" spans="1:4">
      <c r="A36" s="153"/>
      <c r="B36" s="153"/>
      <c r="C36" s="153"/>
      <c r="D36" s="153"/>
    </row>
    <row r="37" spans="1:4">
      <c r="A37" s="133"/>
      <c r="B37" s="133"/>
      <c r="C37" s="133"/>
      <c r="D37" s="133"/>
    </row>
    <row r="38" spans="1:4">
      <c r="A38" s="133"/>
      <c r="B38" s="133"/>
      <c r="C38" s="133"/>
      <c r="D38" s="133"/>
    </row>
    <row r="39" spans="1:4">
      <c r="A39" s="133"/>
      <c r="B39" s="133"/>
      <c r="C39" s="133"/>
      <c r="D39" s="133"/>
    </row>
    <row r="40" spans="1:4">
      <c r="A40" s="133"/>
      <c r="B40" s="133"/>
      <c r="C40" s="133"/>
      <c r="D40" s="133"/>
    </row>
    <row r="199" ht="15.75" customHeight="1"/>
    <row r="205" ht="48" customHeight="1"/>
    <row r="315" ht="37.5" customHeight="1"/>
    <row r="366" ht="38.25" customHeight="1"/>
    <row r="417" ht="30" customHeight="1"/>
  </sheetData>
  <sheetProtection algorithmName="SHA-512" hashValue="Ll6123Gcp6lm2/ectozqjTf3qqy7gIW0qER9VpmOJzzEMZ5v9t+Mnrw5uSpGTnsGsIrILmgeFP0cwJOVxM2A7A==" saltValue="7ZRtXnW6BK8A5fzdFj8ivw==" spinCount="100000" sheet="1" objects="1" scenarios="1"/>
  <mergeCells count="10">
    <mergeCell ref="A37:D37"/>
    <mergeCell ref="A38:D38"/>
    <mergeCell ref="A39:D39"/>
    <mergeCell ref="A40:D40"/>
    <mergeCell ref="B2:C2"/>
    <mergeCell ref="B3:C3"/>
    <mergeCell ref="B4:C4"/>
    <mergeCell ref="B5:C5"/>
    <mergeCell ref="A36:D36"/>
    <mergeCell ref="B20:C25"/>
  </mergeCells>
  <printOptions horizontalCentered="1"/>
  <pageMargins left="0.51181102362204722" right="0.51181102362204722" top="0.78740157480314965" bottom="0.78740157480314965"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16</vt:i4>
      </vt:variant>
    </vt:vector>
  </HeadingPairs>
  <TitlesOfParts>
    <vt:vector size="29" baseType="lpstr">
      <vt:lpstr>CAPA</vt:lpstr>
      <vt:lpstr>RESUMO</vt:lpstr>
      <vt:lpstr>CAPA BDI</vt:lpstr>
      <vt:lpstr>BDI</vt:lpstr>
      <vt:lpstr>CAPA ENC. SOCIAIS</vt:lpstr>
      <vt:lpstr>ENCARGOS SOCIAIS</vt:lpstr>
      <vt:lpstr>CAPA PLANILHA CONV</vt:lpstr>
      <vt:lpstr>PLANILHA PROPOSTA CONV</vt:lpstr>
      <vt:lpstr>CAPA PLANILHA CBMDF</vt:lpstr>
      <vt:lpstr>EQUIPAMENTOS</vt:lpstr>
      <vt:lpstr>DETERIORAÇÃO</vt:lpstr>
      <vt:lpstr>ACHADOS DE PROJ.</vt:lpstr>
      <vt:lpstr>REFAZIMENTOS</vt:lpstr>
      <vt:lpstr>'ACHADOS DE PROJ.'!Area_de_impressao</vt:lpstr>
      <vt:lpstr>CAPA!Area_de_impressao</vt:lpstr>
      <vt:lpstr>'CAPA BDI'!Area_de_impressao</vt:lpstr>
      <vt:lpstr>'CAPA ENC. SOCIAIS'!Area_de_impressao</vt:lpstr>
      <vt:lpstr>'CAPA PLANILHA CBMDF'!Area_de_impressao</vt:lpstr>
      <vt:lpstr>'CAPA PLANILHA CONV'!Area_de_impressao</vt:lpstr>
      <vt:lpstr>DETERIORAÇÃO!Area_de_impressao</vt:lpstr>
      <vt:lpstr>'ENCARGOS SOCIAIS'!Area_de_impressao</vt:lpstr>
      <vt:lpstr>EQUIPAMENTOS!Area_de_impressao</vt:lpstr>
      <vt:lpstr>'PLANILHA PROPOSTA CONV'!Area_de_impressao</vt:lpstr>
      <vt:lpstr>REFAZIMENTOS!Area_de_impressao</vt:lpstr>
      <vt:lpstr>RESUMO!Area_de_impressao</vt:lpstr>
      <vt:lpstr>'ACHADOS DE PROJ.'!Titulos_de_impressao</vt:lpstr>
      <vt:lpstr>EQUIPAMENTOS!Titulos_de_impressao</vt:lpstr>
      <vt:lpstr>'PLANILHA PROPOSTA CONV'!Titulos_de_impressao</vt:lpstr>
      <vt:lpstr>REFAZIMENTOS!Titulos_de_impressao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1053233</dc:creator>
  <cp:lastModifiedBy>Felipe Oliveira</cp:lastModifiedBy>
  <cp:lastPrinted>2026-06-25T12:30:12Z</cp:lastPrinted>
  <dcterms:created xsi:type="dcterms:W3CDTF">2015-06-05T18:19:34Z</dcterms:created>
  <dcterms:modified xsi:type="dcterms:W3CDTF">2026-06-25T12:39:27Z</dcterms:modified>
</cp:coreProperties>
</file>