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680" yWindow="-120" windowWidth="29040" windowHeight="15720" tabRatio="682"/>
  </bookViews>
  <sheets>
    <sheet name="CAPA" sheetId="1" r:id="rId1"/>
    <sheet name="BDI " sheetId="2" r:id="rId2"/>
    <sheet name="Resumo Orçamento" sheetId="4" r:id="rId3"/>
    <sheet name="Cronograma físico financeiro" sheetId="6" r:id="rId4"/>
    <sheet name="Orçamento Sintético" sheetId="14" r:id="rId5"/>
  </sheets>
  <definedNames>
    <definedName name="_xlnm.Print_Area" localSheetId="1">'BDI '!$A$1:$G$39</definedName>
    <definedName name="_xlnm.Print_Area" localSheetId="0">CAPA!$A$1:$E$37</definedName>
    <definedName name="_xlnm.Print_Area" localSheetId="3">'Cronograma físico financeiro'!$A$1:$K$58</definedName>
    <definedName name="_xlnm.Print_Area" localSheetId="4">'Orçamento Sintético'!$A$1:$J$22</definedName>
    <definedName name="_xlnm.Print_Area" localSheetId="2">'Resumo Orçamento'!$A$1:$D$23</definedName>
    <definedName name="Print_Area_0" localSheetId="1">#REF!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4" l="1"/>
  <c r="D22" i="2"/>
  <c r="C19" i="4"/>
  <c r="C44" i="6" s="1"/>
  <c r="B42" i="6"/>
  <c r="B39" i="6"/>
  <c r="B36" i="6"/>
  <c r="B33" i="6"/>
  <c r="B30" i="6"/>
  <c r="B27" i="6"/>
  <c r="B24" i="6"/>
  <c r="B21" i="6"/>
  <c r="B18" i="6"/>
  <c r="B15" i="6"/>
  <c r="B12" i="6"/>
  <c r="B9" i="6"/>
  <c r="L20" i="14"/>
  <c r="L7" i="14"/>
  <c r="L8" i="14"/>
  <c r="L9" i="14"/>
  <c r="L10" i="14"/>
  <c r="L11" i="14"/>
  <c r="L12" i="14"/>
  <c r="L13" i="14"/>
  <c r="L14" i="14"/>
  <c r="L15" i="14"/>
  <c r="L16" i="14"/>
  <c r="L17" i="14"/>
  <c r="H18" i="14"/>
  <c r="I18" i="14" s="1"/>
  <c r="F43" i="6" l="1"/>
  <c r="G43" i="6"/>
  <c r="H43" i="6"/>
  <c r="I43" i="6"/>
  <c r="J43" i="6"/>
  <c r="K43" i="6"/>
  <c r="F40" i="6"/>
  <c r="G40" i="6"/>
  <c r="H40" i="6"/>
  <c r="I40" i="6"/>
  <c r="J40" i="6"/>
  <c r="K40" i="6"/>
  <c r="F37" i="6"/>
  <c r="G37" i="6"/>
  <c r="H37" i="6"/>
  <c r="I37" i="6"/>
  <c r="J37" i="6"/>
  <c r="K37" i="6"/>
  <c r="F34" i="6"/>
  <c r="G34" i="6"/>
  <c r="H34" i="6"/>
  <c r="I34" i="6"/>
  <c r="J34" i="6"/>
  <c r="K34" i="6"/>
  <c r="F31" i="6"/>
  <c r="G31" i="6"/>
  <c r="H31" i="6"/>
  <c r="I31" i="6"/>
  <c r="J31" i="6"/>
  <c r="K31" i="6"/>
  <c r="F22" i="6"/>
  <c r="G22" i="6"/>
  <c r="H22" i="6"/>
  <c r="I22" i="6"/>
  <c r="J22" i="6"/>
  <c r="K22" i="6"/>
  <c r="F28" i="6"/>
  <c r="G28" i="6"/>
  <c r="H28" i="6"/>
  <c r="I28" i="6"/>
  <c r="J28" i="6"/>
  <c r="K28" i="6"/>
  <c r="F44" i="6"/>
  <c r="F19" i="6"/>
  <c r="G19" i="6"/>
  <c r="H19" i="6"/>
  <c r="I19" i="6"/>
  <c r="J19" i="6"/>
  <c r="K19" i="6"/>
  <c r="F16" i="6"/>
  <c r="G16" i="6"/>
  <c r="H16" i="6"/>
  <c r="I16" i="6"/>
  <c r="J16" i="6"/>
  <c r="K16" i="6"/>
  <c r="F13" i="6"/>
  <c r="G13" i="6"/>
  <c r="H13" i="6"/>
  <c r="I13" i="6"/>
  <c r="J13" i="6"/>
  <c r="K13" i="6"/>
  <c r="F10" i="6"/>
  <c r="G10" i="6"/>
  <c r="H10" i="6"/>
  <c r="I10" i="6"/>
  <c r="J10" i="6"/>
  <c r="K10" i="6"/>
  <c r="F25" i="6"/>
  <c r="G25" i="6"/>
  <c r="H25" i="6"/>
  <c r="I25" i="6"/>
  <c r="J25" i="6"/>
  <c r="K25" i="6"/>
  <c r="E16" i="6"/>
  <c r="M33" i="6"/>
  <c r="M30" i="6"/>
  <c r="M27" i="6"/>
  <c r="M24" i="6"/>
  <c r="M21" i="6"/>
  <c r="M18" i="6"/>
  <c r="M15" i="6"/>
  <c r="M12" i="6"/>
  <c r="E34" i="6"/>
  <c r="E31" i="6"/>
  <c r="E28" i="6"/>
  <c r="E25" i="6"/>
  <c r="E22" i="6"/>
  <c r="E19" i="6"/>
  <c r="E13" i="6"/>
  <c r="K44" i="6" l="1"/>
  <c r="I44" i="6"/>
  <c r="H44" i="6"/>
  <c r="G44" i="6"/>
  <c r="J44" i="6"/>
  <c r="L18" i="14"/>
  <c r="H20" i="14" l="1"/>
  <c r="D25" i="2" l="1"/>
  <c r="F25" i="2" s="1"/>
  <c r="E43" i="6"/>
  <c r="E40" i="6"/>
  <c r="E37" i="6"/>
  <c r="E10" i="6"/>
  <c r="M36" i="6"/>
  <c r="M39" i="6"/>
  <c r="M42" i="6"/>
  <c r="M9" i="6"/>
  <c r="F22" i="2"/>
  <c r="D15" i="2"/>
  <c r="F15" i="2" s="1"/>
  <c r="D12" i="2"/>
  <c r="F12" i="2" s="1"/>
  <c r="F27" i="2" l="1"/>
  <c r="H10" i="14" l="1"/>
  <c r="I10" i="14" s="1"/>
  <c r="H16" i="14"/>
  <c r="I16" i="14" s="1"/>
  <c r="H17" i="14"/>
  <c r="I17" i="14" s="1"/>
  <c r="H9" i="14"/>
  <c r="I9" i="14" s="1"/>
  <c r="H11" i="14"/>
  <c r="I11" i="14" s="1"/>
  <c r="H12" i="14"/>
  <c r="I12" i="14" s="1"/>
  <c r="H13" i="14"/>
  <c r="I13" i="14" s="1"/>
  <c r="I7" i="14"/>
  <c r="H8" i="14"/>
  <c r="I8" i="14" s="1"/>
  <c r="H14" i="14"/>
  <c r="I14" i="14" s="1"/>
  <c r="H15" i="14"/>
  <c r="I15" i="14" s="1"/>
  <c r="F3" i="2"/>
  <c r="H22" i="14" l="1"/>
  <c r="J12" i="14" s="1"/>
  <c r="C13" i="4"/>
  <c r="C26" i="6" s="1"/>
  <c r="C12" i="4"/>
  <c r="C23" i="6" s="1"/>
  <c r="C10" i="4"/>
  <c r="C17" i="6" s="1"/>
  <c r="C14" i="4"/>
  <c r="C29" i="6" s="1"/>
  <c r="J13" i="14"/>
  <c r="C16" i="4"/>
  <c r="C35" i="6" s="1"/>
  <c r="C18" i="4"/>
  <c r="C41" i="6" s="1"/>
  <c r="J17" i="14"/>
  <c r="C15" i="4"/>
  <c r="C32" i="6" s="1"/>
  <c r="C17" i="4"/>
  <c r="C38" i="6" s="1"/>
  <c r="J16" i="14"/>
  <c r="C9" i="4"/>
  <c r="C14" i="6" s="1"/>
  <c r="C11" i="4"/>
  <c r="C20" i="6" s="1"/>
  <c r="J10" i="14"/>
  <c r="C8" i="4"/>
  <c r="C11" i="6" s="1"/>
  <c r="J11" i="14" l="1"/>
  <c r="J7" i="14"/>
  <c r="J14" i="14"/>
  <c r="J9" i="14"/>
  <c r="J8" i="14"/>
  <c r="J15" i="14"/>
  <c r="F32" i="6"/>
  <c r="H32" i="6"/>
  <c r="K32" i="6"/>
  <c r="I32" i="6"/>
  <c r="G32" i="6"/>
  <c r="J32" i="6"/>
  <c r="H23" i="6"/>
  <c r="G23" i="6"/>
  <c r="J23" i="6"/>
  <c r="K23" i="6"/>
  <c r="F23" i="6"/>
  <c r="I23" i="6"/>
  <c r="H41" i="6"/>
  <c r="K41" i="6"/>
  <c r="I41" i="6"/>
  <c r="J41" i="6"/>
  <c r="F41" i="6"/>
  <c r="G41" i="6"/>
  <c r="J26" i="6"/>
  <c r="H26" i="6"/>
  <c r="F26" i="6"/>
  <c r="I26" i="6"/>
  <c r="G26" i="6"/>
  <c r="K26" i="6"/>
  <c r="H35" i="6"/>
  <c r="F35" i="6"/>
  <c r="I35" i="6"/>
  <c r="G35" i="6"/>
  <c r="J35" i="6"/>
  <c r="K35" i="6"/>
  <c r="F29" i="6"/>
  <c r="H29" i="6"/>
  <c r="K29" i="6"/>
  <c r="I29" i="6"/>
  <c r="J29" i="6"/>
  <c r="G29" i="6"/>
  <c r="J18" i="14"/>
  <c r="H21" i="14"/>
  <c r="F38" i="6"/>
  <c r="K38" i="6"/>
  <c r="I38" i="6"/>
  <c r="J38" i="6"/>
  <c r="G38" i="6"/>
  <c r="H38" i="6"/>
  <c r="C20" i="4"/>
  <c r="D12" i="4" s="1"/>
  <c r="F11" i="6" l="1"/>
  <c r="G11" i="6"/>
  <c r="H11" i="6"/>
  <c r="I11" i="6"/>
  <c r="J11" i="6"/>
  <c r="K11" i="6"/>
  <c r="H14" i="6"/>
  <c r="I14" i="6"/>
  <c r="F14" i="6"/>
  <c r="J14" i="6"/>
  <c r="G14" i="6"/>
  <c r="K14" i="6"/>
  <c r="F17" i="6"/>
  <c r="G17" i="6"/>
  <c r="H17" i="6"/>
  <c r="J17" i="6"/>
  <c r="I17" i="6"/>
  <c r="K17" i="6"/>
  <c r="J20" i="6"/>
  <c r="I20" i="6"/>
  <c r="K20" i="6"/>
  <c r="H20" i="6"/>
  <c r="F20" i="6"/>
  <c r="G20" i="6"/>
  <c r="D9" i="4"/>
  <c r="E35" i="6"/>
  <c r="D13" i="4"/>
  <c r="D15" i="4"/>
  <c r="D16" i="4"/>
  <c r="E20" i="6"/>
  <c r="D10" i="4"/>
  <c r="D8" i="4"/>
  <c r="D18" i="4"/>
  <c r="D14" i="4"/>
  <c r="E26" i="6"/>
  <c r="D17" i="4"/>
  <c r="E17" i="6"/>
  <c r="E32" i="6"/>
  <c r="E29" i="6"/>
  <c r="D11" i="4"/>
  <c r="D19" i="4"/>
  <c r="E23" i="6"/>
  <c r="E14" i="6"/>
  <c r="E41" i="6"/>
  <c r="C18" i="1"/>
  <c r="D20" i="4"/>
  <c r="E11" i="6"/>
  <c r="C48" i="6"/>
  <c r="E44" i="6"/>
  <c r="E38" i="6"/>
  <c r="E47" i="6" l="1"/>
  <c r="E48" i="6" s="1"/>
  <c r="K47" i="6"/>
  <c r="K45" i="6" s="1"/>
  <c r="J47" i="6"/>
  <c r="J45" i="6" s="1"/>
  <c r="I47" i="6"/>
  <c r="I45" i="6" s="1"/>
  <c r="H47" i="6"/>
  <c r="H45" i="6" s="1"/>
  <c r="G47" i="6"/>
  <c r="G45" i="6" s="1"/>
  <c r="F47" i="6"/>
  <c r="D32" i="6"/>
  <c r="D29" i="6"/>
  <c r="D35" i="6"/>
  <c r="D26" i="6"/>
  <c r="D23" i="6"/>
  <c r="D44" i="6"/>
  <c r="D14" i="6"/>
  <c r="D17" i="6"/>
  <c r="D20" i="6"/>
  <c r="D38" i="6"/>
  <c r="D11" i="6"/>
  <c r="D41" i="6"/>
  <c r="F48" i="6" l="1"/>
  <c r="G48" i="6" s="1"/>
  <c r="H48" i="6" s="1"/>
  <c r="I48" i="6" s="1"/>
  <c r="J48" i="6" s="1"/>
  <c r="K48" i="6" s="1"/>
  <c r="F45" i="6"/>
  <c r="E45" i="6"/>
  <c r="E46" i="6" s="1"/>
  <c r="F46" i="6" l="1"/>
  <c r="G46" i="6" s="1"/>
  <c r="H46" i="6" s="1"/>
  <c r="I46" i="6" s="1"/>
  <c r="J46" i="6" s="1"/>
  <c r="K46" i="6" s="1"/>
  <c r="M45" i="6"/>
</calcChain>
</file>

<file path=xl/sharedStrings.xml><?xml version="1.0" encoding="utf-8"?>
<sst xmlns="http://schemas.openxmlformats.org/spreadsheetml/2006/main" count="168" uniqueCount="111">
  <si>
    <t>Total Obras com BDI - I:</t>
  </si>
  <si>
    <t>____________________________________</t>
  </si>
  <si>
    <t xml:space="preserve">MEMÓRIA DE CÁLCULO DO BDI - OBRA </t>
  </si>
  <si>
    <t>BDI ESTABELECIDO PARA ESTE PROJETO</t>
  </si>
  <si>
    <t>BDI  ESTABELECIDO PARA ESTE PROJETO</t>
  </si>
  <si>
    <t>BDI APLICADO AO PROJETO - BASEADO MANUAL DE ORIENTAÇÕES PARA ELABORAÇÃO DE PLANILHAS ORÇAMENTÁRIAS DE OBRAS PÚBLICAS – TCU (2014) E RELATÓRIO DO ACORDÃO Nº 2.622/2013.</t>
  </si>
  <si>
    <t>ITEM</t>
  </si>
  <si>
    <t>DISCRIMINAÇÃO</t>
  </si>
  <si>
    <t xml:space="preserve">TAXA % </t>
  </si>
  <si>
    <t>%</t>
  </si>
  <si>
    <t>TOTAL ACUMULADO</t>
  </si>
  <si>
    <t>01</t>
  </si>
  <si>
    <t>AC (Taxa de rateio da administração central)</t>
  </si>
  <si>
    <t>02</t>
  </si>
  <si>
    <t>R (Riscos e imprevistos)</t>
  </si>
  <si>
    <t>03</t>
  </si>
  <si>
    <t>S (Taxa representativa de seguros)</t>
  </si>
  <si>
    <t>04</t>
  </si>
  <si>
    <t>G (Taxa que representa o ônus das garantias exigidas em edital)</t>
  </si>
  <si>
    <t>SUBTOTAL:</t>
  </si>
  <si>
    <t>05</t>
  </si>
  <si>
    <t xml:space="preserve">Despesas Financeiras </t>
  </si>
  <si>
    <t>Taxa representativa de incidências de impostos (I)</t>
  </si>
  <si>
    <t>06</t>
  </si>
  <si>
    <t>07</t>
  </si>
  <si>
    <t>PIS - Programa de Integração Social</t>
  </si>
  <si>
    <t>08</t>
  </si>
  <si>
    <t>ISS - Imposto Sobre Serviço de Qualquer Natureza</t>
  </si>
  <si>
    <t>09</t>
  </si>
  <si>
    <t>Contribuição previdenciária Sobre Receita Bruta</t>
  </si>
  <si>
    <t>10</t>
  </si>
  <si>
    <t>Lucro</t>
  </si>
  <si>
    <t>SUBTOTAL - (L)</t>
  </si>
  <si>
    <t>CÓDIGO</t>
  </si>
  <si>
    <t>Peso (%)</t>
  </si>
  <si>
    <t>TOTAL</t>
  </si>
  <si>
    <t>C R O N O G R A M A   F Í S I C  O  -  F I N A N C E I R O</t>
  </si>
  <si>
    <t>DISCRIMINACAO</t>
  </si>
  <si>
    <t>SERVIÇO C/ BDI</t>
  </si>
  <si>
    <t>TOTAIS SIMPLES    (%)</t>
  </si>
  <si>
    <t>TOTAIS ACUMULADOS    (%)</t>
  </si>
  <si>
    <t>TOTAIS SIMPLES    (R$)</t>
  </si>
  <si>
    <t>TOTAIS ACUMULADOS (R$)</t>
  </si>
  <si>
    <t>OBJETO:</t>
  </si>
  <si>
    <t>PRAZO DE EXECUÇÃO:</t>
  </si>
  <si>
    <t>DATA:</t>
  </si>
  <si>
    <t>Item</t>
  </si>
  <si>
    <t>Código</t>
  </si>
  <si>
    <t>Banco</t>
  </si>
  <si>
    <t>Descrição</t>
  </si>
  <si>
    <t>Und</t>
  </si>
  <si>
    <t>Quant.</t>
  </si>
  <si>
    <t>Valor Unit</t>
  </si>
  <si>
    <t>Valor Unit com BDI</t>
  </si>
  <si>
    <t>Total</t>
  </si>
  <si>
    <t>m²</t>
  </si>
  <si>
    <t>Próprio</t>
  </si>
  <si>
    <t>UN</t>
  </si>
  <si>
    <t>Total sem BDI</t>
  </si>
  <si>
    <t>Total do BDI</t>
  </si>
  <si>
    <t>Total Geral</t>
  </si>
  <si>
    <t xml:space="preserve"> COMP-1282 </t>
  </si>
  <si>
    <t>ART DE OBRA OU SERVIÇO - VALOR CONTRATO ACIMA DE 15.000,00 - CREA DF</t>
  </si>
  <si>
    <t>28/03/2023</t>
  </si>
  <si>
    <t>MODELO DE PLANILHA DE PREÇOS PARA LICITAÇÃO</t>
  </si>
  <si>
    <t>EMPRESA LICITANTE:</t>
  </si>
  <si>
    <t>CNPJ:</t>
  </si>
  <si>
    <t>Brasília-DF, xx de xxxxxxxxxxx de 202x.</t>
  </si>
  <si>
    <t>Orçamento Sintético</t>
  </si>
  <si>
    <t>RESUMO ORÇAMENTO</t>
  </si>
  <si>
    <t>PREÇO  (CUSTO + BDI)</t>
  </si>
  <si>
    <t>FORNECIMENTO, INSTALAÇÃO E MANUTENÇÃO DE CERCAMENTOS DO TIPO ALAMBRADO PARA UNIDADES DO CBMDF</t>
  </si>
  <si>
    <t>PRAZO DE EXECUÇÃO: 7 (SETE) MESES.</t>
  </si>
  <si>
    <t>30 DIAS</t>
  </si>
  <si>
    <t>60 DIAS</t>
  </si>
  <si>
    <t>90 DIAS</t>
  </si>
  <si>
    <t>120 DIAS</t>
  </si>
  <si>
    <t>150 DIAS</t>
  </si>
  <si>
    <t>180 DIAS</t>
  </si>
  <si>
    <t>210 DIAS</t>
  </si>
  <si>
    <t>1º MEDIÇÃO</t>
  </si>
  <si>
    <t>2º MEDIÇÃO</t>
  </si>
  <si>
    <t>3º MEDIÇÃO</t>
  </si>
  <si>
    <t>4º MEDIÇÃO</t>
  </si>
  <si>
    <t>5º MEDIÇÃO</t>
  </si>
  <si>
    <t>6º MEDIÇÃO</t>
  </si>
  <si>
    <t>7º MEDIÇÃO</t>
  </si>
  <si>
    <t xml:space="preserve"> ITEM A.1 </t>
  </si>
  <si>
    <t>Adaptado da SINAPI (102363) - ALAMBRADO ESTRUTURADO POR TUBOS DE ACO INDUSTRIAL, COM DIAMETRO 2", COM TELA DE ARAME GALVANIZADO, FIO 12 BWG E MALHA QUADRADA 5X5CM, INCLUSIVE COM PINTURA (1 DEMÃO ZARCÃO E 2 DEMÃOS DE ESMALTE SINTÉTICO). AF_03/2021</t>
  </si>
  <si>
    <t xml:space="preserve"> ITEM A.2 </t>
  </si>
  <si>
    <t>Adaptado da SINAPI (102363) - ALAMBRADO ESTRUTURADO POR TUBOS DE ACO INDUSTRIAL, COM DIAMETRO 2", COM TELA DE ARAME GALVANIZADO, FIO 12 BWG E MALHA QUADRADA 5X5CM, COM PROTEÇÃO EXTRA EM ARAME FARPADO, INCLUSIVE COM PINTURA (1 DEMÃO ZARCÃO E 2 DEMÃOS DE ESMALTE SINTÉTICO). AF_03/2021</t>
  </si>
  <si>
    <t xml:space="preserve"> ITEM A.3 </t>
  </si>
  <si>
    <t>ALAMBRADO ESTRUTURADO POR TUBOS DE ACO INDUSTRIAL, COM DIAMETRO 2", COM TELA DE ARAME GALVANIZADO, FIO 12 BWG E MALHA QUADRADA 5X5CM, DIMENSÕES 2m x 2m, COM PORTA DE 1m, INCLUSIVE COM PINTURA (1 DEMÃO ZARCÃO E 2 DEMÃOS DE ESMALTE SINTÉTICO). AF_03/2021</t>
  </si>
  <si>
    <t xml:space="preserve"> ITEM A.4 </t>
  </si>
  <si>
    <t>ALAMBRADO ESTRUTURADO POR TUBOS DE ACO INDUSTRIAL, COM DIAMETRO 2", COM TELA DE ARAME GALVANIZADO, FIO 12 BWG E MALHA QUADRADA 5X5CM, DIMENSÕES 2m x 2m, COM PORTA DE 1m, COM PROTEÇÃO EXTRA EM ARAME FARPADO, INCLUSIVE COM PINTURA (1 DEMÃO ZARCÃO E 2 DEMÃOS DE ESMALTE SINTÉTICO). AF_03/2021</t>
  </si>
  <si>
    <t xml:space="preserve"> ITEM D </t>
  </si>
  <si>
    <t>PORTÃO DE CORRER ESTRUTURADO POR TUBOS DE AÇO INDUSTRIAL, COM DIAMETRO 2", COM TELA DE ARAME GALVANIZADO, FIO 12 BWG E MALHA QUADRADA 5X5CM, DIMENSÕES 7m x 2m, INCLUSIVE COM PINTURA (1 DEMÃO ZARCÃO E 2 DEMÃOS DE ESMALTE SINTÉTICO), ROLDANAS DUPLAS, COM ROLAMENTO DE PRIMEIRA LINHA, INCLUSIVE FUNDAÇÃO, SEM AUTOMATIZAÇÃO.</t>
  </si>
  <si>
    <t xml:space="preserve"> ITEM DD </t>
  </si>
  <si>
    <t>PORTÃO DE CORRER ESTRUTURADO POR TUBOS DE AÇO INDUSTRIAL, COM DIAMETRO 2", COM TELA DE ARAME GALVANIZADO, FIO 12 BWG E MALHA QUADRADA 5X5CM, DIMENSÕES 7m x 2m, INCLUSIVE COM PINTURA (1 DEMÃO ZARCÃO E 2 DEMÃOS DE ESMALTE SINTÉTICO), ROLDANAS DUPLAS, COM ROLAMENTO DE PRIMEIRA LINHA, INCLUSIVE FUNDAÇÃO, COM AUTOMATIZAÇÃO.</t>
  </si>
  <si>
    <t xml:space="preserve"> ITEM E </t>
  </si>
  <si>
    <t>PROTEÇÃO EXTRA PARA ALAMBRADO EM TUBOS DE ACO INDUSTRIAL, COM DIAMETRO 2", COM ARAME FARPADO GALVANIZADO Nº 16, INCLUSIVE COM PINTURA (1 DEMÃO ZARCÃO E 2 DEMÃOS DE ESMALTE SINTÉTICO)</t>
  </si>
  <si>
    <t>m</t>
  </si>
  <si>
    <t xml:space="preserve"> ITEM F </t>
  </si>
  <si>
    <t>INSTALAÇÃO DE TELA EM MALHA LOSANGULAR DE ARAME GALVANIZADO, FIO 12, INCLUSIVE COM PINTURA (1 DEMÃO ZARCÃO E 2 DEMÃOS DE ESMALTE SINTÉTICO)</t>
  </si>
  <si>
    <t xml:space="preserve"> ITEM I </t>
  </si>
  <si>
    <t>REPINTURA DE CERCA PRÉ-EXISTENTE, COM REMOÇÃO DA PINTURA ANTIGA, TRATAMENTO ANTICORROSIVO TIPO ZARCÃO, ACABAMENTO EM ESMALTE SINTÉTICO DE ALTA QUALIDADE (2 DEMÃOS)</t>
  </si>
  <si>
    <t xml:space="preserve"> ITEM J </t>
  </si>
  <si>
    <t>PLACA METÁLICA EM CHAPA DE AÇO GALVANIZADO Nº 16, COM PINTURA E DIGRAMAÇÃO CONFORME PROJETO</t>
  </si>
  <si>
    <t xml:space="preserve"> ITEM K </t>
  </si>
  <si>
    <t>FORNECIMENTO E INSTALAÇÃO DE MOTOR PARA PORTÃO (SUBSTITUIÇÃO DE MÓDULO DE AUTOMATIZAÇÃO COM MOTOR ELÉTRICO PARA PORTÃO COM ATÉ 800 KG, CREMALHEIRA REFORÇADA COM DENTES EM NYLON BRANCO SUPER RESISTENTE, CONFORME ESPECIFICAÇÕES DE PROJETO)</t>
  </si>
  <si>
    <t>BDI NÃO DESONERADO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</si>
</sst>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R$-416]\ #,##0.00;[Red]\-[$R$-416]\ #,##0.00"/>
    <numFmt numFmtId="165" formatCode="* #,##0.00\ ;* \(#,##0.00\);* \-#\ ;@\ "/>
    <numFmt numFmtId="166" formatCode="&quot; R$ &quot;* #,##0.00\ ;&quot;-R$ &quot;* #,##0.00\ ;&quot; R$ &quot;* \-#\ ;@\ "/>
    <numFmt numFmtId="167" formatCode="0.000%"/>
    <numFmt numFmtId="168" formatCode="* #,##0.00\ ;* \(#,##0.00\);* #\ ;@\ "/>
    <numFmt numFmtId="169" formatCode="0.00\ &quot;m²&quot;"/>
    <numFmt numFmtId="170" formatCode="#,##0.00\ %"/>
    <numFmt numFmtId="171" formatCode="#,##0.00&quot; &quot;;#,##0.00&quot; &quot;;&quot;-&quot;#&quot; &quot;;&quot; &quot;@&quot; &quot;"/>
    <numFmt numFmtId="172" formatCode="&quot;R$&quot;\ #,##0.00"/>
  </numFmts>
  <fonts count="34">
    <font>
      <sz val="11"/>
      <color rgb="FF333333"/>
      <name val="Calibri"/>
      <family val="2"/>
      <charset val="1"/>
    </font>
    <font>
      <b/>
      <sz val="11"/>
      <color rgb="FF000000"/>
      <name val="Calibri"/>
      <family val="2"/>
      <charset val="1"/>
    </font>
    <font>
      <sz val="11"/>
      <color rgb="FF000000"/>
      <name val="Calibri"/>
      <family val="2"/>
      <charset val="1"/>
    </font>
    <font>
      <sz val="11"/>
      <color rgb="FF000000"/>
      <name val="Arial"/>
      <family val="2"/>
      <charset val="1"/>
    </font>
    <font>
      <sz val="9"/>
      <color rgb="FF000000"/>
      <name val="Calibri"/>
      <family val="2"/>
      <charset val="1"/>
    </font>
    <font>
      <b/>
      <sz val="9"/>
      <color rgb="FF000000"/>
      <name val="Calibri"/>
      <family val="2"/>
      <charset val="1"/>
    </font>
    <font>
      <b/>
      <sz val="12"/>
      <color rgb="FF000000"/>
      <name val="V"/>
      <charset val="1"/>
    </font>
    <font>
      <b/>
      <sz val="11"/>
      <color rgb="FF000000"/>
      <name val="Lucida Sans Unicode"/>
      <family val="2"/>
      <charset val="1"/>
    </font>
    <font>
      <b/>
      <sz val="12"/>
      <name val="Arial"/>
      <family val="2"/>
      <charset val="1"/>
    </font>
    <font>
      <b/>
      <sz val="10"/>
      <name val="Arial"/>
      <family val="2"/>
      <charset val="1"/>
    </font>
    <font>
      <i/>
      <sz val="11"/>
      <color rgb="FF7F7F7F"/>
      <name val="Calibri"/>
      <family val="2"/>
      <charset val="1"/>
    </font>
    <font>
      <sz val="10"/>
      <name val="Arial"/>
      <family val="2"/>
      <charset val="1"/>
    </font>
    <font>
      <sz val="12"/>
      <name val="Arial"/>
      <family val="2"/>
      <charset val="1"/>
    </font>
    <font>
      <b/>
      <sz val="13"/>
      <name val="Calibri"/>
      <family val="2"/>
      <charset val="1"/>
    </font>
    <font>
      <b/>
      <sz val="11"/>
      <color rgb="FF000000"/>
      <name val="Arial"/>
      <family val="2"/>
      <charset val="1"/>
    </font>
    <font>
      <sz val="11"/>
      <color rgb="FF000000"/>
      <name val="Arial"/>
      <family val="2"/>
    </font>
    <font>
      <b/>
      <sz val="11"/>
      <name val="Calibri"/>
      <family val="2"/>
      <charset val="1"/>
    </font>
    <font>
      <b/>
      <sz val="10"/>
      <name val="Calibri"/>
      <family val="2"/>
      <charset val="1"/>
    </font>
    <font>
      <b/>
      <sz val="11"/>
      <color rgb="FFFF0000"/>
      <name val="Calibri"/>
      <family val="2"/>
      <charset val="1"/>
    </font>
    <font>
      <sz val="11"/>
      <color rgb="FF000000"/>
      <name val="Arial"/>
      <family val="2"/>
    </font>
    <font>
      <sz val="11"/>
      <name val="Arial"/>
      <family val="1"/>
    </font>
    <font>
      <b/>
      <sz val="11"/>
      <name val="Arial"/>
      <family val="1"/>
    </font>
    <font>
      <b/>
      <sz val="10"/>
      <name val="Arial"/>
      <family val="1"/>
    </font>
    <font>
      <sz val="10"/>
      <color rgb="FF000000"/>
      <name val="Arial"/>
      <family val="1"/>
    </font>
    <font>
      <sz val="10"/>
      <name val="Arial"/>
      <family val="1"/>
    </font>
    <font>
      <sz val="11"/>
      <color rgb="FF333333"/>
      <name val="Calibri"/>
      <family val="2"/>
      <charset val="1"/>
    </font>
    <font>
      <b/>
      <sz val="14"/>
      <name val="Calibri"/>
      <family val="2"/>
      <charset val="1"/>
    </font>
    <font>
      <sz val="8"/>
      <name val="Calibri"/>
      <family val="2"/>
      <charset val="1"/>
    </font>
    <font>
      <sz val="11"/>
      <color rgb="FF000000"/>
      <name val="Calibri"/>
      <family val="2"/>
    </font>
    <font>
      <sz val="11"/>
      <color rgb="FF000000"/>
      <name val="Arial2"/>
    </font>
    <font>
      <b/>
      <sz val="11"/>
      <color rgb="FF333333"/>
      <name val="Calibri"/>
      <family val="2"/>
    </font>
    <font>
      <sz val="12"/>
      <color rgb="FF000000"/>
      <name val="Calibri"/>
      <family val="2"/>
    </font>
    <font>
      <sz val="8"/>
      <color rgb="FF000000"/>
      <name val="Arial"/>
      <family val="1"/>
    </font>
    <font>
      <sz val="8"/>
      <color rgb="FF000000"/>
      <name val="Arial"/>
      <family val="2"/>
    </font>
  </fonts>
  <fills count="11">
    <fill>
      <patternFill patternType="none"/>
    </fill>
    <fill>
      <patternFill patternType="gray125"/>
    </fill>
    <fill>
      <patternFill patternType="solid">
        <fgColor rgb="FF93CDDD"/>
        <bgColor rgb="FFBFBFBF"/>
      </patternFill>
    </fill>
    <fill>
      <patternFill patternType="solid">
        <fgColor rgb="FF9BBB59"/>
        <bgColor rgb="FFA6A6A6"/>
      </patternFill>
    </fill>
    <fill>
      <patternFill patternType="solid">
        <fgColor rgb="FF969696"/>
        <bgColor rgb="FFA6A6A6"/>
      </patternFill>
    </fill>
    <fill>
      <patternFill patternType="solid">
        <fgColor rgb="FFFFFFFF"/>
        <bgColor rgb="FFF2F2F2"/>
      </patternFill>
    </fill>
    <fill>
      <patternFill patternType="solid">
        <fgColor rgb="FFD9D9D9"/>
        <bgColor rgb="FFC0C0C0"/>
      </patternFill>
    </fill>
    <fill>
      <patternFill patternType="solid">
        <fgColor rgb="FFF2F2F2"/>
        <bgColor rgb="FFFFFFFF"/>
      </patternFill>
    </fill>
    <fill>
      <patternFill patternType="solid">
        <fgColor rgb="FFFFFFFF"/>
      </patternFill>
    </fill>
    <fill>
      <patternFill patternType="solid">
        <fgColor rgb="FFFFFF00"/>
        <bgColor indexed="64"/>
      </patternFill>
    </fill>
    <fill>
      <patternFill patternType="solid">
        <fgColor rgb="FFFFFF00"/>
        <bgColor rgb="FFF2F2F2"/>
      </patternFill>
    </fill>
  </fills>
  <borders count="58">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hair">
        <color auto="1"/>
      </left>
      <right style="medium">
        <color auto="1"/>
      </right>
      <top/>
      <bottom/>
      <diagonal/>
    </border>
    <border>
      <left/>
      <right style="medium">
        <color auto="1"/>
      </right>
      <top/>
      <bottom/>
      <diagonal/>
    </border>
    <border>
      <left/>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rgb="FFC0C0C0"/>
      </top>
      <bottom/>
      <diagonal/>
    </border>
    <border>
      <left/>
      <right/>
      <top/>
      <bottom style="thin">
        <color rgb="FFC0C0C0"/>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C0C0C0"/>
      </bottom>
      <diagonal/>
    </border>
    <border>
      <left/>
      <right style="thin">
        <color rgb="FFBFBFBF"/>
      </right>
      <top style="double">
        <color rgb="FFBFBFBF"/>
      </top>
      <bottom style="thin">
        <color rgb="FFBFBFBF"/>
      </bottom>
      <diagonal/>
    </border>
    <border>
      <left style="thin">
        <color rgb="FFA6A6A6"/>
      </left>
      <right style="thin">
        <color rgb="FFBFBFBF"/>
      </right>
      <top style="double">
        <color rgb="FFBFBFBF"/>
      </top>
      <bottom style="thin">
        <color rgb="FFBFBFBF"/>
      </bottom>
      <diagonal/>
    </border>
    <border>
      <left style="thin">
        <color rgb="FFBFBFBF"/>
      </left>
      <right style="thin">
        <color rgb="FFBFBFBF"/>
      </right>
      <top style="double">
        <color rgb="FFBFBFBF"/>
      </top>
      <bottom style="thin">
        <color rgb="FFBFBFBF"/>
      </bottom>
      <diagonal/>
    </border>
    <border>
      <left/>
      <right style="thin">
        <color rgb="FFBFBFBF"/>
      </right>
      <top style="thin">
        <color rgb="FFBFBFBF"/>
      </top>
      <bottom style="thin">
        <color rgb="FFBFBFBF"/>
      </bottom>
      <diagonal/>
    </border>
    <border>
      <left style="thin">
        <color rgb="FFA6A6A6"/>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C0C0C0"/>
      </left>
      <right/>
      <top style="thin">
        <color rgb="FFC0C0C0"/>
      </top>
      <bottom style="thin">
        <color rgb="FFC0C0C0"/>
      </bottom>
      <diagonal/>
    </border>
    <border>
      <left style="thin">
        <color rgb="FFCCCCCC"/>
      </left>
      <right style="thin">
        <color rgb="FFCCCCCC"/>
      </right>
      <top style="thin">
        <color rgb="FFCCCCCC"/>
      </top>
      <bottom style="thin">
        <color rgb="FFCCCCCC"/>
      </bottom>
      <diagonal/>
    </border>
    <border>
      <left/>
      <right style="thin">
        <color rgb="FFBFBFBF"/>
      </right>
      <top style="thin">
        <color rgb="FFBFBFBF"/>
      </top>
      <bottom style="medium">
        <color indexed="64"/>
      </bottom>
      <diagonal/>
    </border>
    <border>
      <left style="thin">
        <color rgb="FFA6A6A6"/>
      </left>
      <right style="thin">
        <color rgb="FFBFBFBF"/>
      </right>
      <top style="thin">
        <color rgb="FFBFBFBF"/>
      </top>
      <bottom style="medium">
        <color indexed="64"/>
      </bottom>
      <diagonal/>
    </border>
    <border>
      <left style="thin">
        <color rgb="FFBFBFBF"/>
      </left>
      <right style="thin">
        <color rgb="FFBFBFBF"/>
      </right>
      <top style="thin">
        <color rgb="FFBFBFBF"/>
      </top>
      <bottom style="medium">
        <color indexed="64"/>
      </bottom>
      <diagonal/>
    </border>
    <border>
      <left/>
      <right/>
      <top/>
      <bottom style="thin">
        <color rgb="FFB2B2B2"/>
      </bottom>
      <diagonal/>
    </border>
    <border>
      <left style="medium">
        <color indexed="64"/>
      </left>
      <right style="thin">
        <color auto="1"/>
      </right>
      <top style="medium">
        <color indexed="64"/>
      </top>
      <bottom style="thin">
        <color rgb="FFC0C0C0"/>
      </bottom>
      <diagonal/>
    </border>
    <border>
      <left style="thin">
        <color indexed="64"/>
      </left>
      <right style="thin">
        <color auto="1"/>
      </right>
      <top style="medium">
        <color indexed="64"/>
      </top>
      <bottom style="thin">
        <color rgb="FFC0C0C0"/>
      </bottom>
      <diagonal/>
    </border>
    <border>
      <left style="thin">
        <color indexed="64"/>
      </left>
      <right style="medium">
        <color indexed="64"/>
      </right>
      <top style="medium">
        <color indexed="64"/>
      </top>
      <bottom style="thin">
        <color rgb="FFC0C0C0"/>
      </bottom>
      <diagonal/>
    </border>
    <border>
      <left/>
      <right style="medium">
        <color indexed="64"/>
      </right>
      <top style="thin">
        <color rgb="FFC0C0C0"/>
      </top>
      <bottom/>
      <diagonal/>
    </border>
    <border>
      <left style="medium">
        <color indexed="64"/>
      </left>
      <right/>
      <top/>
      <bottom style="thin">
        <color rgb="FFC0C0C0"/>
      </bottom>
      <diagonal/>
    </border>
    <border>
      <left/>
      <right style="medium">
        <color indexed="64"/>
      </right>
      <top/>
      <bottom style="thin">
        <color rgb="FFC0C0C0"/>
      </bottom>
      <diagonal/>
    </border>
    <border>
      <left style="medium">
        <color indexed="64"/>
      </left>
      <right style="thin">
        <color rgb="FFC0C0C0"/>
      </right>
      <top style="thin">
        <color rgb="FFC0C0C0"/>
      </top>
      <bottom/>
      <diagonal/>
    </border>
    <border>
      <left style="thin">
        <color rgb="FFC0C0C0"/>
      </left>
      <right style="medium">
        <color indexed="64"/>
      </right>
      <top style="thin">
        <color rgb="FFC0C0C0"/>
      </top>
      <bottom style="thin">
        <color rgb="FFC0C0C0"/>
      </bottom>
      <diagonal/>
    </border>
    <border>
      <left style="medium">
        <color indexed="64"/>
      </left>
      <right style="thin">
        <color rgb="FFC0C0C0"/>
      </right>
      <top/>
      <bottom style="thin">
        <color rgb="FFC0C0C0"/>
      </bottom>
      <diagonal/>
    </border>
    <border>
      <left style="thin">
        <color rgb="FFC0C0C0"/>
      </left>
      <right style="medium">
        <color indexed="64"/>
      </right>
      <top style="thin">
        <color rgb="FFC0C0C0"/>
      </top>
      <bottom/>
      <diagonal/>
    </border>
    <border>
      <left style="thin">
        <color rgb="FFC0C0C0"/>
      </left>
      <right style="medium">
        <color indexed="64"/>
      </right>
      <top/>
      <bottom/>
      <diagonal/>
    </border>
    <border>
      <left style="thin">
        <color rgb="FFC0C0C0"/>
      </left>
      <right style="medium">
        <color indexed="64"/>
      </right>
      <top/>
      <bottom style="thin">
        <color rgb="FFC0C0C0"/>
      </bottom>
      <diagonal/>
    </border>
    <border>
      <left style="medium">
        <color indexed="64"/>
      </left>
      <right/>
      <top style="thin">
        <color rgb="FFC0C0C0"/>
      </top>
      <bottom/>
      <diagonal/>
    </border>
    <border>
      <left style="medium">
        <color indexed="64"/>
      </left>
      <right/>
      <top style="double">
        <color rgb="FFBFBFBF"/>
      </top>
      <bottom style="thin">
        <color rgb="FFBFBFBF"/>
      </bottom>
      <diagonal/>
    </border>
    <border>
      <left style="thin">
        <color rgb="FFBFBFBF"/>
      </left>
      <right style="medium">
        <color indexed="64"/>
      </right>
      <top style="double">
        <color rgb="FFBFBFBF"/>
      </top>
      <bottom style="thin">
        <color rgb="FFBFBFBF"/>
      </bottom>
      <diagonal/>
    </border>
    <border>
      <left style="medium">
        <color indexed="64"/>
      </left>
      <right/>
      <top style="thin">
        <color rgb="FFBFBFBF"/>
      </top>
      <bottom style="thin">
        <color rgb="FFBFBFBF"/>
      </bottom>
      <diagonal/>
    </border>
    <border>
      <left style="thin">
        <color rgb="FFBFBFBF"/>
      </left>
      <right style="medium">
        <color indexed="64"/>
      </right>
      <top style="thin">
        <color rgb="FFBFBFBF"/>
      </top>
      <bottom style="thin">
        <color rgb="FFBFBFBF"/>
      </bottom>
      <diagonal/>
    </border>
    <border>
      <left style="thin">
        <color rgb="FFA6A6A6"/>
      </left>
      <right style="medium">
        <color indexed="64"/>
      </right>
      <top style="thin">
        <color rgb="FFBFBFBF"/>
      </top>
      <bottom style="thin">
        <color rgb="FFBFBFBF"/>
      </bottom>
      <diagonal/>
    </border>
    <border>
      <left style="medium">
        <color indexed="64"/>
      </left>
      <right/>
      <top style="thin">
        <color rgb="FFBFBFBF"/>
      </top>
      <bottom style="medium">
        <color indexed="64"/>
      </bottom>
      <diagonal/>
    </border>
    <border>
      <left style="thin">
        <color rgb="FFBFBFBF"/>
      </left>
      <right style="medium">
        <color indexed="64"/>
      </right>
      <top style="thin">
        <color rgb="FFBFBFBF"/>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13">
    <xf numFmtId="0" fontId="0" fillId="0" borderId="0"/>
    <xf numFmtId="166" fontId="11" fillId="0" borderId="0" applyBorder="0" applyProtection="0"/>
    <xf numFmtId="9" fontId="2" fillId="0" borderId="0" applyBorder="0" applyProtection="0"/>
    <xf numFmtId="0" fontId="10" fillId="0" borderId="0" applyBorder="0" applyProtection="0"/>
    <xf numFmtId="0" fontId="20" fillId="0" borderId="0"/>
    <xf numFmtId="43" fontId="25" fillId="0" borderId="0" applyFont="0" applyFill="0" applyBorder="0" applyAlignment="0" applyProtection="0"/>
    <xf numFmtId="0" fontId="28" fillId="0" borderId="0"/>
    <xf numFmtId="0" fontId="29" fillId="0" borderId="0"/>
    <xf numFmtId="171" fontId="19" fillId="0" borderId="0"/>
    <xf numFmtId="0" fontId="20" fillId="0" borderId="0"/>
    <xf numFmtId="43" fontId="28" fillId="0" borderId="0" applyFont="0" applyFill="0" applyBorder="0" applyAlignment="0" applyProtection="0"/>
    <xf numFmtId="0" fontId="28" fillId="0" borderId="0"/>
    <xf numFmtId="43" fontId="28" fillId="0" borderId="0" applyFont="0" applyFill="0" applyBorder="0" applyAlignment="0" applyProtection="0"/>
  </cellStyleXfs>
  <cellXfs count="235">
    <xf numFmtId="0" fontId="0" fillId="0" borderId="0" xfId="0"/>
    <xf numFmtId="0" fontId="2" fillId="0" borderId="0" xfId="0" applyFont="1"/>
    <xf numFmtId="4" fontId="0" fillId="0" borderId="0" xfId="0" applyNumberFormat="1"/>
    <xf numFmtId="164" fontId="2" fillId="0" borderId="0" xfId="0" applyNumberFormat="1" applyFont="1" applyAlignment="1">
      <alignment horizontal="right"/>
    </xf>
    <xf numFmtId="164" fontId="0" fillId="0" borderId="0" xfId="0" applyNumberFormat="1"/>
    <xf numFmtId="0" fontId="2" fillId="0" borderId="0" xfId="0" applyFont="1" applyAlignment="1">
      <alignment horizontal="center" vertical="center"/>
    </xf>
    <xf numFmtId="0" fontId="2" fillId="0" borderId="0" xfId="0" applyFont="1" applyAlignment="1">
      <alignment horizontal="justify"/>
    </xf>
    <xf numFmtId="0" fontId="2" fillId="0" borderId="0" xfId="0" applyFont="1" applyAlignment="1">
      <alignment horizontal="left"/>
    </xf>
    <xf numFmtId="0" fontId="2" fillId="0" borderId="0" xfId="0" applyFont="1" applyAlignment="1">
      <alignment horizontal="left" vertical="center"/>
    </xf>
    <xf numFmtId="164" fontId="2" fillId="0" borderId="0" xfId="0" applyNumberFormat="1" applyFont="1" applyAlignment="1">
      <alignment horizontal="left" vertical="center"/>
    </xf>
    <xf numFmtId="0" fontId="3" fillId="0" borderId="0" xfId="0" applyFont="1" applyAlignment="1">
      <alignment horizontal="justify"/>
    </xf>
    <xf numFmtId="0" fontId="3" fillId="0" borderId="0" xfId="0" applyFont="1"/>
    <xf numFmtId="0" fontId="2" fillId="0" borderId="0" xfId="0" applyFont="1" applyAlignment="1">
      <alignment horizontal="center"/>
    </xf>
    <xf numFmtId="0" fontId="4" fillId="0" borderId="0" xfId="0" applyFont="1"/>
    <xf numFmtId="10" fontId="2" fillId="0" borderId="4" xfId="2" applyNumberFormat="1" applyBorder="1" applyAlignment="1" applyProtection="1">
      <alignment horizontal="center"/>
    </xf>
    <xf numFmtId="49" fontId="9" fillId="0" borderId="3" xfId="0" applyNumberFormat="1" applyFont="1" applyBorder="1" applyAlignment="1">
      <alignment horizontal="center" vertical="center"/>
    </xf>
    <xf numFmtId="10" fontId="9" fillId="0" borderId="0" xfId="3" applyNumberFormat="1" applyFont="1" applyBorder="1" applyAlignment="1" applyProtection="1">
      <alignment horizontal="center" vertical="center"/>
    </xf>
    <xf numFmtId="10" fontId="9" fillId="0" borderId="5" xfId="3" applyNumberFormat="1" applyFont="1" applyBorder="1" applyAlignment="1" applyProtection="1">
      <alignment horizontal="center" vertical="center" wrapText="1"/>
    </xf>
    <xf numFmtId="49" fontId="9" fillId="0" borderId="3" xfId="0" applyNumberFormat="1" applyFont="1" applyBorder="1" applyAlignment="1">
      <alignment horizontal="center"/>
    </xf>
    <xf numFmtId="165" fontId="9" fillId="0" borderId="0" xfId="0" applyNumberFormat="1" applyFont="1" applyAlignment="1">
      <alignment horizontal="left"/>
    </xf>
    <xf numFmtId="165" fontId="11" fillId="0" borderId="0" xfId="0" applyNumberFormat="1" applyFont="1" applyAlignment="1">
      <alignment horizontal="center"/>
    </xf>
    <xf numFmtId="10" fontId="11" fillId="0" borderId="0" xfId="3" applyNumberFormat="1" applyFont="1" applyBorder="1" applyAlignment="1" applyProtection="1">
      <alignment horizontal="center"/>
    </xf>
    <xf numFmtId="10" fontId="11" fillId="0" borderId="5" xfId="3" applyNumberFormat="1" applyFont="1" applyBorder="1" applyAlignment="1" applyProtection="1">
      <alignment horizontal="center"/>
    </xf>
    <xf numFmtId="49" fontId="11" fillId="0" borderId="3" xfId="0" applyNumberFormat="1" applyFont="1" applyBorder="1" applyAlignment="1">
      <alignment horizontal="center" vertical="center"/>
    </xf>
    <xf numFmtId="165" fontId="11" fillId="0" borderId="0" xfId="0" applyNumberFormat="1" applyFont="1" applyAlignment="1">
      <alignment vertical="center"/>
    </xf>
    <xf numFmtId="165" fontId="11" fillId="0" borderId="0" xfId="0" applyNumberFormat="1" applyFont="1" applyAlignment="1">
      <alignment horizontal="center" vertical="center"/>
    </xf>
    <xf numFmtId="10" fontId="11" fillId="0" borderId="0" xfId="3" applyNumberFormat="1" applyFont="1" applyBorder="1" applyAlignment="1" applyProtection="1">
      <alignment horizontal="center" vertical="center"/>
    </xf>
    <xf numFmtId="10" fontId="11" fillId="0" borderId="5" xfId="3" applyNumberFormat="1" applyFont="1" applyBorder="1" applyAlignment="1" applyProtection="1">
      <alignment horizontal="center" vertical="center"/>
    </xf>
    <xf numFmtId="165" fontId="9" fillId="0" borderId="0" xfId="0" applyNumberFormat="1" applyFont="1" applyAlignment="1">
      <alignment horizontal="right" vertical="center"/>
    </xf>
    <xf numFmtId="10" fontId="9" fillId="0" borderId="5" xfId="3" applyNumberFormat="1" applyFont="1" applyBorder="1" applyAlignment="1" applyProtection="1">
      <alignment horizontal="center" vertical="center"/>
    </xf>
    <xf numFmtId="165" fontId="9" fillId="0" borderId="0" xfId="0" applyNumberFormat="1" applyFont="1"/>
    <xf numFmtId="165" fontId="9" fillId="0" borderId="0" xfId="0" applyNumberFormat="1" applyFont="1" applyAlignment="1">
      <alignment horizontal="center" vertical="center"/>
    </xf>
    <xf numFmtId="49" fontId="9" fillId="0" borderId="0" xfId="0" applyNumberFormat="1" applyFont="1" applyAlignment="1">
      <alignment horizontal="center" vertical="center"/>
    </xf>
    <xf numFmtId="49" fontId="12" fillId="0" borderId="3" xfId="0" applyNumberFormat="1" applyFont="1" applyBorder="1" applyAlignment="1">
      <alignment horizontal="center" vertical="center"/>
    </xf>
    <xf numFmtId="10" fontId="8" fillId="0" borderId="5" xfId="3" applyNumberFormat="1" applyFont="1" applyBorder="1" applyAlignment="1" applyProtection="1">
      <alignment horizontal="center" vertical="center"/>
    </xf>
    <xf numFmtId="0" fontId="0" fillId="0" borderId="0" xfId="0" applyAlignment="1">
      <alignment horizontal="center" wrapText="1"/>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0" fontId="14" fillId="0" borderId="8" xfId="0" applyFont="1" applyBorder="1" applyAlignment="1">
      <alignment horizontal="center" vertical="center"/>
    </xf>
    <xf numFmtId="166" fontId="14" fillId="0" borderId="8" xfId="0" applyNumberFormat="1" applyFont="1" applyBorder="1"/>
    <xf numFmtId="0" fontId="1" fillId="0" borderId="0" xfId="0" applyFont="1"/>
    <xf numFmtId="0" fontId="16" fillId="0" borderId="0" xfId="3" applyFont="1" applyBorder="1" applyProtection="1"/>
    <xf numFmtId="0" fontId="16" fillId="0" borderId="0" xfId="3" applyFont="1" applyBorder="1" applyAlignment="1" applyProtection="1">
      <alignment wrapText="1"/>
    </xf>
    <xf numFmtId="165" fontId="16" fillId="0" borderId="0" xfId="3" applyNumberFormat="1" applyFont="1" applyBorder="1" applyProtection="1"/>
    <xf numFmtId="10" fontId="16" fillId="0" borderId="0" xfId="3" applyNumberFormat="1" applyFont="1" applyBorder="1" applyAlignment="1" applyProtection="1">
      <alignment horizontal="center"/>
    </xf>
    <xf numFmtId="0" fontId="13" fillId="0" borderId="0" xfId="3" applyFont="1" applyBorder="1" applyAlignment="1" applyProtection="1">
      <alignment vertical="center"/>
    </xf>
    <xf numFmtId="0" fontId="16" fillId="0" borderId="9" xfId="3" applyFont="1" applyBorder="1" applyAlignment="1" applyProtection="1">
      <alignment horizontal="right" vertical="center"/>
    </xf>
    <xf numFmtId="0" fontId="16" fillId="0" borderId="0" xfId="3" applyFont="1" applyBorder="1" applyAlignment="1" applyProtection="1">
      <alignment vertical="center"/>
    </xf>
    <xf numFmtId="0" fontId="16" fillId="0" borderId="0" xfId="3" applyFont="1" applyBorder="1" applyAlignment="1" applyProtection="1">
      <alignment vertical="center"/>
      <protection hidden="1"/>
    </xf>
    <xf numFmtId="0" fontId="16" fillId="0" borderId="10" xfId="3" applyFont="1" applyBorder="1" applyAlignment="1" applyProtection="1">
      <alignment horizontal="left" vertical="center"/>
      <protection hidden="1"/>
    </xf>
    <xf numFmtId="0" fontId="16" fillId="0" borderId="10" xfId="3" applyFont="1" applyBorder="1" applyAlignment="1" applyProtection="1">
      <alignment vertical="center"/>
    </xf>
    <xf numFmtId="10" fontId="16" fillId="0" borderId="10" xfId="3" applyNumberFormat="1" applyFont="1" applyBorder="1" applyAlignment="1" applyProtection="1">
      <alignment horizontal="center" vertical="center"/>
    </xf>
    <xf numFmtId="0" fontId="16" fillId="0" borderId="10" xfId="3" applyFont="1" applyBorder="1" applyAlignment="1" applyProtection="1">
      <alignment horizontal="left" vertical="center"/>
    </xf>
    <xf numFmtId="0" fontId="17" fillId="0" borderId="0" xfId="3" applyFont="1" applyBorder="1" applyAlignment="1" applyProtection="1">
      <alignment horizontal="left" vertical="center" wrapText="1"/>
    </xf>
    <xf numFmtId="0" fontId="17" fillId="0" borderId="0" xfId="3" applyFont="1" applyBorder="1" applyAlignment="1" applyProtection="1">
      <alignment horizontal="left" vertical="center"/>
    </xf>
    <xf numFmtId="10" fontId="17" fillId="0" borderId="0" xfId="3" applyNumberFormat="1" applyFont="1" applyBorder="1" applyAlignment="1" applyProtection="1">
      <alignment horizontal="left" vertical="center"/>
    </xf>
    <xf numFmtId="0" fontId="17" fillId="0" borderId="0" xfId="3" applyFont="1" applyBorder="1" applyProtection="1"/>
    <xf numFmtId="0" fontId="16" fillId="0" borderId="11" xfId="3" applyFont="1" applyBorder="1" applyAlignment="1" applyProtection="1">
      <alignment horizontal="center" wrapText="1"/>
    </xf>
    <xf numFmtId="10" fontId="16" fillId="0" borderId="12" xfId="3" applyNumberFormat="1" applyFont="1" applyBorder="1" applyAlignment="1" applyProtection="1">
      <alignment horizontal="center" wrapText="1"/>
    </xf>
    <xf numFmtId="0" fontId="16" fillId="0" borderId="13" xfId="3" applyFont="1" applyBorder="1" applyAlignment="1" applyProtection="1">
      <alignment horizontal="center" wrapText="1"/>
    </xf>
    <xf numFmtId="10" fontId="16" fillId="0" borderId="14" xfId="3" applyNumberFormat="1" applyFont="1" applyBorder="1" applyAlignment="1" applyProtection="1">
      <alignment horizontal="center" wrapText="1"/>
    </xf>
    <xf numFmtId="165" fontId="16" fillId="0" borderId="15" xfId="3" applyNumberFormat="1" applyFont="1" applyBorder="1" applyAlignment="1" applyProtection="1">
      <alignment horizontal="center"/>
    </xf>
    <xf numFmtId="165" fontId="16" fillId="0" borderId="11" xfId="3" applyNumberFormat="1" applyFont="1" applyBorder="1" applyProtection="1"/>
    <xf numFmtId="10" fontId="16" fillId="0" borderId="11" xfId="3" applyNumberFormat="1" applyFont="1" applyBorder="1" applyAlignment="1" applyProtection="1">
      <alignment horizontal="center"/>
    </xf>
    <xf numFmtId="10" fontId="16" fillId="0" borderId="11" xfId="3" applyNumberFormat="1" applyFont="1" applyBorder="1" applyProtection="1">
      <protection hidden="1"/>
    </xf>
    <xf numFmtId="10" fontId="16" fillId="0" borderId="0" xfId="3" applyNumberFormat="1" applyFont="1" applyBorder="1" applyProtection="1">
      <protection hidden="1"/>
    </xf>
    <xf numFmtId="0" fontId="18" fillId="0" borderId="0" xfId="3" applyFont="1" applyBorder="1" applyProtection="1">
      <protection hidden="1"/>
    </xf>
    <xf numFmtId="165" fontId="16" fillId="0" borderId="16" xfId="3" applyNumberFormat="1" applyFont="1" applyBorder="1" applyAlignment="1" applyProtection="1">
      <alignment horizontal="center"/>
    </xf>
    <xf numFmtId="10" fontId="16" fillId="0" borderId="17" xfId="3" applyNumberFormat="1" applyFont="1" applyBorder="1" applyAlignment="1" applyProtection="1">
      <alignment horizontal="center"/>
    </xf>
    <xf numFmtId="0" fontId="16" fillId="0" borderId="17" xfId="3" applyFont="1" applyBorder="1" applyAlignment="1" applyProtection="1">
      <alignment horizontal="fill" vertical="center"/>
      <protection hidden="1"/>
    </xf>
    <xf numFmtId="165" fontId="16" fillId="0" borderId="18" xfId="3" applyNumberFormat="1" applyFont="1" applyBorder="1" applyAlignment="1" applyProtection="1">
      <alignment horizontal="center"/>
    </xf>
    <xf numFmtId="10" fontId="16" fillId="0" borderId="13" xfId="3" applyNumberFormat="1" applyFont="1" applyBorder="1" applyAlignment="1" applyProtection="1">
      <alignment horizontal="center"/>
    </xf>
    <xf numFmtId="168" fontId="16" fillId="0" borderId="13" xfId="3" applyNumberFormat="1" applyFont="1" applyBorder="1" applyProtection="1">
      <protection hidden="1"/>
    </xf>
    <xf numFmtId="0" fontId="16" fillId="0" borderId="19" xfId="3" applyFont="1" applyBorder="1" applyAlignment="1" applyProtection="1">
      <alignment wrapText="1"/>
    </xf>
    <xf numFmtId="165" fontId="16" fillId="0" borderId="19" xfId="3" applyNumberFormat="1" applyFont="1" applyBorder="1" applyAlignment="1" applyProtection="1">
      <alignment wrapText="1"/>
    </xf>
    <xf numFmtId="10" fontId="16" fillId="0" borderId="19" xfId="3" applyNumberFormat="1" applyFont="1" applyBorder="1" applyAlignment="1" applyProtection="1">
      <alignment horizontal="center" wrapText="1"/>
    </xf>
    <xf numFmtId="10" fontId="16" fillId="0" borderId="20" xfId="3" applyNumberFormat="1" applyFont="1" applyBorder="1" applyProtection="1"/>
    <xf numFmtId="10" fontId="16" fillId="0" borderId="21" xfId="3" applyNumberFormat="1" applyFont="1" applyBorder="1" applyProtection="1"/>
    <xf numFmtId="0" fontId="16" fillId="7" borderId="22" xfId="3" applyFont="1" applyFill="1" applyBorder="1" applyAlignment="1" applyProtection="1">
      <alignment wrapText="1"/>
    </xf>
    <xf numFmtId="165" fontId="16" fillId="7" borderId="22" xfId="3" applyNumberFormat="1" applyFont="1" applyFill="1" applyBorder="1" applyAlignment="1" applyProtection="1">
      <alignment wrapText="1"/>
    </xf>
    <xf numFmtId="10" fontId="16" fillId="7" borderId="22" xfId="3" applyNumberFormat="1" applyFont="1" applyFill="1" applyBorder="1" applyAlignment="1" applyProtection="1">
      <alignment horizontal="center" wrapText="1"/>
    </xf>
    <xf numFmtId="10" fontId="16" fillId="7" borderId="23" xfId="3" applyNumberFormat="1" applyFont="1" applyFill="1" applyBorder="1" applyProtection="1"/>
    <xf numFmtId="10" fontId="16" fillId="7" borderId="24" xfId="3" applyNumberFormat="1" applyFont="1" applyFill="1" applyBorder="1" applyProtection="1"/>
    <xf numFmtId="0" fontId="16" fillId="0" borderId="22" xfId="3" applyFont="1" applyBorder="1" applyAlignment="1" applyProtection="1">
      <alignment wrapText="1"/>
    </xf>
    <xf numFmtId="165" fontId="16" fillId="0" borderId="22" xfId="3" applyNumberFormat="1" applyFont="1" applyBorder="1" applyAlignment="1" applyProtection="1">
      <alignment wrapText="1"/>
    </xf>
    <xf numFmtId="10" fontId="16" fillId="0" borderId="22" xfId="3" applyNumberFormat="1" applyFont="1" applyBorder="1" applyAlignment="1" applyProtection="1">
      <alignment horizontal="center" wrapText="1"/>
    </xf>
    <xf numFmtId="168" fontId="16" fillId="0" borderId="23" xfId="3" applyNumberFormat="1" applyFont="1" applyBorder="1" applyProtection="1"/>
    <xf numFmtId="0" fontId="2" fillId="0" borderId="0" xfId="0" applyFont="1" applyAlignment="1">
      <alignment vertical="center"/>
    </xf>
    <xf numFmtId="0" fontId="20" fillId="0" borderId="0" xfId="4"/>
    <xf numFmtId="0" fontId="16" fillId="7" borderId="27" xfId="3" applyFont="1" applyFill="1" applyBorder="1" applyAlignment="1" applyProtection="1">
      <alignment wrapText="1"/>
    </xf>
    <xf numFmtId="165" fontId="16" fillId="7" borderId="27" xfId="3" applyNumberFormat="1" applyFont="1" applyFill="1" applyBorder="1" applyAlignment="1" applyProtection="1">
      <alignment wrapText="1"/>
    </xf>
    <xf numFmtId="10" fontId="16" fillId="7" borderId="27" xfId="3" applyNumberFormat="1" applyFont="1" applyFill="1" applyBorder="1" applyAlignment="1" applyProtection="1">
      <alignment horizontal="center" wrapText="1"/>
    </xf>
    <xf numFmtId="168" fontId="16" fillId="7" borderId="28" xfId="3" applyNumberFormat="1" applyFont="1" applyFill="1" applyBorder="1" applyProtection="1"/>
    <xf numFmtId="168" fontId="16" fillId="7" borderId="29" xfId="3" applyNumberFormat="1" applyFont="1" applyFill="1" applyBorder="1" applyProtection="1"/>
    <xf numFmtId="43" fontId="16" fillId="0" borderId="0" xfId="5" applyFont="1" applyBorder="1" applyAlignment="1" applyProtection="1">
      <alignment horizontal="center"/>
    </xf>
    <xf numFmtId="43" fontId="16" fillId="0" borderId="0" xfId="5" applyFont="1" applyBorder="1" applyAlignment="1" applyProtection="1"/>
    <xf numFmtId="0" fontId="23" fillId="8" borderId="26" xfId="0" applyFont="1" applyFill="1" applyBorder="1" applyAlignment="1">
      <alignment horizontal="right" vertical="top" wrapText="1"/>
    </xf>
    <xf numFmtId="0" fontId="23" fillId="8" borderId="26" xfId="0" applyFont="1" applyFill="1" applyBorder="1" applyAlignment="1">
      <alignment horizontal="center" vertical="top" wrapText="1"/>
    </xf>
    <xf numFmtId="4" fontId="23" fillId="8" borderId="26" xfId="0" applyNumberFormat="1" applyFont="1" applyFill="1" applyBorder="1" applyAlignment="1">
      <alignment horizontal="right" vertical="top" wrapText="1"/>
    </xf>
    <xf numFmtId="170" fontId="23" fillId="8" borderId="26" xfId="0" applyNumberFormat="1" applyFont="1" applyFill="1" applyBorder="1" applyAlignment="1">
      <alignment horizontal="right" vertical="top" wrapText="1"/>
    </xf>
    <xf numFmtId="0" fontId="24" fillId="8" borderId="0" xfId="0" applyFont="1" applyFill="1" applyAlignment="1">
      <alignment horizontal="center" vertical="top" wrapText="1"/>
    </xf>
    <xf numFmtId="0" fontId="24" fillId="8" borderId="0" xfId="0" applyFont="1" applyFill="1" applyAlignment="1">
      <alignment horizontal="left" vertical="top" wrapText="1"/>
    </xf>
    <xf numFmtId="0" fontId="21" fillId="8" borderId="0" xfId="0" applyFont="1" applyFill="1" applyAlignment="1">
      <alignment horizontal="left" vertical="top" wrapText="1"/>
    </xf>
    <xf numFmtId="10" fontId="16" fillId="0" borderId="0" xfId="5" applyNumberFormat="1" applyFont="1" applyBorder="1" applyAlignment="1" applyProtection="1"/>
    <xf numFmtId="0" fontId="16" fillId="0" borderId="0" xfId="3" applyFont="1" applyBorder="1" applyAlignment="1" applyProtection="1">
      <alignment horizontal="left" vertical="center"/>
    </xf>
    <xf numFmtId="0" fontId="22" fillId="8" borderId="0" xfId="0" applyFont="1" applyFill="1" applyAlignment="1">
      <alignment horizontal="right" vertical="top" wrapText="1"/>
    </xf>
    <xf numFmtId="0" fontId="23" fillId="8" borderId="26" xfId="0" applyFont="1" applyFill="1" applyBorder="1" applyAlignment="1">
      <alignment horizontal="left" vertical="top" wrapText="1"/>
    </xf>
    <xf numFmtId="0" fontId="0" fillId="0" borderId="0" xfId="0" quotePrefix="1"/>
    <xf numFmtId="0" fontId="16" fillId="0" borderId="25" xfId="3" applyFont="1" applyBorder="1" applyAlignment="1" applyProtection="1">
      <alignment horizontal="center"/>
    </xf>
    <xf numFmtId="0" fontId="0" fillId="9" borderId="0" xfId="0" applyFill="1"/>
    <xf numFmtId="169" fontId="2" fillId="9" borderId="0" xfId="0" quotePrefix="1" applyNumberFormat="1" applyFont="1" applyFill="1" applyAlignment="1">
      <alignment horizontal="left" vertical="center"/>
    </xf>
    <xf numFmtId="4" fontId="2" fillId="9" borderId="0" xfId="0" applyNumberFormat="1" applyFont="1" applyFill="1" applyAlignment="1">
      <alignment horizontal="left" vertical="center" wrapText="1"/>
    </xf>
    <xf numFmtId="0" fontId="2" fillId="9" borderId="0" xfId="0" applyFont="1" applyFill="1" applyAlignment="1">
      <alignment horizontal="center" vertical="center"/>
    </xf>
    <xf numFmtId="0" fontId="2" fillId="9" borderId="0" xfId="0" applyFont="1" applyFill="1" applyAlignment="1">
      <alignment horizontal="right" vertical="center"/>
    </xf>
    <xf numFmtId="0" fontId="5" fillId="0" borderId="0" xfId="0" applyFont="1" applyAlignment="1">
      <alignment vertical="center"/>
    </xf>
    <xf numFmtId="0" fontId="4" fillId="0" borderId="0" xfId="0" applyFont="1" applyAlignment="1">
      <alignment vertical="center"/>
    </xf>
    <xf numFmtId="10" fontId="11" fillId="9" borderId="0" xfId="3" applyNumberFormat="1" applyFont="1" applyFill="1" applyBorder="1" applyAlignment="1" applyProtection="1">
      <alignment horizontal="center" vertical="center"/>
    </xf>
    <xf numFmtId="0" fontId="21" fillId="9" borderId="0" xfId="4" applyFont="1" applyFill="1" applyAlignment="1">
      <alignment horizontal="left" vertical="top" wrapText="1"/>
    </xf>
    <xf numFmtId="0" fontId="21" fillId="9" borderId="0" xfId="4" applyFont="1" applyFill="1" applyAlignment="1">
      <alignment horizontal="left" vertical="top"/>
    </xf>
    <xf numFmtId="0" fontId="21" fillId="9" borderId="0" xfId="0" applyFont="1" applyFill="1" applyAlignment="1">
      <alignment horizontal="left" vertical="top"/>
    </xf>
    <xf numFmtId="0" fontId="22" fillId="9" borderId="0" xfId="4" applyFont="1" applyFill="1" applyAlignment="1">
      <alignment horizontal="left" vertical="top"/>
    </xf>
    <xf numFmtId="0" fontId="22" fillId="9" borderId="0" xfId="0" applyFont="1" applyFill="1" applyAlignment="1">
      <alignment horizontal="left" vertical="top"/>
    </xf>
    <xf numFmtId="0" fontId="16" fillId="0" borderId="0" xfId="3" applyFont="1" applyBorder="1" applyAlignment="1" applyProtection="1">
      <alignment horizontal="right" vertical="center"/>
    </xf>
    <xf numFmtId="0" fontId="0" fillId="9" borderId="3" xfId="0" applyFill="1" applyBorder="1"/>
    <xf numFmtId="4" fontId="23" fillId="9" borderId="26" xfId="0" applyNumberFormat="1" applyFont="1" applyFill="1" applyBorder="1" applyAlignment="1">
      <alignment horizontal="right" vertical="top" wrapText="1"/>
    </xf>
    <xf numFmtId="0" fontId="15" fillId="5" borderId="0" xfId="0" applyFont="1" applyFill="1" applyBorder="1" applyAlignment="1">
      <alignment horizontal="center"/>
    </xf>
    <xf numFmtId="0" fontId="21" fillId="8" borderId="26" xfId="0" applyFont="1" applyFill="1" applyBorder="1" applyAlignment="1">
      <alignment horizontal="left" vertical="top" wrapText="1"/>
    </xf>
    <xf numFmtId="0" fontId="21" fillId="8" borderId="26" xfId="0" applyFont="1" applyFill="1" applyBorder="1" applyAlignment="1">
      <alignment horizontal="right" vertical="top" wrapText="1"/>
    </xf>
    <xf numFmtId="0" fontId="21" fillId="8" borderId="26" xfId="0" applyFont="1" applyFill="1" applyBorder="1" applyAlignment="1">
      <alignment horizontal="center" vertical="top" wrapText="1"/>
    </xf>
    <xf numFmtId="172" fontId="20" fillId="0" borderId="0" xfId="4" applyNumberFormat="1"/>
    <xf numFmtId="0" fontId="32" fillId="8" borderId="26" xfId="0" applyFont="1" applyFill="1" applyBorder="1" applyAlignment="1">
      <alignment horizontal="left" vertical="top" wrapText="1"/>
    </xf>
    <xf numFmtId="0" fontId="33" fillId="0" borderId="8" xfId="1" applyNumberFormat="1" applyFont="1" applyBorder="1" applyAlignment="1" applyProtection="1">
      <alignment horizontal="left" vertical="center" wrapText="1"/>
    </xf>
    <xf numFmtId="0" fontId="21" fillId="9" borderId="0" xfId="4" applyFont="1" applyFill="1" applyBorder="1" applyAlignment="1">
      <alignment horizontal="left" vertical="top" wrapText="1"/>
    </xf>
    <xf numFmtId="0" fontId="21" fillId="9" borderId="0" xfId="4" applyFont="1" applyFill="1" applyBorder="1" applyAlignment="1">
      <alignment horizontal="left" vertical="top"/>
    </xf>
    <xf numFmtId="0" fontId="21" fillId="9" borderId="0" xfId="0" applyFont="1" applyFill="1" applyBorder="1" applyAlignment="1">
      <alignment horizontal="left" vertical="top"/>
    </xf>
    <xf numFmtId="0" fontId="16" fillId="0" borderId="34" xfId="3" applyFont="1" applyBorder="1" applyAlignment="1" applyProtection="1">
      <alignment horizontal="right" vertical="center"/>
    </xf>
    <xf numFmtId="0" fontId="16" fillId="0" borderId="5" xfId="3" applyFont="1" applyBorder="1" applyAlignment="1" applyProtection="1">
      <alignment horizontal="right" vertical="center"/>
    </xf>
    <xf numFmtId="0" fontId="22" fillId="9" borderId="0" xfId="4" applyFont="1" applyFill="1" applyBorder="1" applyAlignment="1">
      <alignment horizontal="left" vertical="top"/>
    </xf>
    <xf numFmtId="0" fontId="22" fillId="9" borderId="0" xfId="0" applyFont="1" applyFill="1" applyBorder="1" applyAlignment="1">
      <alignment horizontal="left" vertical="top"/>
    </xf>
    <xf numFmtId="0" fontId="16" fillId="0" borderId="5" xfId="3" applyFont="1" applyBorder="1" applyAlignment="1" applyProtection="1">
      <alignment vertical="center"/>
    </xf>
    <xf numFmtId="0" fontId="16" fillId="0" borderId="35" xfId="3" applyFont="1" applyBorder="1" applyAlignment="1" applyProtection="1">
      <alignment horizontal="left" vertical="center"/>
    </xf>
    <xf numFmtId="0" fontId="16" fillId="0" borderId="36" xfId="3" applyFont="1" applyBorder="1" applyAlignment="1" applyProtection="1">
      <alignment horizontal="center" vertical="center"/>
    </xf>
    <xf numFmtId="0" fontId="17" fillId="0" borderId="3" xfId="3" applyFont="1" applyBorder="1" applyAlignment="1" applyProtection="1">
      <alignment horizontal="left" vertical="center"/>
    </xf>
    <xf numFmtId="0" fontId="17" fillId="0" borderId="5" xfId="3" applyFont="1" applyBorder="1" applyAlignment="1" applyProtection="1">
      <alignment horizontal="left" vertical="center"/>
    </xf>
    <xf numFmtId="0" fontId="16" fillId="0" borderId="37" xfId="3" applyFont="1" applyBorder="1" applyAlignment="1" applyProtection="1">
      <alignment horizontal="center"/>
    </xf>
    <xf numFmtId="0" fontId="16" fillId="0" borderId="38" xfId="3" applyFont="1" applyBorder="1" applyAlignment="1" applyProtection="1">
      <alignment horizontal="center"/>
    </xf>
    <xf numFmtId="0" fontId="16" fillId="0" borderId="39" xfId="3" applyFont="1" applyBorder="1" applyAlignment="1" applyProtection="1">
      <alignment horizontal="center"/>
    </xf>
    <xf numFmtId="165" fontId="16" fillId="0" borderId="38" xfId="3" applyNumberFormat="1" applyFont="1" applyBorder="1" applyAlignment="1" applyProtection="1">
      <alignment horizontal="center"/>
    </xf>
    <xf numFmtId="49" fontId="16" fillId="0" borderId="37" xfId="3" applyNumberFormat="1" applyFont="1" applyBorder="1" applyAlignment="1" applyProtection="1">
      <alignment horizontal="center"/>
    </xf>
    <xf numFmtId="10" fontId="16" fillId="0" borderId="40" xfId="3" applyNumberFormat="1" applyFont="1" applyBorder="1" applyProtection="1">
      <protection hidden="1"/>
    </xf>
    <xf numFmtId="0" fontId="16" fillId="0" borderId="3" xfId="3" applyFont="1" applyBorder="1" applyAlignment="1" applyProtection="1">
      <alignment horizontal="center"/>
    </xf>
    <xf numFmtId="0" fontId="16" fillId="0" borderId="41" xfId="3" applyFont="1" applyBorder="1" applyAlignment="1" applyProtection="1">
      <alignment horizontal="fill" vertical="center"/>
      <protection hidden="1"/>
    </xf>
    <xf numFmtId="49" fontId="16" fillId="0" borderId="35" xfId="3" applyNumberFormat="1" applyFont="1" applyBorder="1" applyAlignment="1" applyProtection="1">
      <alignment horizontal="center"/>
    </xf>
    <xf numFmtId="168" fontId="16" fillId="0" borderId="42" xfId="3" applyNumberFormat="1" applyFont="1" applyBorder="1" applyProtection="1">
      <protection hidden="1"/>
    </xf>
    <xf numFmtId="49" fontId="16" fillId="0" borderId="43" xfId="3" applyNumberFormat="1" applyFont="1" applyBorder="1" applyAlignment="1" applyProtection="1">
      <alignment horizontal="center"/>
    </xf>
    <xf numFmtId="0" fontId="16" fillId="0" borderId="44" xfId="3" applyFont="1" applyBorder="1" applyProtection="1"/>
    <xf numFmtId="10" fontId="16" fillId="0" borderId="45" xfId="3" applyNumberFormat="1" applyFont="1" applyBorder="1" applyProtection="1"/>
    <xf numFmtId="0" fontId="16" fillId="7" borderId="46" xfId="3" applyFont="1" applyFill="1" applyBorder="1" applyProtection="1"/>
    <xf numFmtId="10" fontId="16" fillId="7" borderId="47" xfId="3" applyNumberFormat="1" applyFont="1" applyFill="1" applyBorder="1" applyProtection="1"/>
    <xf numFmtId="0" fontId="16" fillId="0" borderId="46" xfId="3" applyFont="1" applyBorder="1" applyProtection="1"/>
    <xf numFmtId="168" fontId="16" fillId="0" borderId="48" xfId="3" applyNumberFormat="1" applyFont="1" applyBorder="1" applyProtection="1"/>
    <xf numFmtId="0" fontId="16" fillId="7" borderId="49" xfId="3" applyFont="1" applyFill="1" applyBorder="1" applyProtection="1"/>
    <xf numFmtId="168" fontId="16" fillId="7" borderId="50" xfId="3" applyNumberFormat="1" applyFont="1" applyFill="1" applyBorder="1" applyProtection="1"/>
    <xf numFmtId="0" fontId="16" fillId="0" borderId="3" xfId="3" applyFont="1" applyBorder="1" applyProtection="1"/>
    <xf numFmtId="0" fontId="16" fillId="0" borderId="5" xfId="3" applyFont="1" applyBorder="1" applyProtection="1"/>
    <xf numFmtId="0" fontId="16" fillId="0" borderId="51" xfId="3" applyFont="1" applyBorder="1" applyProtection="1"/>
    <xf numFmtId="0" fontId="16" fillId="0" borderId="52" xfId="3" applyFont="1" applyBorder="1" applyAlignment="1" applyProtection="1">
      <alignment wrapText="1"/>
    </xf>
    <xf numFmtId="165" fontId="16" fillId="0" borderId="52" xfId="3" applyNumberFormat="1" applyFont="1" applyBorder="1" applyProtection="1"/>
    <xf numFmtId="10" fontId="16" fillId="0" borderId="52" xfId="3" applyNumberFormat="1" applyFont="1" applyBorder="1" applyAlignment="1" applyProtection="1">
      <alignment horizontal="center"/>
    </xf>
    <xf numFmtId="0" fontId="16" fillId="0" borderId="52" xfId="3" applyFont="1" applyBorder="1" applyProtection="1"/>
    <xf numFmtId="0" fontId="16" fillId="0" borderId="53" xfId="3" applyFont="1" applyBorder="1" applyProtection="1"/>
    <xf numFmtId="172" fontId="15" fillId="0" borderId="8" xfId="1" applyNumberFormat="1" applyFont="1" applyBorder="1" applyAlignment="1" applyProtection="1">
      <alignment vertical="center"/>
    </xf>
    <xf numFmtId="0" fontId="21" fillId="9" borderId="5" xfId="0" applyFont="1" applyFill="1" applyBorder="1" applyAlignment="1">
      <alignment horizontal="left" vertical="top"/>
    </xf>
    <xf numFmtId="0" fontId="22" fillId="9" borderId="5" xfId="0" applyFont="1" applyFill="1" applyBorder="1" applyAlignment="1">
      <alignment horizontal="left" vertical="top"/>
    </xf>
    <xf numFmtId="0" fontId="0" fillId="0" borderId="3" xfId="0" applyBorder="1"/>
    <xf numFmtId="0" fontId="0" fillId="0" borderId="0" xfId="0" applyBorder="1"/>
    <xf numFmtId="0" fontId="0" fillId="0" borderId="5" xfId="0" applyBorder="1"/>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6" xfId="0" applyFont="1" applyBorder="1" applyAlignment="1">
      <alignment horizontal="center" vertical="center"/>
    </xf>
    <xf numFmtId="10" fontId="3" fillId="0" borderId="57" xfId="2" applyNumberFormat="1" applyFont="1" applyBorder="1" applyAlignment="1" applyProtection="1">
      <alignment horizontal="center" vertical="center"/>
    </xf>
    <xf numFmtId="10" fontId="14" fillId="0" borderId="57" xfId="2" applyNumberFormat="1" applyFont="1" applyBorder="1" applyAlignment="1" applyProtection="1">
      <alignment horizontal="center" vertical="center"/>
    </xf>
    <xf numFmtId="167" fontId="0" fillId="0" borderId="5" xfId="0" applyNumberFormat="1" applyBorder="1"/>
    <xf numFmtId="0" fontId="15" fillId="5" borderId="0" xfId="0" applyFont="1" applyFill="1" applyBorder="1"/>
    <xf numFmtId="0" fontId="0" fillId="0" borderId="51" xfId="0" applyBorder="1"/>
    <xf numFmtId="0" fontId="15" fillId="5" borderId="52" xfId="0" applyFont="1" applyFill="1" applyBorder="1"/>
    <xf numFmtId="0" fontId="0" fillId="0" borderId="53" xfId="0" applyBorder="1"/>
    <xf numFmtId="0" fontId="2" fillId="0" borderId="0" xfId="0" applyFont="1" applyAlignment="1">
      <alignment horizontal="center" vertical="center"/>
    </xf>
    <xf numFmtId="0" fontId="2" fillId="9" borderId="0" xfId="0" applyFont="1" applyFill="1" applyAlignment="1">
      <alignment horizontal="center" vertical="center"/>
    </xf>
    <xf numFmtId="4" fontId="2" fillId="0" borderId="0" xfId="0" applyNumberFormat="1" applyFont="1" applyAlignment="1">
      <alignment horizontal="center" vertical="center" wrapText="1"/>
    </xf>
    <xf numFmtId="0" fontId="2" fillId="0" borderId="0" xfId="0" applyFont="1" applyAlignment="1">
      <alignment horizontal="left" vertical="center" wrapText="1"/>
    </xf>
    <xf numFmtId="0" fontId="31" fillId="0" borderId="0" xfId="0" applyFont="1" applyAlignment="1">
      <alignment horizontal="left" vertical="top" wrapText="1"/>
    </xf>
    <xf numFmtId="0" fontId="1" fillId="0" borderId="0" xfId="0" applyFont="1" applyAlignment="1">
      <alignment horizontal="center" vertical="center"/>
    </xf>
    <xf numFmtId="0" fontId="30" fillId="9" borderId="0" xfId="0" applyFont="1" applyFill="1" applyAlignment="1">
      <alignment horizontal="center"/>
    </xf>
    <xf numFmtId="0" fontId="6" fillId="2" borderId="1" xfId="0" applyFont="1" applyFill="1" applyBorder="1" applyAlignment="1">
      <alignment horizontal="center" vertical="center"/>
    </xf>
    <xf numFmtId="0" fontId="7" fillId="3" borderId="2" xfId="0" applyFont="1" applyFill="1" applyBorder="1" applyAlignment="1">
      <alignment horizontal="center"/>
    </xf>
    <xf numFmtId="0" fontId="2" fillId="0" borderId="3" xfId="0" applyFont="1" applyBorder="1" applyAlignment="1">
      <alignment horizontal="center"/>
    </xf>
    <xf numFmtId="0" fontId="8" fillId="4" borderId="2" xfId="0" applyFont="1" applyFill="1" applyBorder="1" applyAlignment="1">
      <alignment horizontal="center" vertical="center"/>
    </xf>
    <xf numFmtId="0" fontId="2" fillId="0" borderId="2" xfId="0" applyFont="1" applyBorder="1" applyAlignment="1">
      <alignment horizontal="center" vertical="center" wrapText="1"/>
    </xf>
    <xf numFmtId="165" fontId="9" fillId="0" borderId="0" xfId="0" applyNumberFormat="1" applyFont="1" applyAlignment="1">
      <alignment horizontal="center" vertical="center" wrapText="1"/>
    </xf>
    <xf numFmtId="10" fontId="11" fillId="9" borderId="0" xfId="3" applyNumberFormat="1" applyFont="1" applyFill="1" applyBorder="1" applyAlignment="1" applyProtection="1">
      <alignment horizontal="center" vertical="center"/>
    </xf>
    <xf numFmtId="165" fontId="9" fillId="0" borderId="0" xfId="0" applyNumberFormat="1" applyFont="1" applyAlignment="1">
      <alignment horizontal="right" vertical="center"/>
    </xf>
    <xf numFmtId="165" fontId="11" fillId="0" borderId="0" xfId="0" quotePrefix="1" applyNumberFormat="1" applyFont="1" applyAlignment="1">
      <alignment horizontal="left" vertical="center" wrapText="1"/>
    </xf>
    <xf numFmtId="165" fontId="11" fillId="0" borderId="0" xfId="0" applyNumberFormat="1" applyFont="1" applyAlignment="1">
      <alignment horizontal="left" vertical="center" wrapText="1"/>
    </xf>
    <xf numFmtId="165" fontId="9" fillId="0" borderId="0" xfId="0" applyNumberFormat="1" applyFont="1" applyAlignment="1">
      <alignment wrapText="1"/>
    </xf>
    <xf numFmtId="165" fontId="9" fillId="0" borderId="0" xfId="0" applyNumberFormat="1" applyFont="1" applyAlignment="1">
      <alignment horizontal="center" vertical="center"/>
    </xf>
    <xf numFmtId="49" fontId="9" fillId="0" borderId="3" xfId="0" applyNumberFormat="1" applyFont="1" applyBorder="1" applyAlignment="1">
      <alignment horizontal="center" vertical="center"/>
    </xf>
    <xf numFmtId="49" fontId="9" fillId="0" borderId="0" xfId="0" applyNumberFormat="1" applyFont="1" applyAlignment="1">
      <alignment horizontal="center" vertical="center"/>
    </xf>
    <xf numFmtId="10" fontId="9" fillId="0" borderId="5" xfId="3" applyNumberFormat="1" applyFont="1" applyBorder="1" applyAlignment="1" applyProtection="1">
      <alignment horizontal="center" vertical="center"/>
    </xf>
    <xf numFmtId="0" fontId="1" fillId="10" borderId="6" xfId="0" applyFont="1" applyFill="1" applyBorder="1" applyAlignment="1">
      <alignment horizontal="center"/>
    </xf>
    <xf numFmtId="0" fontId="2" fillId="10" borderId="0" xfId="0" applyFont="1" applyFill="1" applyAlignment="1">
      <alignment horizontal="center"/>
    </xf>
    <xf numFmtId="0" fontId="0" fillId="0" borderId="7" xfId="0" applyBorder="1" applyAlignment="1">
      <alignment horizontal="center" vertical="center"/>
    </xf>
    <xf numFmtId="49" fontId="13" fillId="6" borderId="54" xfId="3" applyNumberFormat="1" applyFont="1" applyFill="1" applyBorder="1" applyAlignment="1" applyProtection="1">
      <alignment horizontal="center"/>
      <protection hidden="1"/>
    </xf>
    <xf numFmtId="49" fontId="13" fillId="6" borderId="6" xfId="3" applyNumberFormat="1" applyFont="1" applyFill="1" applyBorder="1" applyAlignment="1" applyProtection="1">
      <alignment horizontal="center"/>
      <protection hidden="1"/>
    </xf>
    <xf numFmtId="49" fontId="13" fillId="6" borderId="55" xfId="3" applyNumberFormat="1" applyFont="1" applyFill="1" applyBorder="1" applyAlignment="1" applyProtection="1">
      <alignment horizontal="center"/>
      <protection hidden="1"/>
    </xf>
    <xf numFmtId="0" fontId="13" fillId="0" borderId="3" xfId="3" applyFont="1" applyBorder="1" applyAlignment="1" applyProtection="1">
      <alignment horizontal="center" vertical="center"/>
    </xf>
    <xf numFmtId="0" fontId="13" fillId="0" borderId="0" xfId="3" applyFont="1" applyBorder="1" applyAlignment="1" applyProtection="1">
      <alignment horizontal="center" vertical="center"/>
    </xf>
    <xf numFmtId="0" fontId="13" fillId="0" borderId="5" xfId="3" applyFont="1" applyBorder="1" applyAlignment="1" applyProtection="1">
      <alignment horizontal="center" vertical="center"/>
    </xf>
    <xf numFmtId="0" fontId="15" fillId="5" borderId="0" xfId="0" applyFont="1" applyFill="1" applyAlignment="1">
      <alignment horizontal="center"/>
    </xf>
    <xf numFmtId="0" fontId="16" fillId="0" borderId="9" xfId="1" applyNumberFormat="1" applyFont="1" applyBorder="1" applyAlignment="1" applyProtection="1">
      <alignment horizontal="left" vertical="top" wrapText="1"/>
    </xf>
    <xf numFmtId="0" fontId="16" fillId="0" borderId="0" xfId="1" applyNumberFormat="1" applyFont="1" applyBorder="1" applyAlignment="1" applyProtection="1">
      <alignment horizontal="left" vertical="top" wrapText="1"/>
    </xf>
    <xf numFmtId="0" fontId="16" fillId="0" borderId="30" xfId="1" applyNumberFormat="1" applyFont="1" applyBorder="1" applyAlignment="1" applyProtection="1">
      <alignment horizontal="left" vertical="top" wrapText="1"/>
    </xf>
    <xf numFmtId="49" fontId="26" fillId="6" borderId="31" xfId="3" applyNumberFormat="1" applyFont="1" applyFill="1" applyBorder="1" applyAlignment="1" applyProtection="1">
      <alignment horizontal="center"/>
      <protection hidden="1"/>
    </xf>
    <xf numFmtId="49" fontId="26" fillId="6" borderId="32" xfId="3" applyNumberFormat="1" applyFont="1" applyFill="1" applyBorder="1" applyAlignment="1" applyProtection="1">
      <alignment horizontal="center"/>
      <protection hidden="1"/>
    </xf>
    <xf numFmtId="49" fontId="26" fillId="6" borderId="33" xfId="3" applyNumberFormat="1" applyFont="1" applyFill="1" applyBorder="1" applyAlignment="1" applyProtection="1">
      <alignment horizontal="center"/>
      <protection hidden="1"/>
    </xf>
    <xf numFmtId="0" fontId="19" fillId="5" borderId="6" xfId="0" applyFont="1" applyFill="1" applyBorder="1" applyAlignment="1">
      <alignment horizontal="center"/>
    </xf>
    <xf numFmtId="0" fontId="15" fillId="5" borderId="6" xfId="0" applyFont="1" applyFill="1" applyBorder="1" applyAlignment="1">
      <alignment horizontal="center"/>
    </xf>
    <xf numFmtId="0" fontId="19" fillId="5" borderId="0" xfId="0" applyFont="1" applyFill="1" applyBorder="1" applyAlignment="1">
      <alignment horizontal="center"/>
    </xf>
    <xf numFmtId="0" fontId="15" fillId="5" borderId="0" xfId="0" applyFont="1" applyFill="1" applyBorder="1" applyAlignment="1">
      <alignment horizontal="center"/>
    </xf>
    <xf numFmtId="0" fontId="21" fillId="8" borderId="0" xfId="0" applyFont="1" applyFill="1" applyAlignment="1">
      <alignment horizontal="center" wrapText="1"/>
    </xf>
    <xf numFmtId="0" fontId="0" fillId="0" borderId="0" xfId="0"/>
    <xf numFmtId="0" fontId="21" fillId="8" borderId="0" xfId="0" applyFont="1" applyFill="1" applyAlignment="1">
      <alignment horizontal="left" vertical="top" wrapText="1"/>
    </xf>
    <xf numFmtId="0" fontId="22" fillId="8" borderId="0" xfId="0" applyFont="1" applyFill="1" applyAlignment="1">
      <alignment horizontal="left" vertical="top" wrapText="1"/>
    </xf>
    <xf numFmtId="0" fontId="22" fillId="8" borderId="0" xfId="0" applyFont="1" applyFill="1" applyAlignment="1">
      <alignment horizontal="right" vertical="top" wrapText="1"/>
    </xf>
    <xf numFmtId="4" fontId="22" fillId="8" borderId="0" xfId="0" applyNumberFormat="1" applyFont="1" applyFill="1" applyAlignment="1">
      <alignment horizontal="right" vertical="top" wrapText="1"/>
    </xf>
  </cellXfs>
  <cellStyles count="13">
    <cellStyle name="Excel Built-in Comma" xfId="8"/>
    <cellStyle name="Moeda" xfId="1" builtinId="4"/>
    <cellStyle name="Normal" xfId="0" builtinId="0"/>
    <cellStyle name="Normal 2" xfId="4"/>
    <cellStyle name="Normal 2 2" xfId="7"/>
    <cellStyle name="Normal 3" xfId="9"/>
    <cellStyle name="Normal 4" xfId="11"/>
    <cellStyle name="Normal 5" xfId="6"/>
    <cellStyle name="Porcentagem" xfId="2" builtinId="5"/>
    <cellStyle name="Texto Explicativo" xfId="3" builtinId="53" customBuiltin="1"/>
    <cellStyle name="Vírgula" xfId="5" builtinId="3"/>
    <cellStyle name="Vírgula 2" xfId="12"/>
    <cellStyle name="Vírgula 3" xfId="1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A6A6A6"/>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3CDDD"/>
      <rgbColor rgb="FFFF99CC"/>
      <rgbColor rgb="FFB2B2B2"/>
      <rgbColor rgb="FFBFBFBF"/>
      <rgbColor rgb="FF4472C4"/>
      <rgbColor rgb="FF33CCCC"/>
      <rgbColor rgb="FF9BBB59"/>
      <rgbColor rgb="FFFFCC00"/>
      <rgbColor rgb="FFFF9900"/>
      <rgbColor rgb="FFFF6600"/>
      <rgbColor rgb="FF5983B0"/>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51840</xdr:colOff>
      <xdr:row>26</xdr:row>
      <xdr:rowOff>144720</xdr:rowOff>
    </xdr:from>
    <xdr:to>
      <xdr:col>3</xdr:col>
      <xdr:colOff>128160</xdr:colOff>
      <xdr:row>31</xdr:row>
      <xdr:rowOff>168120</xdr:rowOff>
    </xdr:to>
    <xdr:pic>
      <xdr:nvPicPr>
        <xdr:cNvPr id="2" name="Picture 2">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a:srcRect b="73333"/>
        <a:stretch/>
      </xdr:blipFill>
      <xdr:spPr>
        <a:xfrm>
          <a:off x="475920" y="5169240"/>
          <a:ext cx="4952880" cy="899640"/>
        </a:xfrm>
        <a:prstGeom prst="rect">
          <a:avLst/>
        </a:prstGeom>
        <a:ln>
          <a:noFill/>
        </a:ln>
      </xdr:spPr>
    </xdr:pic>
    <xdr:clientData/>
  </xdr:twoCellAnchor>
  <xdr:twoCellAnchor editAs="oneCell">
    <xdr:from>
      <xdr:col>0</xdr:col>
      <xdr:colOff>383240</xdr:colOff>
      <xdr:row>0</xdr:row>
      <xdr:rowOff>103095</xdr:rowOff>
    </xdr:from>
    <xdr:to>
      <xdr:col>1</xdr:col>
      <xdr:colOff>584946</xdr:colOff>
      <xdr:row>2</xdr:row>
      <xdr:rowOff>182083</xdr:rowOff>
    </xdr:to>
    <xdr:pic>
      <xdr:nvPicPr>
        <xdr:cNvPr id="9" name="Imagem 8">
          <a:extLst>
            <a:ext uri="{FF2B5EF4-FFF2-40B4-BE49-F238E27FC236}">
              <a16:creationId xmlns="" xmlns:a16="http://schemas.microsoft.com/office/drawing/2014/main" id="{BC9F4A08-52CD-4245-983C-E22113EBFF82}"/>
            </a:ext>
          </a:extLst>
        </xdr:cNvPr>
        <xdr:cNvPicPr>
          <a:picLocks noChangeAspect="1"/>
        </xdr:cNvPicPr>
      </xdr:nvPicPr>
      <xdr:blipFill>
        <a:blip xmlns:r="http://schemas.openxmlformats.org/officeDocument/2006/relationships" r:embed="rId2"/>
        <a:stretch>
          <a:fillRect/>
        </a:stretch>
      </xdr:blipFill>
      <xdr:spPr>
        <a:xfrm>
          <a:off x="383240" y="103095"/>
          <a:ext cx="605118" cy="56084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tabSelected="1" view="pageBreakPreview" zoomScaleNormal="65" zoomScaleSheetLayoutView="100" zoomScalePageLayoutView="85" workbookViewId="0">
      <selection activeCell="G17" sqref="G17"/>
    </sheetView>
  </sheetViews>
  <sheetFormatPr defaultRowHeight="14.4"/>
  <cols>
    <col min="1" max="1" width="21" customWidth="1"/>
    <col min="2" max="4" width="20.109375" customWidth="1"/>
    <col min="5" max="5" width="17.5546875" customWidth="1"/>
    <col min="6" max="6" width="16.44140625" customWidth="1"/>
    <col min="7" max="7" width="23.88671875" customWidth="1"/>
    <col min="8" max="1020" width="8.6640625" customWidth="1"/>
  </cols>
  <sheetData>
    <row r="1" spans="1:7" ht="15" customHeight="1">
      <c r="B1" s="192"/>
      <c r="C1" s="192"/>
      <c r="D1" s="192"/>
    </row>
    <row r="2" spans="1:7" ht="15" customHeight="1">
      <c r="B2" s="192"/>
      <c r="C2" s="192"/>
      <c r="D2" s="192"/>
    </row>
    <row r="3" spans="1:7" ht="15" customHeight="1">
      <c r="B3" s="192"/>
      <c r="C3" s="192"/>
      <c r="D3" s="192"/>
    </row>
    <row r="4" spans="1:7" ht="15" customHeight="1">
      <c r="A4" s="193" t="s">
        <v>64</v>
      </c>
      <c r="B4" s="193"/>
      <c r="C4" s="193"/>
      <c r="D4" s="193"/>
      <c r="E4" s="193"/>
    </row>
    <row r="5" spans="1:7" ht="15" customHeight="1">
      <c r="B5" s="1"/>
      <c r="F5" s="3"/>
      <c r="G5" s="4"/>
    </row>
    <row r="6" spans="1:7" ht="15" customHeight="1">
      <c r="B6" s="1"/>
      <c r="F6" s="3"/>
      <c r="G6" s="4"/>
    </row>
    <row r="7" spans="1:7" ht="15" customHeight="1">
      <c r="B7" s="1"/>
      <c r="F7" s="4"/>
    </row>
    <row r="8" spans="1:7" ht="15" customHeight="1">
      <c r="B8" s="187"/>
      <c r="C8" s="187"/>
      <c r="D8" s="187"/>
    </row>
    <row r="9" spans="1:7" ht="15" customHeight="1">
      <c r="B9" s="187"/>
      <c r="C9" s="187"/>
      <c r="D9" s="187"/>
    </row>
    <row r="10" spans="1:7" ht="15" customHeight="1">
      <c r="A10" s="109" t="s">
        <v>65</v>
      </c>
      <c r="B10" s="109"/>
    </row>
    <row r="11" spans="1:7" ht="15" customHeight="1">
      <c r="A11" s="109" t="s">
        <v>66</v>
      </c>
      <c r="B11" s="109"/>
    </row>
    <row r="12" spans="1:7" ht="15" customHeight="1">
      <c r="A12" t="s">
        <v>43</v>
      </c>
      <c r="B12" s="191" t="s">
        <v>71</v>
      </c>
      <c r="C12" s="191"/>
      <c r="D12" s="191"/>
      <c r="E12" s="191"/>
    </row>
    <row r="13" spans="1:7" ht="15" customHeight="1">
      <c r="B13" s="191"/>
      <c r="C13" s="191"/>
      <c r="D13" s="191"/>
      <c r="E13" s="191"/>
    </row>
    <row r="14" spans="1:7" ht="15" customHeight="1">
      <c r="A14" t="s">
        <v>44</v>
      </c>
      <c r="B14" s="87" t="s">
        <v>72</v>
      </c>
      <c r="C14" s="87"/>
      <c r="D14" s="87"/>
    </row>
    <row r="15" spans="1:7" ht="15" customHeight="1">
      <c r="A15" t="s">
        <v>45</v>
      </c>
      <c r="B15" s="110"/>
      <c r="C15" s="87"/>
      <c r="D15" s="87"/>
    </row>
    <row r="16" spans="1:7" ht="15" customHeight="1">
      <c r="B16" s="87"/>
      <c r="C16" s="87"/>
      <c r="D16" s="87"/>
    </row>
    <row r="17" spans="1:8" ht="15" customHeight="1">
      <c r="A17" s="1"/>
      <c r="B17" s="1"/>
      <c r="C17" s="1"/>
    </row>
    <row r="18" spans="1:8" ht="15" customHeight="1">
      <c r="A18" s="189" t="s">
        <v>0</v>
      </c>
      <c r="B18" s="189"/>
      <c r="C18" s="111">
        <f>'Resumo Orçamento'!C20</f>
        <v>1156707.8800000001</v>
      </c>
      <c r="D18" s="9"/>
    </row>
    <row r="19" spans="1:8" ht="15" customHeight="1">
      <c r="A19" s="6"/>
      <c r="B19" s="1"/>
      <c r="C19" s="1"/>
      <c r="E19" s="2"/>
    </row>
    <row r="20" spans="1:8" ht="13.95" customHeight="1">
      <c r="A20" s="190"/>
      <c r="B20" s="190"/>
      <c r="C20" s="190"/>
      <c r="D20" s="190"/>
      <c r="E20" s="190"/>
    </row>
    <row r="21" spans="1:8" ht="27" customHeight="1">
      <c r="A21" s="190"/>
      <c r="B21" s="190"/>
      <c r="C21" s="190"/>
      <c r="D21" s="190"/>
      <c r="E21" s="190"/>
    </row>
    <row r="22" spans="1:8" ht="29.25" customHeight="1">
      <c r="A22" s="190"/>
      <c r="B22" s="190"/>
      <c r="C22" s="190"/>
      <c r="D22" s="190"/>
      <c r="E22" s="190"/>
    </row>
    <row r="23" spans="1:8" ht="27" customHeight="1">
      <c r="A23" s="190"/>
      <c r="B23" s="190"/>
      <c r="C23" s="190"/>
      <c r="D23" s="190"/>
      <c r="E23" s="190"/>
    </row>
    <row r="24" spans="1:8" ht="15" customHeight="1">
      <c r="A24" s="10"/>
      <c r="B24" s="1"/>
      <c r="C24" s="11"/>
    </row>
    <row r="25" spans="1:8" ht="15" customHeight="1">
      <c r="A25" s="10"/>
      <c r="B25" s="1"/>
      <c r="C25" s="11"/>
    </row>
    <row r="26" spans="1:8" ht="15" customHeight="1">
      <c r="B26" s="109"/>
      <c r="C26" s="112" t="s">
        <v>67</v>
      </c>
      <c r="D26" s="113"/>
      <c r="G26" s="1"/>
      <c r="H26" s="11"/>
    </row>
    <row r="27" spans="1:8" ht="15" customHeight="1">
      <c r="C27" s="5"/>
      <c r="D27" s="11"/>
      <c r="G27" s="1"/>
      <c r="H27" s="11"/>
    </row>
    <row r="28" spans="1:8" ht="15" customHeight="1">
      <c r="C28" s="12"/>
    </row>
    <row r="29" spans="1:8" ht="15" customHeight="1">
      <c r="B29" s="7"/>
    </row>
    <row r="30" spans="1:8" ht="15" customHeight="1">
      <c r="B30" s="12"/>
    </row>
    <row r="31" spans="1:8" ht="15" customHeight="1">
      <c r="B31" s="12"/>
    </row>
    <row r="32" spans="1:8" ht="15" customHeight="1">
      <c r="B32" s="187" t="s">
        <v>1</v>
      </c>
      <c r="C32" s="187"/>
      <c r="D32" s="187"/>
    </row>
    <row r="33" spans="1:5" ht="15" customHeight="1">
      <c r="B33" s="188"/>
      <c r="C33" s="188"/>
      <c r="D33" s="188"/>
    </row>
    <row r="34" spans="1:5" ht="15" customHeight="1">
      <c r="B34" s="188"/>
      <c r="C34" s="188"/>
      <c r="D34" s="188"/>
    </row>
    <row r="35" spans="1:5" ht="15" customHeight="1">
      <c r="B35" s="188"/>
      <c r="C35" s="188"/>
      <c r="D35" s="188"/>
    </row>
    <row r="36" spans="1:5" ht="15" customHeight="1">
      <c r="B36" s="188"/>
      <c r="C36" s="188"/>
      <c r="D36" s="188"/>
    </row>
    <row r="37" spans="1:5" ht="15" customHeight="1">
      <c r="A37" s="13"/>
      <c r="B37" s="114"/>
      <c r="C37" s="114"/>
      <c r="D37" s="114"/>
      <c r="E37" s="13"/>
    </row>
    <row r="38" spans="1:5" ht="15" customHeight="1">
      <c r="A38" s="114"/>
      <c r="B38" s="114"/>
      <c r="C38" s="114"/>
      <c r="D38" s="114"/>
      <c r="E38" s="114"/>
    </row>
    <row r="39" spans="1:5" ht="15" customHeight="1">
      <c r="A39" s="13"/>
      <c r="B39" s="115"/>
      <c r="C39" s="115"/>
      <c r="D39" s="115"/>
      <c r="E39" s="13"/>
    </row>
  </sheetData>
  <mergeCells count="17">
    <mergeCell ref="B12:E13"/>
    <mergeCell ref="B9:D9"/>
    <mergeCell ref="B1:D1"/>
    <mergeCell ref="B2:D2"/>
    <mergeCell ref="B3:D3"/>
    <mergeCell ref="B8:D8"/>
    <mergeCell ref="A4:E4"/>
    <mergeCell ref="A18:B18"/>
    <mergeCell ref="A23:E23"/>
    <mergeCell ref="A20:E20"/>
    <mergeCell ref="A21:E21"/>
    <mergeCell ref="A22:E22"/>
    <mergeCell ref="B32:D32"/>
    <mergeCell ref="B33:D33"/>
    <mergeCell ref="B34:D34"/>
    <mergeCell ref="B35:D35"/>
    <mergeCell ref="B36:D36"/>
  </mergeCells>
  <printOptions horizontalCentered="1"/>
  <pageMargins left="0.78749999999999998" right="0.78749999999999998" top="0.78749999999999998" bottom="0.78749999999999998" header="0.51180555555555496" footer="0.51180555555555496"/>
  <pageSetup paperSize="9" scale="83"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GridLines="0" view="pageBreakPreview" zoomScaleNormal="65" zoomScaleSheetLayoutView="100" zoomScalePageLayoutView="85" workbookViewId="0">
      <selection sqref="A1:F1"/>
    </sheetView>
  </sheetViews>
  <sheetFormatPr defaultRowHeight="14.4"/>
  <cols>
    <col min="1" max="1" width="6" customWidth="1"/>
    <col min="2" max="2" width="60.33203125" customWidth="1"/>
    <col min="3" max="5" width="8.88671875" customWidth="1"/>
    <col min="6" max="6" width="13.6640625" customWidth="1"/>
    <col min="7" max="7" width="2.109375" customWidth="1"/>
    <col min="8" max="1018" width="8.88671875" customWidth="1"/>
  </cols>
  <sheetData>
    <row r="1" spans="1:7" ht="15.6">
      <c r="A1" s="194" t="s">
        <v>110</v>
      </c>
      <c r="B1" s="194"/>
      <c r="C1" s="194"/>
      <c r="D1" s="194"/>
      <c r="E1" s="194"/>
      <c r="F1" s="194"/>
      <c r="G1" s="8"/>
    </row>
    <row r="2" spans="1:7" ht="21.75" customHeight="1">
      <c r="A2" s="195" t="s">
        <v>2</v>
      </c>
      <c r="B2" s="195"/>
      <c r="C2" s="195"/>
      <c r="D2" s="195"/>
      <c r="E2" s="195"/>
      <c r="F2" s="195"/>
      <c r="G2" s="8"/>
    </row>
    <row r="3" spans="1:7">
      <c r="A3" s="196" t="s">
        <v>3</v>
      </c>
      <c r="B3" s="196"/>
      <c r="C3" s="196"/>
      <c r="D3" s="196"/>
      <c r="E3" s="196"/>
      <c r="F3" s="14">
        <f>F27</f>
        <v>0.18709999999999999</v>
      </c>
      <c r="G3" s="8"/>
    </row>
    <row r="4" spans="1:7" ht="15.6">
      <c r="A4" s="197" t="s">
        <v>4</v>
      </c>
      <c r="B4" s="197"/>
      <c r="C4" s="197"/>
      <c r="D4" s="197"/>
      <c r="E4" s="197"/>
      <c r="F4" s="197"/>
      <c r="G4" s="8"/>
    </row>
    <row r="5" spans="1:7" ht="30" customHeight="1">
      <c r="A5" s="198" t="s">
        <v>5</v>
      </c>
      <c r="B5" s="198"/>
      <c r="C5" s="198"/>
      <c r="D5" s="198"/>
      <c r="E5" s="198"/>
      <c r="F5" s="198"/>
      <c r="G5" s="8"/>
    </row>
    <row r="6" spans="1:7" ht="24" customHeight="1">
      <c r="A6" s="15" t="s">
        <v>6</v>
      </c>
      <c r="B6" s="199" t="s">
        <v>7</v>
      </c>
      <c r="C6" s="199"/>
      <c r="D6" s="16" t="s">
        <v>8</v>
      </c>
      <c r="E6" s="16" t="s">
        <v>9</v>
      </c>
      <c r="F6" s="17" t="s">
        <v>10</v>
      </c>
      <c r="G6" s="8"/>
    </row>
    <row r="7" spans="1:7">
      <c r="A7" s="18"/>
      <c r="B7" s="19"/>
      <c r="C7" s="20"/>
      <c r="D7" s="21"/>
      <c r="E7" s="21"/>
      <c r="F7" s="22"/>
      <c r="G7" s="8"/>
    </row>
    <row r="8" spans="1:7">
      <c r="A8" s="23" t="s">
        <v>11</v>
      </c>
      <c r="B8" s="24" t="s">
        <v>12</v>
      </c>
      <c r="C8" s="25"/>
      <c r="D8" s="116">
        <v>0.03</v>
      </c>
      <c r="E8" s="26" t="s">
        <v>9</v>
      </c>
      <c r="F8" s="27"/>
      <c r="G8" s="8"/>
    </row>
    <row r="9" spans="1:7">
      <c r="A9" s="23" t="s">
        <v>13</v>
      </c>
      <c r="B9" s="24" t="s">
        <v>14</v>
      </c>
      <c r="C9" s="25"/>
      <c r="D9" s="116">
        <v>9.7000000000000003E-3</v>
      </c>
      <c r="E9" s="26" t="s">
        <v>9</v>
      </c>
      <c r="F9" s="27"/>
      <c r="G9" s="8"/>
    </row>
    <row r="10" spans="1:7">
      <c r="A10" s="23" t="s">
        <v>15</v>
      </c>
      <c r="B10" s="24" t="s">
        <v>16</v>
      </c>
      <c r="C10" s="25"/>
      <c r="D10" s="200">
        <v>8.0000000000000002E-3</v>
      </c>
      <c r="E10" s="26" t="s">
        <v>9</v>
      </c>
      <c r="F10" s="27"/>
      <c r="G10" s="8"/>
    </row>
    <row r="11" spans="1:7">
      <c r="A11" s="23" t="s">
        <v>17</v>
      </c>
      <c r="B11" s="24" t="s">
        <v>18</v>
      </c>
      <c r="C11" s="25"/>
      <c r="D11" s="200"/>
      <c r="E11" s="26"/>
      <c r="F11" s="27"/>
      <c r="G11" s="8"/>
    </row>
    <row r="12" spans="1:7">
      <c r="A12" s="15"/>
      <c r="B12" s="201" t="s">
        <v>19</v>
      </c>
      <c r="C12" s="201"/>
      <c r="D12" s="16">
        <f>SUM(D8:D10)</f>
        <v>4.7699999999999999E-2</v>
      </c>
      <c r="E12" s="16"/>
      <c r="F12" s="29">
        <f>D12</f>
        <v>4.7699999999999999E-2</v>
      </c>
      <c r="G12" s="8"/>
    </row>
    <row r="13" spans="1:7">
      <c r="A13" s="18"/>
      <c r="B13" s="30"/>
      <c r="C13" s="20"/>
      <c r="D13" s="21"/>
      <c r="E13" s="21"/>
      <c r="F13" s="22"/>
      <c r="G13" s="8"/>
    </row>
    <row r="14" spans="1:7">
      <c r="A14" s="23" t="s">
        <v>20</v>
      </c>
      <c r="B14" s="24" t="s">
        <v>21</v>
      </c>
      <c r="C14" s="25"/>
      <c r="D14" s="116">
        <v>5.8999999999999999E-3</v>
      </c>
      <c r="E14" s="26" t="s">
        <v>9</v>
      </c>
      <c r="F14" s="27"/>
      <c r="G14" s="8"/>
    </row>
    <row r="15" spans="1:7">
      <c r="A15" s="23"/>
      <c r="B15" s="201" t="s">
        <v>19</v>
      </c>
      <c r="C15" s="201"/>
      <c r="D15" s="16">
        <f>D14</f>
        <v>5.8999999999999999E-3</v>
      </c>
      <c r="E15" s="26"/>
      <c r="F15" s="29">
        <f>D15</f>
        <v>5.8999999999999999E-3</v>
      </c>
      <c r="G15" s="8"/>
    </row>
    <row r="16" spans="1:7">
      <c r="A16" s="23"/>
      <c r="B16" s="28"/>
      <c r="C16" s="28"/>
      <c r="D16" s="16"/>
      <c r="E16" s="26"/>
      <c r="F16" s="29"/>
      <c r="G16" s="8"/>
    </row>
    <row r="17" spans="1:7">
      <c r="A17" s="18"/>
      <c r="B17" s="30" t="s">
        <v>22</v>
      </c>
      <c r="C17" s="20"/>
      <c r="D17" s="21"/>
      <c r="E17" s="21"/>
      <c r="F17" s="22"/>
      <c r="G17" s="8"/>
    </row>
    <row r="18" spans="1:7" ht="13.95" customHeight="1">
      <c r="A18" s="23" t="s">
        <v>23</v>
      </c>
      <c r="B18" s="202" t="s">
        <v>63</v>
      </c>
      <c r="C18" s="203"/>
      <c r="D18" s="116">
        <v>0.03</v>
      </c>
      <c r="E18" s="26" t="s">
        <v>9</v>
      </c>
      <c r="F18" s="27"/>
      <c r="G18" s="8"/>
    </row>
    <row r="19" spans="1:7">
      <c r="A19" s="23" t="s">
        <v>24</v>
      </c>
      <c r="B19" s="24" t="s">
        <v>25</v>
      </c>
      <c r="C19" s="26"/>
      <c r="D19" s="116">
        <v>6.4999999999999997E-3</v>
      </c>
      <c r="E19" s="26" t="s">
        <v>9</v>
      </c>
      <c r="F19" s="27"/>
      <c r="G19" s="8"/>
    </row>
    <row r="20" spans="1:7">
      <c r="A20" s="23" t="s">
        <v>26</v>
      </c>
      <c r="B20" s="24" t="s">
        <v>27</v>
      </c>
      <c r="C20" s="26"/>
      <c r="D20" s="116">
        <v>0.01</v>
      </c>
      <c r="E20" s="26" t="s">
        <v>9</v>
      </c>
      <c r="F20" s="27"/>
      <c r="G20" s="8"/>
    </row>
    <row r="21" spans="1:7">
      <c r="A21" s="23" t="s">
        <v>28</v>
      </c>
      <c r="B21" s="24" t="s">
        <v>29</v>
      </c>
      <c r="C21" s="26"/>
      <c r="D21" s="116"/>
      <c r="E21" s="26" t="s">
        <v>9</v>
      </c>
      <c r="F21" s="27"/>
      <c r="G21" s="8"/>
    </row>
    <row r="22" spans="1:7">
      <c r="A22" s="23"/>
      <c r="B22" s="201" t="s">
        <v>19</v>
      </c>
      <c r="C22" s="201"/>
      <c r="D22" s="16">
        <f>SUM(D18:D21)</f>
        <v>4.65E-2</v>
      </c>
      <c r="E22" s="26"/>
      <c r="F22" s="29">
        <f>D22</f>
        <v>4.65E-2</v>
      </c>
      <c r="G22" s="8"/>
    </row>
    <row r="23" spans="1:7">
      <c r="A23" s="18"/>
      <c r="B23" s="204"/>
      <c r="C23" s="204"/>
      <c r="D23" s="21"/>
      <c r="E23" s="21"/>
      <c r="F23" s="22"/>
      <c r="G23" s="8"/>
    </row>
    <row r="24" spans="1:7">
      <c r="A24" s="23" t="s">
        <v>30</v>
      </c>
      <c r="B24" s="24" t="s">
        <v>31</v>
      </c>
      <c r="C24" s="25"/>
      <c r="D24" s="116">
        <v>7.3999999999999996E-2</v>
      </c>
      <c r="E24" s="26" t="s">
        <v>9</v>
      </c>
      <c r="F24" s="27"/>
      <c r="G24" s="8"/>
    </row>
    <row r="25" spans="1:7">
      <c r="A25" s="23"/>
      <c r="B25" s="205" t="s">
        <v>32</v>
      </c>
      <c r="C25" s="205"/>
      <c r="D25" s="16">
        <f>D24</f>
        <v>7.3999999999999996E-2</v>
      </c>
      <c r="E25" s="26"/>
      <c r="F25" s="29">
        <f>D25</f>
        <v>7.3999999999999996E-2</v>
      </c>
      <c r="G25" s="8"/>
    </row>
    <row r="26" spans="1:7">
      <c r="A26" s="23"/>
      <c r="B26" s="31"/>
      <c r="C26" s="31"/>
      <c r="D26" s="16"/>
      <c r="E26" s="26"/>
      <c r="F26" s="29"/>
      <c r="G26" s="8"/>
    </row>
    <row r="27" spans="1:7">
      <c r="A27" s="206"/>
      <c r="B27" s="207"/>
      <c r="C27" s="207"/>
      <c r="D27" s="26"/>
      <c r="E27" s="26"/>
      <c r="F27" s="208">
        <f>ROUND((((1+F12)*(1+F15)*(1+F25)/(1-F22))-1),4)</f>
        <v>0.18709999999999999</v>
      </c>
      <c r="G27" s="8"/>
    </row>
    <row r="28" spans="1:7">
      <c r="A28" s="206"/>
      <c r="B28" s="32"/>
      <c r="C28" s="32"/>
      <c r="D28" s="26"/>
      <c r="E28" s="26"/>
      <c r="F28" s="208"/>
      <c r="G28" s="8"/>
    </row>
    <row r="29" spans="1:7">
      <c r="A29" s="206"/>
      <c r="B29" s="32"/>
      <c r="C29" s="32"/>
      <c r="D29" s="26"/>
      <c r="E29" s="26"/>
      <c r="F29" s="208"/>
      <c r="G29" s="8"/>
    </row>
    <row r="30" spans="1:7">
      <c r="A30" s="206"/>
      <c r="B30" s="32"/>
      <c r="C30" s="32"/>
      <c r="D30" s="26"/>
      <c r="E30" s="26"/>
      <c r="F30" s="208"/>
      <c r="G30" s="8"/>
    </row>
    <row r="31" spans="1:7">
      <c r="A31" s="206"/>
      <c r="B31" s="32"/>
      <c r="C31" s="32"/>
      <c r="D31" s="26"/>
      <c r="E31" s="26"/>
      <c r="F31" s="208"/>
      <c r="G31" s="8"/>
    </row>
    <row r="32" spans="1:7">
      <c r="A32" s="206"/>
      <c r="B32" s="32"/>
      <c r="C32" s="32"/>
      <c r="D32" s="26"/>
      <c r="E32" s="26"/>
      <c r="F32" s="208"/>
      <c r="G32" s="8"/>
    </row>
    <row r="33" spans="1:7">
      <c r="A33" s="206"/>
      <c r="B33" s="32"/>
      <c r="C33" s="32"/>
      <c r="D33" s="26"/>
      <c r="E33" s="26"/>
      <c r="F33" s="208"/>
      <c r="G33" s="8"/>
    </row>
    <row r="34" spans="1:7">
      <c r="A34" s="15"/>
      <c r="C34" s="32"/>
      <c r="D34" s="26"/>
      <c r="E34" s="26"/>
      <c r="F34" s="29"/>
      <c r="G34" s="8"/>
    </row>
    <row r="35" spans="1:7">
      <c r="A35" s="15"/>
      <c r="B35" s="209"/>
      <c r="C35" s="209"/>
      <c r="D35" s="209"/>
      <c r="E35" s="209"/>
      <c r="F35" s="29"/>
      <c r="G35" s="8"/>
    </row>
    <row r="36" spans="1:7">
      <c r="A36" s="15"/>
      <c r="B36" s="210"/>
      <c r="C36" s="210"/>
      <c r="D36" s="210"/>
      <c r="E36" s="210"/>
      <c r="F36" s="29"/>
      <c r="G36" s="8"/>
    </row>
    <row r="37" spans="1:7" ht="15.6">
      <c r="A37" s="33"/>
      <c r="B37" s="210"/>
      <c r="C37" s="210"/>
      <c r="D37" s="210"/>
      <c r="E37" s="210"/>
      <c r="F37" s="34"/>
      <c r="G37" s="8"/>
    </row>
    <row r="38" spans="1:7">
      <c r="A38" s="211"/>
      <c r="B38" s="211"/>
      <c r="C38" s="211"/>
      <c r="D38" s="211"/>
      <c r="E38" s="211"/>
      <c r="F38" s="211"/>
      <c r="G38" s="8"/>
    </row>
  </sheetData>
  <mergeCells count="20">
    <mergeCell ref="F27:F33"/>
    <mergeCell ref="B35:E35"/>
    <mergeCell ref="B36:E36"/>
    <mergeCell ref="B37:E37"/>
    <mergeCell ref="A38:F38"/>
    <mergeCell ref="B22:C22"/>
    <mergeCell ref="B23:C23"/>
    <mergeCell ref="B25:C25"/>
    <mergeCell ref="A27:A33"/>
    <mergeCell ref="B27:C27"/>
    <mergeCell ref="B6:C6"/>
    <mergeCell ref="D10:D11"/>
    <mergeCell ref="B12:C12"/>
    <mergeCell ref="B15:C15"/>
    <mergeCell ref="B18:C18"/>
    <mergeCell ref="A1:F1"/>
    <mergeCell ref="A2:F2"/>
    <mergeCell ref="A3:E3"/>
    <mergeCell ref="A4:F4"/>
    <mergeCell ref="A5:F5"/>
  </mergeCells>
  <printOptions horizontalCentered="1"/>
  <pageMargins left="0.7" right="0.7" top="0.75" bottom="0.75" header="0.3" footer="0.3"/>
  <pageSetup paperSize="9" scale="80" firstPageNumber="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6"/>
  <sheetViews>
    <sheetView showGridLines="0" view="pageBreakPreview" zoomScale="85" zoomScaleNormal="70" zoomScalePageLayoutView="85" workbookViewId="0">
      <selection activeCell="C8" sqref="C8"/>
    </sheetView>
  </sheetViews>
  <sheetFormatPr defaultRowHeight="14.4"/>
  <cols>
    <col min="1" max="1" width="12.5546875" customWidth="1"/>
    <col min="2" max="2" width="82.6640625" customWidth="1"/>
    <col min="3" max="5" width="19.88671875" customWidth="1"/>
    <col min="6" max="6" width="14.5546875" customWidth="1"/>
    <col min="7" max="1022" width="8.88671875" customWidth="1"/>
    <col min="1023" max="1024" width="9.44140625" customWidth="1"/>
  </cols>
  <sheetData>
    <row r="1" spans="1:63" ht="17.399999999999999">
      <c r="A1" s="212" t="s">
        <v>69</v>
      </c>
      <c r="B1" s="213"/>
      <c r="C1" s="213"/>
      <c r="D1" s="214"/>
    </row>
    <row r="2" spans="1:63" ht="17.399999999999999">
      <c r="A2" s="215"/>
      <c r="B2" s="216"/>
      <c r="C2" s="216"/>
      <c r="D2" s="217"/>
    </row>
    <row r="3" spans="1:63">
      <c r="A3" s="123" t="s">
        <v>65</v>
      </c>
      <c r="B3" s="132"/>
      <c r="C3" s="133"/>
      <c r="D3" s="172"/>
    </row>
    <row r="4" spans="1:63">
      <c r="A4" s="123" t="s">
        <v>66</v>
      </c>
      <c r="B4" s="132"/>
      <c r="C4" s="133"/>
      <c r="D4" s="172"/>
    </row>
    <row r="5" spans="1:63">
      <c r="A5" s="123" t="s">
        <v>45</v>
      </c>
      <c r="B5" s="132"/>
      <c r="C5" s="137"/>
      <c r="D5" s="173"/>
      <c r="E5" s="35"/>
    </row>
    <row r="6" spans="1:63">
      <c r="A6" s="174"/>
      <c r="B6" s="175"/>
      <c r="C6" s="175"/>
      <c r="D6" s="176"/>
      <c r="E6" s="35"/>
    </row>
    <row r="7" spans="1:63" ht="27.6">
      <c r="A7" s="177" t="s">
        <v>33</v>
      </c>
      <c r="B7" s="37" t="s">
        <v>6</v>
      </c>
      <c r="C7" s="36" t="s">
        <v>70</v>
      </c>
      <c r="D7" s="178" t="s">
        <v>34</v>
      </c>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row>
    <row r="8" spans="1:63" ht="30.6">
      <c r="A8" s="179">
        <v>1</v>
      </c>
      <c r="B8" s="131" t="s">
        <v>88</v>
      </c>
      <c r="C8" s="171">
        <f>VLOOKUP($A8,'Orçamento Sintético'!$A:$J,9,0)</f>
        <v>8832</v>
      </c>
      <c r="D8" s="180">
        <f>C8/$C$20</f>
        <v>7.6354628101954307E-3</v>
      </c>
      <c r="E8" s="35"/>
    </row>
    <row r="9" spans="1:63" ht="40.799999999999997">
      <c r="A9" s="179">
        <v>2</v>
      </c>
      <c r="B9" s="131" t="s">
        <v>90</v>
      </c>
      <c r="C9" s="171">
        <f>VLOOKUP($A9,'Orçamento Sintético'!$A:$J,9,0)</f>
        <v>556648</v>
      </c>
      <c r="D9" s="180">
        <f t="shared" ref="D9:D19" si="0">C9/$C$20</f>
        <v>0.48123472626468139</v>
      </c>
      <c r="E9" s="35"/>
    </row>
    <row r="10" spans="1:63" ht="30.6">
      <c r="A10" s="179">
        <v>3</v>
      </c>
      <c r="B10" s="131" t="s">
        <v>92</v>
      </c>
      <c r="C10" s="171">
        <f>VLOOKUP($A10,'Orçamento Sintético'!$A:$J,9,0)</f>
        <v>1825.02</v>
      </c>
      <c r="D10" s="180">
        <f t="shared" si="0"/>
        <v>1.5777708715877339E-3</v>
      </c>
      <c r="E10" s="35"/>
    </row>
    <row r="11" spans="1:63" ht="40.799999999999997">
      <c r="A11" s="179">
        <v>4</v>
      </c>
      <c r="B11" s="131" t="s">
        <v>94</v>
      </c>
      <c r="C11" s="171">
        <f>VLOOKUP($A11,'Orçamento Sintético'!$A:$J,9,0)</f>
        <v>5115.2</v>
      </c>
      <c r="D11" s="180">
        <f t="shared" si="0"/>
        <v>4.4222055442381869E-3</v>
      </c>
      <c r="E11" s="35"/>
    </row>
    <row r="12" spans="1:63" ht="40.799999999999997">
      <c r="A12" s="179">
        <v>5</v>
      </c>
      <c r="B12" s="131" t="s">
        <v>96</v>
      </c>
      <c r="C12" s="171">
        <f>VLOOKUP($A12,'Orçamento Sintético'!$A:$J,9,0)</f>
        <v>24608.43</v>
      </c>
      <c r="D12" s="180">
        <f t="shared" si="0"/>
        <v>2.1274541675984776E-2</v>
      </c>
      <c r="E12" s="35"/>
    </row>
    <row r="13" spans="1:63" ht="40.799999999999997">
      <c r="A13" s="179">
        <v>6</v>
      </c>
      <c r="B13" s="131" t="s">
        <v>98</v>
      </c>
      <c r="C13" s="171">
        <f>VLOOKUP($A13,'Orçamento Sintético'!$A:$J,9,0)</f>
        <v>120123</v>
      </c>
      <c r="D13" s="180">
        <f t="shared" si="0"/>
        <v>0.10384903749423752</v>
      </c>
      <c r="E13" s="35"/>
    </row>
    <row r="14" spans="1:63" ht="30.6">
      <c r="A14" s="179">
        <v>7</v>
      </c>
      <c r="B14" s="131" t="s">
        <v>100</v>
      </c>
      <c r="C14" s="171">
        <f>VLOOKUP($A14,'Orçamento Sintético'!$A:$J,9,0)</f>
        <v>77764.460000000006</v>
      </c>
      <c r="D14" s="180">
        <f t="shared" si="0"/>
        <v>6.7229126164507491E-2</v>
      </c>
      <c r="E14" s="35"/>
    </row>
    <row r="15" spans="1:63" ht="20.399999999999999">
      <c r="A15" s="179">
        <v>8</v>
      </c>
      <c r="B15" s="131" t="s">
        <v>103</v>
      </c>
      <c r="C15" s="171">
        <f>VLOOKUP($A15,'Orçamento Sintético'!$A:$J,9,0)</f>
        <v>76612.800000000003</v>
      </c>
      <c r="D15" s="180">
        <f t="shared" si="0"/>
        <v>6.6233490170396342E-2</v>
      </c>
      <c r="E15" s="35"/>
    </row>
    <row r="16" spans="1:63" ht="20.399999999999999">
      <c r="A16" s="179">
        <v>9</v>
      </c>
      <c r="B16" s="131" t="s">
        <v>105</v>
      </c>
      <c r="C16" s="171">
        <f>VLOOKUP($A16,'Orçamento Sintético'!$A:$J,9,0)</f>
        <v>270071.45</v>
      </c>
      <c r="D16" s="180">
        <f t="shared" si="0"/>
        <v>0.23348284789068782</v>
      </c>
      <c r="E16" s="35"/>
    </row>
    <row r="17" spans="1:5">
      <c r="A17" s="179">
        <v>10</v>
      </c>
      <c r="B17" s="131" t="s">
        <v>107</v>
      </c>
      <c r="C17" s="171">
        <f>VLOOKUP($A17,'Orçamento Sintético'!$A:$J,9,0)</f>
        <v>7727.99</v>
      </c>
      <c r="D17" s="180">
        <f t="shared" si="0"/>
        <v>6.6810213136958996E-3</v>
      </c>
      <c r="E17" s="35"/>
    </row>
    <row r="18" spans="1:5" ht="30.6">
      <c r="A18" s="179">
        <v>11</v>
      </c>
      <c r="B18" s="131" t="s">
        <v>109</v>
      </c>
      <c r="C18" s="171">
        <f>VLOOKUP($A18,'Orçamento Sintético'!$A:$J,9,0)</f>
        <v>7124.94</v>
      </c>
      <c r="D18" s="180">
        <f t="shared" si="0"/>
        <v>6.1596710139123446E-3</v>
      </c>
      <c r="E18" s="35"/>
    </row>
    <row r="19" spans="1:5">
      <c r="A19" s="179">
        <v>12</v>
      </c>
      <c r="B19" s="131" t="s">
        <v>62</v>
      </c>
      <c r="C19" s="171">
        <f>VLOOKUP($A19,'Orçamento Sintético'!$A:$J,9,0)</f>
        <v>254.59</v>
      </c>
      <c r="D19" s="180">
        <f t="shared" si="0"/>
        <v>2.200987858749609E-4</v>
      </c>
      <c r="E19" s="35"/>
    </row>
    <row r="20" spans="1:5">
      <c r="A20" s="174"/>
      <c r="B20" s="38" t="s">
        <v>35</v>
      </c>
      <c r="C20" s="39">
        <f>SUM(C8:C19)</f>
        <v>1156707.8800000001</v>
      </c>
      <c r="D20" s="181">
        <f>C20/$C$20</f>
        <v>1</v>
      </c>
    </row>
    <row r="21" spans="1:5">
      <c r="A21" s="174"/>
      <c r="B21" s="175"/>
      <c r="C21" s="175"/>
      <c r="D21" s="182"/>
    </row>
    <row r="22" spans="1:5">
      <c r="A22" s="174"/>
      <c r="B22" s="183"/>
      <c r="C22" s="183"/>
      <c r="D22" s="176"/>
    </row>
    <row r="23" spans="1:5" ht="15" thickBot="1">
      <c r="A23" s="184"/>
      <c r="B23" s="185"/>
      <c r="C23" s="185"/>
      <c r="D23" s="186"/>
    </row>
    <row r="24" spans="1:5">
      <c r="B24" s="218"/>
      <c r="C24" s="218"/>
    </row>
    <row r="26" spans="1:5">
      <c r="B26" s="107"/>
    </row>
  </sheetData>
  <mergeCells count="3">
    <mergeCell ref="A1:D1"/>
    <mergeCell ref="A2:D2"/>
    <mergeCell ref="B24:C24"/>
  </mergeCells>
  <phoneticPr fontId="27" type="noConversion"/>
  <printOptions horizontalCentered="1"/>
  <pageMargins left="0.51180555555555496" right="0.51180555555555496" top="0.78749999999999998" bottom="0.78749999999999998" header="0.51180555555555496" footer="0.51180555555555496"/>
  <pageSetup paperSize="9" scale="85" firstPageNumber="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T70"/>
  <sheetViews>
    <sheetView showGridLines="0" view="pageBreakPreview" zoomScale="70" zoomScaleNormal="55" zoomScaleSheetLayoutView="70" zoomScalePageLayoutView="85" workbookViewId="0">
      <selection activeCell="P46" sqref="P46"/>
    </sheetView>
  </sheetViews>
  <sheetFormatPr defaultRowHeight="14.4"/>
  <cols>
    <col min="1" max="1" width="15.88671875" style="41" customWidth="1"/>
    <col min="2" max="2" width="63.44140625" style="42" customWidth="1"/>
    <col min="3" max="3" width="18.44140625" style="43" customWidth="1"/>
    <col min="4" max="4" width="11.44140625" style="44" customWidth="1"/>
    <col min="5" max="11" width="18.5546875" style="41" customWidth="1"/>
    <col min="12" max="12" width="6.44140625" style="41" customWidth="1"/>
    <col min="13" max="13" width="9.33203125" style="41" customWidth="1"/>
    <col min="14" max="14" width="13" style="41" customWidth="1"/>
    <col min="15" max="239" width="8.88671875" style="41" customWidth="1"/>
    <col min="240" max="240" width="11.33203125" style="41" customWidth="1"/>
    <col min="241" max="241" width="43.88671875" style="41" customWidth="1"/>
    <col min="242" max="242" width="15.109375" style="41" customWidth="1"/>
    <col min="243" max="264" width="14.109375" style="41" customWidth="1"/>
    <col min="265" max="267" width="15.109375" style="41" customWidth="1"/>
    <col min="268" max="268" width="6.44140625" style="41" customWidth="1"/>
    <col min="269" max="269" width="10.88671875" style="41" customWidth="1"/>
    <col min="270" max="270" width="13" style="41" customWidth="1"/>
    <col min="271" max="495" width="8.88671875" style="41" customWidth="1"/>
    <col min="496" max="496" width="11.33203125" style="41" customWidth="1"/>
    <col min="497" max="497" width="43.88671875" style="41" customWidth="1"/>
    <col min="498" max="498" width="15.109375" style="41" customWidth="1"/>
    <col min="499" max="520" width="14.109375" style="41" customWidth="1"/>
    <col min="521" max="523" width="15.109375" style="41" customWidth="1"/>
    <col min="524" max="524" width="6.44140625" style="41" customWidth="1"/>
    <col min="525" max="525" width="10.88671875" style="41" customWidth="1"/>
    <col min="526" max="526" width="13" style="41" customWidth="1"/>
    <col min="527" max="751" width="8.88671875" style="41" customWidth="1"/>
    <col min="752" max="752" width="11.33203125" style="41" customWidth="1"/>
    <col min="753" max="753" width="43.88671875" style="41" customWidth="1"/>
    <col min="754" max="754" width="15.109375" style="41" customWidth="1"/>
    <col min="755" max="776" width="14.109375" style="41" customWidth="1"/>
    <col min="777" max="779" width="15.109375" style="41" customWidth="1"/>
    <col min="780" max="780" width="6.44140625" style="41" customWidth="1"/>
    <col min="781" max="781" width="10.88671875" style="41" customWidth="1"/>
    <col min="782" max="782" width="13" style="41" customWidth="1"/>
    <col min="783" max="1002" width="8.88671875" style="41" customWidth="1"/>
    <col min="1003" max="1008" width="8.88671875" style="40" customWidth="1"/>
    <col min="1009" max="1020" width="9.44140625" customWidth="1"/>
  </cols>
  <sheetData>
    <row r="1" spans="1:14" s="45" customFormat="1" ht="27.75" customHeight="1">
      <c r="A1" s="222" t="s">
        <v>36</v>
      </c>
      <c r="B1" s="223"/>
      <c r="C1" s="223"/>
      <c r="D1" s="223"/>
      <c r="E1" s="223"/>
      <c r="F1" s="223"/>
      <c r="G1" s="223"/>
      <c r="H1" s="223"/>
      <c r="I1" s="223"/>
      <c r="J1" s="223"/>
      <c r="K1" s="224"/>
    </row>
    <row r="2" spans="1:14" s="47" customFormat="1">
      <c r="A2" s="123" t="s">
        <v>65</v>
      </c>
      <c r="B2" s="132"/>
      <c r="C2" s="133"/>
      <c r="D2" s="134"/>
      <c r="E2" s="46"/>
      <c r="F2" s="46"/>
      <c r="G2" s="46"/>
      <c r="H2" s="46"/>
      <c r="I2" s="46"/>
      <c r="J2" s="46"/>
      <c r="K2" s="135"/>
    </row>
    <row r="3" spans="1:14" s="47" customFormat="1">
      <c r="A3" s="123" t="s">
        <v>66</v>
      </c>
      <c r="B3" s="132"/>
      <c r="C3" s="133"/>
      <c r="D3" s="134"/>
      <c r="E3" s="122"/>
      <c r="F3" s="122"/>
      <c r="G3" s="122"/>
      <c r="H3" s="122"/>
      <c r="I3" s="122"/>
      <c r="J3" s="122"/>
      <c r="K3" s="136"/>
    </row>
    <row r="4" spans="1:14" s="47" customFormat="1">
      <c r="A4" s="123" t="s">
        <v>45</v>
      </c>
      <c r="B4" s="132"/>
      <c r="C4" s="137"/>
      <c r="D4" s="138"/>
      <c r="E4" s="48"/>
      <c r="F4" s="104"/>
      <c r="G4" s="104"/>
      <c r="H4" s="104"/>
      <c r="I4" s="104"/>
      <c r="J4" s="104"/>
      <c r="K4" s="139"/>
    </row>
    <row r="5" spans="1:14" s="47" customFormat="1">
      <c r="A5" s="140"/>
      <c r="B5" s="49"/>
      <c r="C5" s="50"/>
      <c r="D5" s="51"/>
      <c r="E5" s="50"/>
      <c r="F5" s="52"/>
      <c r="G5" s="52"/>
      <c r="H5" s="52"/>
      <c r="I5" s="52"/>
      <c r="J5" s="52"/>
      <c r="K5" s="141"/>
    </row>
    <row r="6" spans="1:14" s="56" customFormat="1" ht="5.0999999999999996" customHeight="1">
      <c r="A6" s="142"/>
      <c r="B6" s="53"/>
      <c r="C6" s="54"/>
      <c r="D6" s="55"/>
      <c r="E6" s="54"/>
      <c r="F6" s="54"/>
      <c r="G6" s="54"/>
      <c r="H6" s="54"/>
      <c r="I6" s="54"/>
      <c r="J6" s="54"/>
      <c r="K6" s="143"/>
    </row>
    <row r="7" spans="1:14" ht="15.9" customHeight="1">
      <c r="A7" s="144" t="s">
        <v>6</v>
      </c>
      <c r="B7" s="57" t="s">
        <v>37</v>
      </c>
      <c r="C7" s="57" t="s">
        <v>35</v>
      </c>
      <c r="D7" s="58"/>
      <c r="E7" s="108" t="s">
        <v>80</v>
      </c>
      <c r="F7" s="108" t="s">
        <v>81</v>
      </c>
      <c r="G7" s="108" t="s">
        <v>82</v>
      </c>
      <c r="H7" s="108" t="s">
        <v>83</v>
      </c>
      <c r="I7" s="108" t="s">
        <v>84</v>
      </c>
      <c r="J7" s="108" t="s">
        <v>85</v>
      </c>
      <c r="K7" s="145" t="s">
        <v>86</v>
      </c>
    </row>
    <row r="8" spans="1:14" ht="15.9" customHeight="1">
      <c r="A8" s="146"/>
      <c r="B8" s="59"/>
      <c r="C8" s="59" t="s">
        <v>38</v>
      </c>
      <c r="D8" s="60" t="s">
        <v>9</v>
      </c>
      <c r="E8" s="61" t="s">
        <v>73</v>
      </c>
      <c r="F8" s="61" t="s">
        <v>74</v>
      </c>
      <c r="G8" s="61" t="s">
        <v>75</v>
      </c>
      <c r="H8" s="61" t="s">
        <v>76</v>
      </c>
      <c r="I8" s="61" t="s">
        <v>77</v>
      </c>
      <c r="J8" s="61" t="s">
        <v>78</v>
      </c>
      <c r="K8" s="147" t="s">
        <v>79</v>
      </c>
    </row>
    <row r="9" spans="1:14">
      <c r="A9" s="148"/>
      <c r="B9" s="219" t="str">
        <f>VLOOKUP(A10,'Resumo Orçamento'!$A$8:$C$19,2,0)</f>
        <v>Adaptado da SINAPI (102363) - ALAMBRADO ESTRUTURADO POR TUBOS DE ACO INDUSTRIAL, COM DIAMETRO 2", COM TELA DE ARAME GALVANIZADO, FIO 12 BWG E MALHA QUADRADA 5X5CM, INCLUSIVE COM PINTURA (1 DEMÃO ZARCÃO E 2 DEMÃOS DE ESMALTE SINTÉTICO). AF_03/2021</v>
      </c>
      <c r="C9" s="62"/>
      <c r="D9" s="63"/>
      <c r="E9" s="64">
        <v>1</v>
      </c>
      <c r="F9" s="64"/>
      <c r="G9" s="64"/>
      <c r="H9" s="64"/>
      <c r="I9" s="64"/>
      <c r="J9" s="64"/>
      <c r="K9" s="149"/>
      <c r="M9" s="65">
        <f>SUM(E9:K9)</f>
        <v>1</v>
      </c>
      <c r="N9" s="66"/>
    </row>
    <row r="10" spans="1:14">
      <c r="A10" s="150">
        <v>1</v>
      </c>
      <c r="B10" s="220"/>
      <c r="C10" s="67"/>
      <c r="D10" s="68"/>
      <c r="E10" s="69" t="str">
        <f t="shared" ref="E10:K10" si="0">IF(E9&lt;&gt;0,"I","")</f>
        <v>I</v>
      </c>
      <c r="F10" s="69" t="str">
        <f t="shared" si="0"/>
        <v/>
      </c>
      <c r="G10" s="69" t="str">
        <f t="shared" si="0"/>
        <v/>
      </c>
      <c r="H10" s="69" t="str">
        <f t="shared" si="0"/>
        <v/>
      </c>
      <c r="I10" s="69" t="str">
        <f t="shared" si="0"/>
        <v/>
      </c>
      <c r="J10" s="69" t="str">
        <f t="shared" si="0"/>
        <v/>
      </c>
      <c r="K10" s="151" t="str">
        <f t="shared" si="0"/>
        <v/>
      </c>
      <c r="M10" s="65"/>
      <c r="N10" s="66"/>
    </row>
    <row r="11" spans="1:14">
      <c r="A11" s="152"/>
      <c r="B11" s="221"/>
      <c r="C11" s="70">
        <f>VLOOKUP(A10,'Resumo Orçamento'!$A$8:$C$19,3,0)</f>
        <v>8832</v>
      </c>
      <c r="D11" s="71">
        <f>C11/$C$48</f>
        <v>7.6354628101954307E-3</v>
      </c>
      <c r="E11" s="72">
        <f>ROUND(E9*$C11,4)</f>
        <v>8832</v>
      </c>
      <c r="F11" s="72">
        <f t="shared" ref="F11:K11" si="1">ROUND(F9*$C11,4)</f>
        <v>0</v>
      </c>
      <c r="G11" s="72">
        <f t="shared" si="1"/>
        <v>0</v>
      </c>
      <c r="H11" s="72">
        <f t="shared" si="1"/>
        <v>0</v>
      </c>
      <c r="I11" s="72">
        <f t="shared" si="1"/>
        <v>0</v>
      </c>
      <c r="J11" s="72">
        <f t="shared" si="1"/>
        <v>0</v>
      </c>
      <c r="K11" s="153">
        <f t="shared" si="1"/>
        <v>0</v>
      </c>
      <c r="M11" s="65"/>
      <c r="N11" s="66"/>
    </row>
    <row r="12" spans="1:14">
      <c r="A12" s="154"/>
      <c r="B12" s="219" t="str">
        <f>VLOOKUP(A13,'Resumo Orçamento'!$A$8:$C$19,2,0)</f>
        <v>Adaptado da SINAPI (102363) - ALAMBRADO ESTRUTURADO POR TUBOS DE ACO INDUSTRIAL, COM DIAMETRO 2", COM TELA DE ARAME GALVANIZADO, FIO 12 BWG E MALHA QUADRADA 5X5CM, COM PROTEÇÃO EXTRA EM ARAME FARPADO, INCLUSIVE COM PINTURA (1 DEMÃO ZARCÃO E 2 DEMÃOS DE ESMALTE SINTÉTICO). AF_03/2021</v>
      </c>
      <c r="C12" s="62"/>
      <c r="D12" s="63"/>
      <c r="E12" s="64">
        <v>0.3831</v>
      </c>
      <c r="F12" s="64">
        <v>2.4299999999999999E-2</v>
      </c>
      <c r="G12" s="64">
        <v>1.0999999999999999E-2</v>
      </c>
      <c r="H12" s="64">
        <v>0.20519999999999999</v>
      </c>
      <c r="I12" s="64">
        <v>1.7000000000000001E-2</v>
      </c>
      <c r="J12" s="64">
        <v>0.3594</v>
      </c>
      <c r="K12" s="149"/>
      <c r="M12" s="65">
        <f>SUM(E12:K12)</f>
        <v>1</v>
      </c>
      <c r="N12" s="66"/>
    </row>
    <row r="13" spans="1:14">
      <c r="A13" s="150">
        <v>2</v>
      </c>
      <c r="B13" s="220"/>
      <c r="C13" s="67"/>
      <c r="D13" s="68"/>
      <c r="E13" s="69" t="str">
        <f t="shared" ref="E13:K13" si="2">IF(E12&lt;&gt;0,"I","")</f>
        <v>I</v>
      </c>
      <c r="F13" s="69" t="str">
        <f t="shared" si="2"/>
        <v>I</v>
      </c>
      <c r="G13" s="69" t="str">
        <f t="shared" si="2"/>
        <v>I</v>
      </c>
      <c r="H13" s="69" t="str">
        <f t="shared" si="2"/>
        <v>I</v>
      </c>
      <c r="I13" s="69" t="str">
        <f t="shared" si="2"/>
        <v>I</v>
      </c>
      <c r="J13" s="69" t="str">
        <f t="shared" si="2"/>
        <v>I</v>
      </c>
      <c r="K13" s="151" t="str">
        <f t="shared" si="2"/>
        <v/>
      </c>
      <c r="M13" s="65"/>
      <c r="N13" s="66"/>
    </row>
    <row r="14" spans="1:14">
      <c r="A14" s="152"/>
      <c r="B14" s="221"/>
      <c r="C14" s="70">
        <f>VLOOKUP(A13,'Resumo Orçamento'!$A$8:$C$19,3,0)</f>
        <v>556648</v>
      </c>
      <c r="D14" s="71">
        <f>C14/$C$48</f>
        <v>0.48123472626468139</v>
      </c>
      <c r="E14" s="72">
        <f t="shared" ref="E14:K14" si="3">ROUND(E12*$C14,4)</f>
        <v>213251.84880000001</v>
      </c>
      <c r="F14" s="72">
        <f t="shared" si="3"/>
        <v>13526.546399999999</v>
      </c>
      <c r="G14" s="72">
        <f t="shared" si="3"/>
        <v>6123.1279999999997</v>
      </c>
      <c r="H14" s="72">
        <f t="shared" si="3"/>
        <v>114224.16959999999</v>
      </c>
      <c r="I14" s="72">
        <f t="shared" si="3"/>
        <v>9463.0159999999996</v>
      </c>
      <c r="J14" s="72">
        <f t="shared" si="3"/>
        <v>200059.29120000001</v>
      </c>
      <c r="K14" s="153">
        <f t="shared" si="3"/>
        <v>0</v>
      </c>
      <c r="M14" s="65"/>
      <c r="N14" s="66"/>
    </row>
    <row r="15" spans="1:14">
      <c r="A15" s="154"/>
      <c r="B15" s="219" t="str">
        <f>VLOOKUP(A16,'Resumo Orçamento'!$A$8:$C$19,2,0)</f>
        <v>ALAMBRADO ESTRUTURADO POR TUBOS DE ACO INDUSTRIAL, COM DIAMETRO 2", COM TELA DE ARAME GALVANIZADO, FIO 12 BWG E MALHA QUADRADA 5X5CM, DIMENSÕES 2m x 2m, COM PORTA DE 1m, INCLUSIVE COM PINTURA (1 DEMÃO ZARCÃO E 2 DEMÃOS DE ESMALTE SINTÉTICO). AF_03/2021</v>
      </c>
      <c r="C15" s="62"/>
      <c r="D15" s="63"/>
      <c r="E15" s="64"/>
      <c r="F15" s="64"/>
      <c r="G15" s="64">
        <v>0.5</v>
      </c>
      <c r="H15" s="64"/>
      <c r="I15" s="64">
        <v>0.5</v>
      </c>
      <c r="J15" s="64"/>
      <c r="K15" s="149"/>
      <c r="M15" s="65">
        <f>SUM(E15:K15)</f>
        <v>1</v>
      </c>
      <c r="N15" s="66"/>
    </row>
    <row r="16" spans="1:14">
      <c r="A16" s="150">
        <v>3</v>
      </c>
      <c r="B16" s="220"/>
      <c r="C16" s="67"/>
      <c r="D16" s="68"/>
      <c r="E16" s="69" t="str">
        <f t="shared" ref="E16:K16" si="4">IF(E15&lt;&gt;0,"I","")</f>
        <v/>
      </c>
      <c r="F16" s="69" t="str">
        <f t="shared" si="4"/>
        <v/>
      </c>
      <c r="G16" s="69" t="str">
        <f t="shared" si="4"/>
        <v>I</v>
      </c>
      <c r="H16" s="69" t="str">
        <f t="shared" si="4"/>
        <v/>
      </c>
      <c r="I16" s="69" t="str">
        <f t="shared" si="4"/>
        <v>I</v>
      </c>
      <c r="J16" s="69" t="str">
        <f t="shared" si="4"/>
        <v/>
      </c>
      <c r="K16" s="151" t="str">
        <f t="shared" si="4"/>
        <v/>
      </c>
      <c r="M16" s="65"/>
      <c r="N16" s="66"/>
    </row>
    <row r="17" spans="1:14">
      <c r="A17" s="152"/>
      <c r="B17" s="221"/>
      <c r="C17" s="70">
        <f>VLOOKUP(A16,'Resumo Orçamento'!$A$8:$C$19,3,0)</f>
        <v>1825.02</v>
      </c>
      <c r="D17" s="71">
        <f>C17/$C$48</f>
        <v>1.5777708715877339E-3</v>
      </c>
      <c r="E17" s="72">
        <f t="shared" ref="E17:K17" si="5">ROUND(E15*$C17,4)</f>
        <v>0</v>
      </c>
      <c r="F17" s="72">
        <f t="shared" si="5"/>
        <v>0</v>
      </c>
      <c r="G17" s="72">
        <f t="shared" si="5"/>
        <v>912.51</v>
      </c>
      <c r="H17" s="72">
        <f t="shared" si="5"/>
        <v>0</v>
      </c>
      <c r="I17" s="72">
        <f t="shared" si="5"/>
        <v>912.51</v>
      </c>
      <c r="J17" s="72">
        <f t="shared" si="5"/>
        <v>0</v>
      </c>
      <c r="K17" s="153">
        <f t="shared" si="5"/>
        <v>0</v>
      </c>
      <c r="M17" s="65"/>
      <c r="N17" s="66"/>
    </row>
    <row r="18" spans="1:14">
      <c r="A18" s="154"/>
      <c r="B18" s="219" t="str">
        <f>VLOOKUP(A19,'Resumo Orçamento'!$A$8:$C$19,2,0)</f>
        <v>ALAMBRADO ESTRUTURADO POR TUBOS DE ACO INDUSTRIAL, COM DIAMETRO 2", COM TELA DE ARAME GALVANIZADO, FIO 12 BWG E MALHA QUADRADA 5X5CM, DIMENSÕES 2m x 2m, COM PORTA DE 1m, COM PROTEÇÃO EXTRA EM ARAME FARPADO, INCLUSIVE COM PINTURA (1 DEMÃO ZARCÃO E 2 DEMÃOS DE ESMALTE SINTÉTICO). AF_03/2021</v>
      </c>
      <c r="C18" s="62"/>
      <c r="D18" s="63"/>
      <c r="E18" s="64">
        <v>0.2</v>
      </c>
      <c r="F18" s="64"/>
      <c r="G18" s="64"/>
      <c r="H18" s="64">
        <v>0.4</v>
      </c>
      <c r="I18" s="64"/>
      <c r="J18" s="64">
        <v>0.2</v>
      </c>
      <c r="K18" s="149">
        <v>0.2</v>
      </c>
      <c r="M18" s="65">
        <f>SUM(E18:K18)</f>
        <v>1</v>
      </c>
      <c r="N18" s="66"/>
    </row>
    <row r="19" spans="1:14">
      <c r="A19" s="150">
        <v>4</v>
      </c>
      <c r="B19" s="220"/>
      <c r="C19" s="67"/>
      <c r="D19" s="68"/>
      <c r="E19" s="69" t="str">
        <f t="shared" ref="E19:K19" si="6">IF(E18&lt;&gt;0,"I","")</f>
        <v>I</v>
      </c>
      <c r="F19" s="69" t="str">
        <f t="shared" si="6"/>
        <v/>
      </c>
      <c r="G19" s="69" t="str">
        <f t="shared" si="6"/>
        <v/>
      </c>
      <c r="H19" s="69" t="str">
        <f t="shared" si="6"/>
        <v>I</v>
      </c>
      <c r="I19" s="69" t="str">
        <f t="shared" si="6"/>
        <v/>
      </c>
      <c r="J19" s="69" t="str">
        <f t="shared" si="6"/>
        <v>I</v>
      </c>
      <c r="K19" s="151" t="str">
        <f t="shared" si="6"/>
        <v>I</v>
      </c>
      <c r="M19" s="65"/>
      <c r="N19" s="66"/>
    </row>
    <row r="20" spans="1:14">
      <c r="A20" s="152"/>
      <c r="B20" s="221"/>
      <c r="C20" s="70">
        <f>VLOOKUP(A19,'Resumo Orçamento'!$A$8:$C$19,3,0)</f>
        <v>5115.2</v>
      </c>
      <c r="D20" s="71">
        <f>C20/$C$48</f>
        <v>4.4222055442381869E-3</v>
      </c>
      <c r="E20" s="72">
        <f t="shared" ref="E20:K20" si="7">ROUND(E18*$C20,4)</f>
        <v>1023.04</v>
      </c>
      <c r="F20" s="72">
        <f t="shared" si="7"/>
        <v>0</v>
      </c>
      <c r="G20" s="72">
        <f t="shared" si="7"/>
        <v>0</v>
      </c>
      <c r="H20" s="72">
        <f t="shared" si="7"/>
        <v>2046.08</v>
      </c>
      <c r="I20" s="72">
        <f t="shared" si="7"/>
        <v>0</v>
      </c>
      <c r="J20" s="72">
        <f t="shared" si="7"/>
        <v>1023.04</v>
      </c>
      <c r="K20" s="153">
        <f t="shared" si="7"/>
        <v>1023.04</v>
      </c>
      <c r="M20" s="65"/>
      <c r="N20" s="66"/>
    </row>
    <row r="21" spans="1:14">
      <c r="A21" s="154"/>
      <c r="B21" s="219" t="str">
        <f>VLOOKUP(A22,'Resumo Orçamento'!$A$8:$C$19,2,0)</f>
        <v>PORTÃO DE CORRER ESTRUTURADO POR TUBOS DE AÇO INDUSTRIAL, COM DIAMETRO 2", COM TELA DE ARAME GALVANIZADO, FIO 12 BWG E MALHA QUADRADA 5X5CM, DIMENSÕES 7m x 2m, INCLUSIVE COM PINTURA (1 DEMÃO ZARCÃO E 2 DEMÃOS DE ESMALTE SINTÉTICO), ROLDANAS DUPLAS, COM ROLAMENTO DE PRIMEIRA LINHA, INCLUSIVE FUNDAÇÃO, SEM AUTOMATIZAÇÃO.</v>
      </c>
      <c r="C21" s="62"/>
      <c r="D21" s="63"/>
      <c r="E21" s="64"/>
      <c r="F21" s="64">
        <v>0.66669999999999996</v>
      </c>
      <c r="G21" s="64"/>
      <c r="H21" s="64">
        <v>0.33329999999999999</v>
      </c>
      <c r="I21" s="64"/>
      <c r="J21" s="64"/>
      <c r="K21" s="149"/>
      <c r="M21" s="65">
        <f>SUM(E21:K21)</f>
        <v>1</v>
      </c>
      <c r="N21" s="66"/>
    </row>
    <row r="22" spans="1:14">
      <c r="A22" s="150">
        <v>5</v>
      </c>
      <c r="B22" s="220"/>
      <c r="C22" s="67"/>
      <c r="D22" s="68"/>
      <c r="E22" s="69" t="str">
        <f t="shared" ref="E22:K22" si="8">IF(E21&lt;&gt;0,"I","")</f>
        <v/>
      </c>
      <c r="F22" s="69" t="str">
        <f t="shared" si="8"/>
        <v>I</v>
      </c>
      <c r="G22" s="69" t="str">
        <f t="shared" si="8"/>
        <v/>
      </c>
      <c r="H22" s="69" t="str">
        <f t="shared" si="8"/>
        <v>I</v>
      </c>
      <c r="I22" s="69" t="str">
        <f t="shared" si="8"/>
        <v/>
      </c>
      <c r="J22" s="69" t="str">
        <f t="shared" si="8"/>
        <v/>
      </c>
      <c r="K22" s="151" t="str">
        <f t="shared" si="8"/>
        <v/>
      </c>
      <c r="M22" s="65"/>
      <c r="N22" s="66"/>
    </row>
    <row r="23" spans="1:14">
      <c r="A23" s="152"/>
      <c r="B23" s="221"/>
      <c r="C23" s="70">
        <f>VLOOKUP(A22,'Resumo Orçamento'!$A$8:$C$19,3,0)</f>
        <v>24608.43</v>
      </c>
      <c r="D23" s="71">
        <f>C23/$C$48</f>
        <v>2.1274541675984776E-2</v>
      </c>
      <c r="E23" s="72">
        <f t="shared" ref="E23:K23" si="9">ROUND(E21*$C23,4)</f>
        <v>0</v>
      </c>
      <c r="F23" s="72">
        <f t="shared" si="9"/>
        <v>16406.440299999998</v>
      </c>
      <c r="G23" s="72">
        <f t="shared" si="9"/>
        <v>0</v>
      </c>
      <c r="H23" s="72">
        <f t="shared" si="9"/>
        <v>8201.9897000000001</v>
      </c>
      <c r="I23" s="72">
        <f t="shared" si="9"/>
        <v>0</v>
      </c>
      <c r="J23" s="72">
        <f t="shared" si="9"/>
        <v>0</v>
      </c>
      <c r="K23" s="153">
        <f t="shared" si="9"/>
        <v>0</v>
      </c>
      <c r="M23" s="65"/>
      <c r="N23" s="66"/>
    </row>
    <row r="24" spans="1:14">
      <c r="A24" s="154"/>
      <c r="B24" s="219" t="str">
        <f>VLOOKUP(A25,'Resumo Orçamento'!$A$8:$C$19,2,0)</f>
        <v>PORTÃO DE CORRER ESTRUTURADO POR TUBOS DE AÇO INDUSTRIAL, COM DIAMETRO 2", COM TELA DE ARAME GALVANIZADO, FIO 12 BWG E MALHA QUADRADA 5X5CM, DIMENSÕES 7m x 2m, INCLUSIVE COM PINTURA (1 DEMÃO ZARCÃO E 2 DEMÃOS DE ESMALTE SINTÉTICO), ROLDANAS DUPLAS, COM ROLAMENTO DE PRIMEIRA LINHA, INCLUSIVE FUNDAÇÃO, COM AUTOMATIZAÇÃO.</v>
      </c>
      <c r="C24" s="62"/>
      <c r="D24" s="63"/>
      <c r="E24" s="64">
        <v>0.16669999999999999</v>
      </c>
      <c r="F24" s="64">
        <v>0.25</v>
      </c>
      <c r="G24" s="64">
        <v>0.16669999999999999</v>
      </c>
      <c r="H24" s="64"/>
      <c r="I24" s="64">
        <v>0.16669999999999999</v>
      </c>
      <c r="J24" s="64">
        <v>8.3299999999999999E-2</v>
      </c>
      <c r="K24" s="149">
        <v>0.1666</v>
      </c>
      <c r="M24" s="65">
        <f>SUM(E24:K24)</f>
        <v>0.99999999999999989</v>
      </c>
      <c r="N24" s="66"/>
    </row>
    <row r="25" spans="1:14">
      <c r="A25" s="150">
        <v>6</v>
      </c>
      <c r="B25" s="220"/>
      <c r="C25" s="67"/>
      <c r="D25" s="68"/>
      <c r="E25" s="69" t="str">
        <f t="shared" ref="E25:K25" si="10">IF(E24&lt;&gt;0,"I","")</f>
        <v>I</v>
      </c>
      <c r="F25" s="69" t="str">
        <f t="shared" si="10"/>
        <v>I</v>
      </c>
      <c r="G25" s="69" t="str">
        <f t="shared" si="10"/>
        <v>I</v>
      </c>
      <c r="H25" s="69" t="str">
        <f t="shared" si="10"/>
        <v/>
      </c>
      <c r="I25" s="69" t="str">
        <f t="shared" si="10"/>
        <v>I</v>
      </c>
      <c r="J25" s="69" t="str">
        <f t="shared" si="10"/>
        <v>I</v>
      </c>
      <c r="K25" s="151" t="str">
        <f t="shared" si="10"/>
        <v>I</v>
      </c>
      <c r="M25" s="65"/>
      <c r="N25" s="66"/>
    </row>
    <row r="26" spans="1:14">
      <c r="A26" s="152"/>
      <c r="B26" s="221"/>
      <c r="C26" s="70">
        <f>VLOOKUP(A25,'Resumo Orçamento'!$A$8:$C$19,3,0)</f>
        <v>120123</v>
      </c>
      <c r="D26" s="71">
        <f>C26/$C$48</f>
        <v>0.10384903749423752</v>
      </c>
      <c r="E26" s="72">
        <f t="shared" ref="E26:K26" si="11">ROUND(E24*$C26,4)</f>
        <v>20024.504099999998</v>
      </c>
      <c r="F26" s="72">
        <f t="shared" si="11"/>
        <v>30030.75</v>
      </c>
      <c r="G26" s="72">
        <f t="shared" si="11"/>
        <v>20024.504099999998</v>
      </c>
      <c r="H26" s="72">
        <f t="shared" si="11"/>
        <v>0</v>
      </c>
      <c r="I26" s="72">
        <f t="shared" si="11"/>
        <v>20024.504099999998</v>
      </c>
      <c r="J26" s="72">
        <f t="shared" si="11"/>
        <v>10006.2459</v>
      </c>
      <c r="K26" s="153">
        <f t="shared" si="11"/>
        <v>20012.4918</v>
      </c>
      <c r="M26" s="65"/>
      <c r="N26" s="66"/>
    </row>
    <row r="27" spans="1:14">
      <c r="A27" s="154"/>
      <c r="B27" s="219" t="str">
        <f>VLOOKUP(A28,'Resumo Orçamento'!$A$8:$C$19,2,0)</f>
        <v>PROTEÇÃO EXTRA PARA ALAMBRADO EM TUBOS DE ACO INDUSTRIAL, COM DIAMETRO 2", COM ARAME FARPADO GALVANIZADO Nº 16, INCLUSIVE COM PINTURA (1 DEMÃO ZARCÃO E 2 DEMÃOS DE ESMALTE SINTÉTICO)</v>
      </c>
      <c r="C27" s="62"/>
      <c r="D27" s="63"/>
      <c r="E27" s="64"/>
      <c r="F27" s="64">
        <v>6.1499999999999999E-2</v>
      </c>
      <c r="G27" s="64">
        <v>0.92279999999999995</v>
      </c>
      <c r="H27" s="64">
        <v>1.5699999999999999E-2</v>
      </c>
      <c r="I27" s="64"/>
      <c r="J27" s="64"/>
      <c r="K27" s="149"/>
      <c r="M27" s="65">
        <f>SUM(E27:K27)</f>
        <v>1</v>
      </c>
      <c r="N27" s="66"/>
    </row>
    <row r="28" spans="1:14">
      <c r="A28" s="150">
        <v>7</v>
      </c>
      <c r="B28" s="220"/>
      <c r="C28" s="67"/>
      <c r="D28" s="68"/>
      <c r="E28" s="69" t="str">
        <f t="shared" ref="E28:K28" si="12">IF(E27&lt;&gt;0,"I","")</f>
        <v/>
      </c>
      <c r="F28" s="69" t="str">
        <f t="shared" si="12"/>
        <v>I</v>
      </c>
      <c r="G28" s="69" t="str">
        <f t="shared" si="12"/>
        <v>I</v>
      </c>
      <c r="H28" s="69" t="str">
        <f t="shared" si="12"/>
        <v>I</v>
      </c>
      <c r="I28" s="69" t="str">
        <f t="shared" si="12"/>
        <v/>
      </c>
      <c r="J28" s="69" t="str">
        <f t="shared" si="12"/>
        <v/>
      </c>
      <c r="K28" s="151" t="str">
        <f t="shared" si="12"/>
        <v/>
      </c>
      <c r="M28" s="65"/>
      <c r="N28" s="66"/>
    </row>
    <row r="29" spans="1:14">
      <c r="A29" s="152"/>
      <c r="B29" s="221"/>
      <c r="C29" s="70">
        <f>VLOOKUP(A28,'Resumo Orçamento'!$A$8:$C$19,3,0)</f>
        <v>77764.460000000006</v>
      </c>
      <c r="D29" s="71">
        <f>C29/$C$48</f>
        <v>6.7229126164507491E-2</v>
      </c>
      <c r="E29" s="72">
        <f t="shared" ref="E29:K29" si="13">ROUND(E27*$C29,4)</f>
        <v>0</v>
      </c>
      <c r="F29" s="72">
        <f t="shared" si="13"/>
        <v>4782.5142999999998</v>
      </c>
      <c r="G29" s="72">
        <f t="shared" si="13"/>
        <v>71761.043699999995</v>
      </c>
      <c r="H29" s="72">
        <f t="shared" si="13"/>
        <v>1220.902</v>
      </c>
      <c r="I29" s="72">
        <f t="shared" si="13"/>
        <v>0</v>
      </c>
      <c r="J29" s="72">
        <f t="shared" si="13"/>
        <v>0</v>
      </c>
      <c r="K29" s="153">
        <f t="shared" si="13"/>
        <v>0</v>
      </c>
      <c r="M29" s="65"/>
      <c r="N29" s="66"/>
    </row>
    <row r="30" spans="1:14">
      <c r="A30" s="154"/>
      <c r="B30" s="219" t="str">
        <f>VLOOKUP(A31,'Resumo Orçamento'!$A$8:$C$19,2,0)</f>
        <v>INSTALAÇÃO DE TELA EM MALHA LOSANGULAR DE ARAME GALVANIZADO, FIO 12, INCLUSIVE COM PINTURA (1 DEMÃO ZARCÃO E 2 DEMÃOS DE ESMALTE SINTÉTICO)</v>
      </c>
      <c r="C30" s="62"/>
      <c r="D30" s="63"/>
      <c r="E30" s="64"/>
      <c r="F30" s="64">
        <v>9.0899999999999995E-2</v>
      </c>
      <c r="G30" s="64"/>
      <c r="H30" s="64"/>
      <c r="I30" s="64"/>
      <c r="J30" s="64"/>
      <c r="K30" s="149">
        <v>0.90910000000000002</v>
      </c>
      <c r="M30" s="65">
        <f>SUM(E30:K30)</f>
        <v>1</v>
      </c>
      <c r="N30" s="66"/>
    </row>
    <row r="31" spans="1:14">
      <c r="A31" s="150">
        <v>8</v>
      </c>
      <c r="B31" s="220"/>
      <c r="C31" s="67"/>
      <c r="D31" s="68"/>
      <c r="E31" s="69" t="str">
        <f t="shared" ref="E31" si="14">IF(E30&lt;&gt;0,"I","")</f>
        <v/>
      </c>
      <c r="F31" s="69" t="str">
        <f t="shared" ref="F31:K31" si="15">IF(F30&lt;&gt;0,"I","")</f>
        <v>I</v>
      </c>
      <c r="G31" s="69" t="str">
        <f t="shared" si="15"/>
        <v/>
      </c>
      <c r="H31" s="69" t="str">
        <f t="shared" si="15"/>
        <v/>
      </c>
      <c r="I31" s="69" t="str">
        <f t="shared" si="15"/>
        <v/>
      </c>
      <c r="J31" s="69" t="str">
        <f t="shared" si="15"/>
        <v/>
      </c>
      <c r="K31" s="151" t="str">
        <f t="shared" si="15"/>
        <v>I</v>
      </c>
      <c r="M31" s="65"/>
      <c r="N31" s="66"/>
    </row>
    <row r="32" spans="1:14">
      <c r="A32" s="152"/>
      <c r="B32" s="221"/>
      <c r="C32" s="70">
        <f>VLOOKUP(A31,'Resumo Orçamento'!$A$8:$C$19,3,0)</f>
        <v>76612.800000000003</v>
      </c>
      <c r="D32" s="71">
        <f>C32/$C$48</f>
        <v>6.6233490170396342E-2</v>
      </c>
      <c r="E32" s="72">
        <f t="shared" ref="E32" si="16">ROUND(E30*$C32,4)</f>
        <v>0</v>
      </c>
      <c r="F32" s="72">
        <f t="shared" ref="F32:K32" si="17">ROUND(F30*$C32,4)</f>
        <v>6964.1035000000002</v>
      </c>
      <c r="G32" s="72">
        <f t="shared" si="17"/>
        <v>0</v>
      </c>
      <c r="H32" s="72">
        <f t="shared" si="17"/>
        <v>0</v>
      </c>
      <c r="I32" s="72">
        <f t="shared" si="17"/>
        <v>0</v>
      </c>
      <c r="J32" s="72">
        <f t="shared" si="17"/>
        <v>0</v>
      </c>
      <c r="K32" s="153">
        <f t="shared" si="17"/>
        <v>69648.696500000005</v>
      </c>
      <c r="M32" s="65"/>
      <c r="N32" s="66"/>
    </row>
    <row r="33" spans="1:14">
      <c r="A33" s="154"/>
      <c r="B33" s="219" t="str">
        <f>VLOOKUP(A34,'Resumo Orçamento'!$A$8:$C$19,2,0)</f>
        <v>REPINTURA DE CERCA PRÉ-EXISTENTE, COM REMOÇÃO DA PINTURA ANTIGA, TRATAMENTO ANTICORROSIVO TIPO ZARCÃO, ACABAMENTO EM ESMALTE SINTÉTICO DE ALTA QUALIDADE (2 DEMÃOS)</v>
      </c>
      <c r="C33" s="62"/>
      <c r="D33" s="63"/>
      <c r="E33" s="64">
        <v>9.4899999999999998E-2</v>
      </c>
      <c r="F33" s="64">
        <v>0.26490000000000002</v>
      </c>
      <c r="G33" s="64">
        <v>0.1293</v>
      </c>
      <c r="H33" s="64">
        <v>7.6E-3</v>
      </c>
      <c r="I33" s="64">
        <v>0.37080000000000002</v>
      </c>
      <c r="J33" s="64"/>
      <c r="K33" s="149">
        <v>0.13250000000000001</v>
      </c>
      <c r="M33" s="65">
        <f>SUM(E33:K33)</f>
        <v>1</v>
      </c>
      <c r="N33" s="66"/>
    </row>
    <row r="34" spans="1:14">
      <c r="A34" s="150">
        <v>9</v>
      </c>
      <c r="B34" s="220"/>
      <c r="C34" s="67"/>
      <c r="D34" s="68"/>
      <c r="E34" s="69" t="str">
        <f t="shared" ref="E34" si="18">IF(E33&lt;&gt;0,"I","")</f>
        <v>I</v>
      </c>
      <c r="F34" s="69" t="str">
        <f t="shared" ref="F34:K34" si="19">IF(F33&lt;&gt;0,"I","")</f>
        <v>I</v>
      </c>
      <c r="G34" s="69" t="str">
        <f t="shared" si="19"/>
        <v>I</v>
      </c>
      <c r="H34" s="69" t="str">
        <f t="shared" si="19"/>
        <v>I</v>
      </c>
      <c r="I34" s="69" t="str">
        <f t="shared" si="19"/>
        <v>I</v>
      </c>
      <c r="J34" s="69" t="str">
        <f t="shared" si="19"/>
        <v/>
      </c>
      <c r="K34" s="151" t="str">
        <f t="shared" si="19"/>
        <v>I</v>
      </c>
      <c r="M34" s="65"/>
      <c r="N34" s="66"/>
    </row>
    <row r="35" spans="1:14">
      <c r="A35" s="152"/>
      <c r="B35" s="221"/>
      <c r="C35" s="70">
        <f>VLOOKUP(A34,'Resumo Orçamento'!$A$8:$C$19,3,0)</f>
        <v>270071.45</v>
      </c>
      <c r="D35" s="71">
        <f>C35/$C$48</f>
        <v>0.23348284789068782</v>
      </c>
      <c r="E35" s="72">
        <f t="shared" ref="E35" si="20">ROUND(E33*$C35,4)</f>
        <v>25629.780599999998</v>
      </c>
      <c r="F35" s="72">
        <f t="shared" ref="F35:K35" si="21">ROUND(F33*$C35,4)</f>
        <v>71541.927100000001</v>
      </c>
      <c r="G35" s="72">
        <f t="shared" si="21"/>
        <v>34920.238499999999</v>
      </c>
      <c r="H35" s="72">
        <f t="shared" si="21"/>
        <v>2052.5430000000001</v>
      </c>
      <c r="I35" s="72">
        <f t="shared" si="21"/>
        <v>100142.49370000001</v>
      </c>
      <c r="J35" s="72">
        <f t="shared" si="21"/>
        <v>0</v>
      </c>
      <c r="K35" s="153">
        <f t="shared" si="21"/>
        <v>35784.467100000002</v>
      </c>
      <c r="M35" s="65"/>
      <c r="N35" s="66"/>
    </row>
    <row r="36" spans="1:14">
      <c r="A36" s="154"/>
      <c r="B36" s="219" t="str">
        <f>VLOOKUP(A37,'Resumo Orçamento'!$A$8:$C$19,2,0)</f>
        <v>PLACA METÁLICA EM CHAPA DE AÇO GALVANIZADO Nº 16, COM PINTURA E DIGRAMAÇÃO CONFORME PROJETO</v>
      </c>
      <c r="C36" s="62"/>
      <c r="D36" s="63"/>
      <c r="E36" s="64">
        <v>0.129</v>
      </c>
      <c r="F36" s="64">
        <v>0.3871</v>
      </c>
      <c r="G36" s="64">
        <v>0.129</v>
      </c>
      <c r="H36" s="64">
        <v>0.22589999999999999</v>
      </c>
      <c r="I36" s="64">
        <v>0.129</v>
      </c>
      <c r="J36" s="64"/>
      <c r="K36" s="149"/>
      <c r="M36" s="65">
        <f>SUM(E36:K36)</f>
        <v>1</v>
      </c>
      <c r="N36" s="66"/>
    </row>
    <row r="37" spans="1:14">
      <c r="A37" s="150">
        <v>10</v>
      </c>
      <c r="B37" s="220"/>
      <c r="C37" s="67"/>
      <c r="D37" s="68"/>
      <c r="E37" s="69" t="str">
        <f t="shared" ref="E37" si="22">IF(E36&lt;&gt;0,"I","")</f>
        <v>I</v>
      </c>
      <c r="F37" s="69" t="str">
        <f t="shared" ref="F37:K37" si="23">IF(F36&lt;&gt;0,"I","")</f>
        <v>I</v>
      </c>
      <c r="G37" s="69" t="str">
        <f t="shared" si="23"/>
        <v>I</v>
      </c>
      <c r="H37" s="69" t="str">
        <f t="shared" si="23"/>
        <v>I</v>
      </c>
      <c r="I37" s="69" t="str">
        <f t="shared" si="23"/>
        <v>I</v>
      </c>
      <c r="J37" s="69" t="str">
        <f t="shared" si="23"/>
        <v/>
      </c>
      <c r="K37" s="151" t="str">
        <f t="shared" si="23"/>
        <v/>
      </c>
      <c r="M37" s="65"/>
      <c r="N37" s="66"/>
    </row>
    <row r="38" spans="1:14">
      <c r="A38" s="152"/>
      <c r="B38" s="221"/>
      <c r="C38" s="70">
        <f>VLOOKUP(A37,'Resumo Orçamento'!$A$8:$C$19,3,0)</f>
        <v>7727.99</v>
      </c>
      <c r="D38" s="71">
        <f>C38/$C$48</f>
        <v>6.6810213136958996E-3</v>
      </c>
      <c r="E38" s="72">
        <f t="shared" ref="E38" si="24">ROUND(E36*$C38,4)</f>
        <v>996.91070000000002</v>
      </c>
      <c r="F38" s="72">
        <f t="shared" ref="F38:K38" si="25">ROUND(F36*$C38,4)</f>
        <v>2991.5048999999999</v>
      </c>
      <c r="G38" s="72">
        <f t="shared" si="25"/>
        <v>996.91070000000002</v>
      </c>
      <c r="H38" s="72">
        <f t="shared" si="25"/>
        <v>1745.7529</v>
      </c>
      <c r="I38" s="72">
        <f t="shared" si="25"/>
        <v>996.91070000000002</v>
      </c>
      <c r="J38" s="72">
        <f t="shared" si="25"/>
        <v>0</v>
      </c>
      <c r="K38" s="153">
        <f t="shared" si="25"/>
        <v>0</v>
      </c>
      <c r="M38" s="65"/>
      <c r="N38" s="66"/>
    </row>
    <row r="39" spans="1:14">
      <c r="A39" s="154"/>
      <c r="B39" s="219" t="str">
        <f>VLOOKUP(A40,'Resumo Orçamento'!$A$8:$C$19,2,0)</f>
        <v>FORNECIMENTO E INSTALAÇÃO DE MOTOR PARA PORTÃO (SUBSTITUIÇÃO DE MÓDULO DE AUTOMATIZAÇÃO COM MOTOR ELÉTRICO PARA PORTÃO COM ATÉ 800 KG, CREMALHEIRA REFORÇADA COM DENTES EM NYLON BRANCO SUPER RESISTENTE, CONFORME ESPECIFICAÇÕES DE PROJETO)</v>
      </c>
      <c r="C39" s="62"/>
      <c r="D39" s="63"/>
      <c r="E39" s="64">
        <v>0.11119999999999999</v>
      </c>
      <c r="F39" s="64"/>
      <c r="G39" s="64"/>
      <c r="H39" s="64"/>
      <c r="I39" s="64">
        <v>0.22220000000000001</v>
      </c>
      <c r="J39" s="64">
        <v>0.44440000000000002</v>
      </c>
      <c r="K39" s="149">
        <v>0.22220000000000001</v>
      </c>
      <c r="M39" s="65">
        <f>SUM(E39:K39)</f>
        <v>1</v>
      </c>
      <c r="N39" s="66"/>
    </row>
    <row r="40" spans="1:14">
      <c r="A40" s="150">
        <v>11</v>
      </c>
      <c r="B40" s="220"/>
      <c r="C40" s="67"/>
      <c r="D40" s="68"/>
      <c r="E40" s="69" t="str">
        <f t="shared" ref="E40" si="26">IF(E39&lt;&gt;0,"I","")</f>
        <v>I</v>
      </c>
      <c r="F40" s="69" t="str">
        <f t="shared" ref="F40:K40" si="27">IF(F39&lt;&gt;0,"I","")</f>
        <v/>
      </c>
      <c r="G40" s="69" t="str">
        <f t="shared" si="27"/>
        <v/>
      </c>
      <c r="H40" s="69" t="str">
        <f t="shared" si="27"/>
        <v/>
      </c>
      <c r="I40" s="69" t="str">
        <f t="shared" si="27"/>
        <v>I</v>
      </c>
      <c r="J40" s="69" t="str">
        <f t="shared" si="27"/>
        <v>I</v>
      </c>
      <c r="K40" s="151" t="str">
        <f t="shared" si="27"/>
        <v>I</v>
      </c>
      <c r="M40" s="65"/>
      <c r="N40" s="66"/>
    </row>
    <row r="41" spans="1:14">
      <c r="A41" s="152"/>
      <c r="B41" s="221"/>
      <c r="C41" s="70">
        <f>VLOOKUP(A40,'Resumo Orçamento'!$A$8:$C$19,3,0)</f>
        <v>7124.94</v>
      </c>
      <c r="D41" s="71">
        <f>C41/$C$48</f>
        <v>6.1596710139123446E-3</v>
      </c>
      <c r="E41" s="72">
        <f t="shared" ref="E41" si="28">ROUND(E39*$C41,4)</f>
        <v>792.29330000000004</v>
      </c>
      <c r="F41" s="72">
        <f t="shared" ref="F41:K41" si="29">ROUND(F39*$C41,4)</f>
        <v>0</v>
      </c>
      <c r="G41" s="72">
        <f t="shared" si="29"/>
        <v>0</v>
      </c>
      <c r="H41" s="72">
        <f t="shared" si="29"/>
        <v>0</v>
      </c>
      <c r="I41" s="72">
        <f t="shared" si="29"/>
        <v>1583.1617000000001</v>
      </c>
      <c r="J41" s="72">
        <f t="shared" si="29"/>
        <v>3166.3233</v>
      </c>
      <c r="K41" s="153">
        <f t="shared" si="29"/>
        <v>1583.1617000000001</v>
      </c>
      <c r="M41" s="65"/>
      <c r="N41" s="66"/>
    </row>
    <row r="42" spans="1:14">
      <c r="A42" s="154"/>
      <c r="B42" s="219" t="str">
        <f>VLOOKUP(A43,'Resumo Orçamento'!$A$8:$C$19,2,0)</f>
        <v>ART DE OBRA OU SERVIÇO - VALOR CONTRATO ACIMA DE 15.000,00 - CREA DF</v>
      </c>
      <c r="C42" s="62"/>
      <c r="D42" s="63"/>
      <c r="E42" s="64">
        <v>1</v>
      </c>
      <c r="F42" s="64"/>
      <c r="G42" s="64"/>
      <c r="H42" s="64"/>
      <c r="I42" s="64"/>
      <c r="J42" s="64"/>
      <c r="K42" s="149"/>
      <c r="M42" s="65">
        <f>SUM(E42:K42)</f>
        <v>1</v>
      </c>
      <c r="N42" s="66"/>
    </row>
    <row r="43" spans="1:14">
      <c r="A43" s="150">
        <v>12</v>
      </c>
      <c r="B43" s="220"/>
      <c r="C43" s="67"/>
      <c r="D43" s="68"/>
      <c r="E43" s="69" t="str">
        <f t="shared" ref="E43" si="30">IF(E42&lt;&gt;0,"I","")</f>
        <v>I</v>
      </c>
      <c r="F43" s="69" t="str">
        <f t="shared" ref="F43:K43" si="31">IF(F42&lt;&gt;0,"I","")</f>
        <v/>
      </c>
      <c r="G43" s="69" t="str">
        <f t="shared" si="31"/>
        <v/>
      </c>
      <c r="H43" s="69" t="str">
        <f t="shared" si="31"/>
        <v/>
      </c>
      <c r="I43" s="69" t="str">
        <f t="shared" si="31"/>
        <v/>
      </c>
      <c r="J43" s="69" t="str">
        <f t="shared" si="31"/>
        <v/>
      </c>
      <c r="K43" s="151" t="str">
        <f t="shared" si="31"/>
        <v/>
      </c>
      <c r="M43" s="65"/>
      <c r="N43" s="66"/>
    </row>
    <row r="44" spans="1:14" ht="15" thickBot="1">
      <c r="A44" s="152"/>
      <c r="B44" s="221"/>
      <c r="C44" s="70">
        <f>VLOOKUP(A43,'Resumo Orçamento'!$A$8:$C$19,3,0)</f>
        <v>254.59</v>
      </c>
      <c r="D44" s="71">
        <f>C44/$C$48</f>
        <v>2.200987858749609E-4</v>
      </c>
      <c r="E44" s="72">
        <f t="shared" ref="E44" si="32">ROUND(E42*$C44,4)</f>
        <v>254.59</v>
      </c>
      <c r="F44" s="72">
        <f t="shared" ref="F44:K44" si="33">ROUND(F42*$C44,4)</f>
        <v>0</v>
      </c>
      <c r="G44" s="72">
        <f t="shared" si="33"/>
        <v>0</v>
      </c>
      <c r="H44" s="72">
        <f t="shared" si="33"/>
        <v>0</v>
      </c>
      <c r="I44" s="72">
        <f t="shared" si="33"/>
        <v>0</v>
      </c>
      <c r="J44" s="72">
        <f t="shared" si="33"/>
        <v>0</v>
      </c>
      <c r="K44" s="153">
        <f t="shared" si="33"/>
        <v>0</v>
      </c>
      <c r="M44" s="65"/>
      <c r="N44" s="66"/>
    </row>
    <row r="45" spans="1:14" ht="15.9" customHeight="1" thickTop="1">
      <c r="A45" s="155"/>
      <c r="B45" s="73" t="s">
        <v>39</v>
      </c>
      <c r="C45" s="74"/>
      <c r="D45" s="75"/>
      <c r="E45" s="76">
        <f>E47/$C$48</f>
        <v>0.23411699028107252</v>
      </c>
      <c r="F45" s="77">
        <f>F47/$C$48</f>
        <v>0.12643104540793823</v>
      </c>
      <c r="G45" s="77">
        <f t="shared" ref="G45:K45" si="34">G47/$C$48</f>
        <v>0.11648432359603185</v>
      </c>
      <c r="H45" s="77">
        <f t="shared" si="34"/>
        <v>0.11194826233914824</v>
      </c>
      <c r="I45" s="77">
        <f t="shared" si="34"/>
        <v>0.11508748103280837</v>
      </c>
      <c r="J45" s="77">
        <f t="shared" si="34"/>
        <v>0.18522818431910396</v>
      </c>
      <c r="K45" s="156">
        <f t="shared" si="34"/>
        <v>0.11070371293744451</v>
      </c>
      <c r="M45" s="65">
        <f>SUM(E45:K45)</f>
        <v>0.99999999991354771</v>
      </c>
      <c r="N45" s="66"/>
    </row>
    <row r="46" spans="1:14" ht="15.9" customHeight="1">
      <c r="A46" s="157"/>
      <c r="B46" s="78" t="s">
        <v>40</v>
      </c>
      <c r="C46" s="79"/>
      <c r="D46" s="80"/>
      <c r="E46" s="81">
        <f>+E45</f>
        <v>0.23411699028107252</v>
      </c>
      <c r="F46" s="82">
        <f t="shared" ref="F46" si="35">E46+F45</f>
        <v>0.36054803568901073</v>
      </c>
      <c r="G46" s="82">
        <f t="shared" ref="G46" si="36">F46+G45</f>
        <v>0.47703235928504256</v>
      </c>
      <c r="H46" s="82">
        <f t="shared" ref="H46" si="37">G46+H45</f>
        <v>0.58898062162419085</v>
      </c>
      <c r="I46" s="82">
        <f t="shared" ref="I46" si="38">H46+I45</f>
        <v>0.70406810265699926</v>
      </c>
      <c r="J46" s="82">
        <f t="shared" ref="J46" si="39">I46+J45</f>
        <v>0.88929628697610319</v>
      </c>
      <c r="K46" s="158">
        <f t="shared" ref="K46" si="40">J46+K45</f>
        <v>0.99999999991354771</v>
      </c>
    </row>
    <row r="47" spans="1:14" ht="15.9" customHeight="1">
      <c r="A47" s="159"/>
      <c r="B47" s="83" t="s">
        <v>41</v>
      </c>
      <c r="C47" s="84"/>
      <c r="D47" s="85"/>
      <c r="E47" s="86">
        <f>+E44+E41+E38+E11+E14+E17+E20+E23+E26+E29+E32+E35</f>
        <v>270804.96750000003</v>
      </c>
      <c r="F47" s="86">
        <f t="shared" ref="F47:K47" si="41">+F44+F41+F38+F11+F14+F17+F20+F23+F26+F29+F32+F35</f>
        <v>146243.78649999999</v>
      </c>
      <c r="G47" s="86">
        <f t="shared" si="41"/>
        <v>134738.33499999999</v>
      </c>
      <c r="H47" s="86">
        <f t="shared" si="41"/>
        <v>129491.43720000001</v>
      </c>
      <c r="I47" s="86">
        <f t="shared" si="41"/>
        <v>133122.5962</v>
      </c>
      <c r="J47" s="86">
        <f t="shared" si="41"/>
        <v>214254.90040000001</v>
      </c>
      <c r="K47" s="160">
        <f t="shared" si="41"/>
        <v>128051.85710000002</v>
      </c>
    </row>
    <row r="48" spans="1:14" ht="15.9" customHeight="1" thickBot="1">
      <c r="A48" s="161"/>
      <c r="B48" s="89" t="s">
        <v>42</v>
      </c>
      <c r="C48" s="90">
        <f>SUM(C9:C44)</f>
        <v>1156707.8800000001</v>
      </c>
      <c r="D48" s="91"/>
      <c r="E48" s="92">
        <f>+E47</f>
        <v>270804.96750000003</v>
      </c>
      <c r="F48" s="93">
        <f>E48+F47</f>
        <v>417048.75400000002</v>
      </c>
      <c r="G48" s="93">
        <f t="shared" ref="G48:K48" si="42">F48+G47</f>
        <v>551787.08900000004</v>
      </c>
      <c r="H48" s="93">
        <f t="shared" si="42"/>
        <v>681278.52620000008</v>
      </c>
      <c r="I48" s="93">
        <f t="shared" si="42"/>
        <v>814401.12240000011</v>
      </c>
      <c r="J48" s="93">
        <f t="shared" si="42"/>
        <v>1028656.0228000002</v>
      </c>
      <c r="K48" s="162">
        <f t="shared" si="42"/>
        <v>1156707.8799000001</v>
      </c>
    </row>
    <row r="49" spans="1:11">
      <c r="A49" s="163"/>
      <c r="K49" s="164"/>
    </row>
    <row r="50" spans="1:11">
      <c r="A50" s="163"/>
      <c r="E50" s="43"/>
      <c r="K50" s="164"/>
    </row>
    <row r="51" spans="1:11">
      <c r="A51" s="163"/>
      <c r="K51" s="164"/>
    </row>
    <row r="52" spans="1:11">
      <c r="A52" s="163"/>
      <c r="K52" s="164"/>
    </row>
    <row r="53" spans="1:11">
      <c r="A53" s="163"/>
      <c r="K53" s="164"/>
    </row>
    <row r="54" spans="1:11" ht="15" thickBot="1">
      <c r="A54" s="163"/>
      <c r="C54" s="41"/>
      <c r="D54" s="41"/>
      <c r="K54" s="164"/>
    </row>
    <row r="55" spans="1:11">
      <c r="A55" s="163"/>
      <c r="C55" s="225"/>
      <c r="D55" s="226"/>
      <c r="E55" s="226"/>
      <c r="F55" s="226"/>
      <c r="G55" s="125"/>
      <c r="H55" s="125"/>
      <c r="I55" s="125"/>
      <c r="K55" s="164"/>
    </row>
    <row r="56" spans="1:11">
      <c r="A56" s="163"/>
      <c r="C56" s="227"/>
      <c r="D56" s="228"/>
      <c r="E56" s="228"/>
      <c r="F56" s="228"/>
      <c r="G56" s="125"/>
      <c r="H56" s="125"/>
      <c r="I56" s="125"/>
      <c r="K56" s="164"/>
    </row>
    <row r="57" spans="1:11">
      <c r="A57" s="163"/>
      <c r="C57" s="227"/>
      <c r="D57" s="228"/>
      <c r="E57" s="228"/>
      <c r="F57" s="228"/>
      <c r="G57" s="125"/>
      <c r="H57" s="125"/>
      <c r="I57" s="125"/>
      <c r="K57" s="164"/>
    </row>
    <row r="58" spans="1:11" ht="15" thickBot="1">
      <c r="A58" s="165"/>
      <c r="B58" s="166"/>
      <c r="C58" s="167"/>
      <c r="D58" s="168"/>
      <c r="E58" s="169"/>
      <c r="F58" s="169"/>
      <c r="G58" s="169"/>
      <c r="H58" s="169"/>
      <c r="I58" s="169"/>
      <c r="J58" s="169"/>
      <c r="K58" s="170"/>
    </row>
    <row r="60" spans="1:11">
      <c r="D60" s="94"/>
      <c r="E60" s="95"/>
      <c r="F60" s="95"/>
      <c r="G60" s="95"/>
      <c r="H60" s="95"/>
      <c r="I60" s="95"/>
      <c r="J60" s="95"/>
      <c r="K60" s="95"/>
    </row>
    <row r="61" spans="1:11">
      <c r="D61" s="94"/>
      <c r="E61" s="103"/>
      <c r="F61" s="103"/>
      <c r="G61" s="103"/>
      <c r="H61" s="103"/>
      <c r="I61" s="103"/>
      <c r="J61" s="103"/>
      <c r="K61" s="103"/>
    </row>
    <row r="62" spans="1:11">
      <c r="D62" s="94"/>
      <c r="E62" s="95"/>
      <c r="F62" s="95"/>
      <c r="G62" s="95"/>
      <c r="H62" s="95"/>
      <c r="I62" s="95"/>
      <c r="J62" s="95"/>
      <c r="K62" s="95"/>
    </row>
    <row r="63" spans="1:11">
      <c r="D63" s="94"/>
      <c r="E63" s="95"/>
      <c r="F63" s="95"/>
      <c r="G63" s="95"/>
      <c r="H63" s="95"/>
      <c r="I63" s="95"/>
      <c r="J63" s="95"/>
      <c r="K63" s="95"/>
    </row>
    <row r="64" spans="1:11">
      <c r="D64" s="94"/>
      <c r="E64" s="95"/>
      <c r="F64" s="95"/>
      <c r="G64" s="95"/>
      <c r="H64" s="95"/>
      <c r="I64" s="95"/>
      <c r="J64" s="95"/>
      <c r="K64" s="95"/>
    </row>
    <row r="65" spans="4:11">
      <c r="D65" s="94"/>
      <c r="E65" s="95"/>
      <c r="F65" s="95"/>
      <c r="G65" s="95"/>
      <c r="H65" s="95"/>
      <c r="I65" s="95"/>
      <c r="J65" s="95"/>
      <c r="K65" s="95"/>
    </row>
    <row r="66" spans="4:11">
      <c r="D66" s="94"/>
      <c r="E66" s="95"/>
      <c r="F66" s="95"/>
      <c r="G66" s="95"/>
      <c r="H66" s="95"/>
      <c r="I66" s="95"/>
      <c r="J66" s="95"/>
      <c r="K66" s="95"/>
    </row>
    <row r="67" spans="4:11">
      <c r="D67" s="94"/>
      <c r="E67" s="95"/>
      <c r="F67" s="95"/>
      <c r="G67" s="95"/>
      <c r="H67" s="95"/>
      <c r="I67" s="95"/>
      <c r="J67" s="95"/>
      <c r="K67" s="95"/>
    </row>
    <row r="68" spans="4:11">
      <c r="D68" s="94"/>
      <c r="E68" s="95"/>
      <c r="F68" s="95"/>
      <c r="G68" s="95"/>
      <c r="H68" s="95"/>
      <c r="I68" s="95"/>
      <c r="J68" s="95"/>
      <c r="K68" s="95"/>
    </row>
    <row r="69" spans="4:11">
      <c r="D69" s="94"/>
      <c r="E69" s="95"/>
      <c r="F69" s="95"/>
      <c r="G69" s="95"/>
      <c r="H69" s="95"/>
      <c r="I69" s="95"/>
      <c r="J69" s="95"/>
      <c r="K69" s="95"/>
    </row>
    <row r="70" spans="4:11">
      <c r="D70" s="94"/>
      <c r="E70" s="95"/>
      <c r="F70" s="95"/>
      <c r="G70" s="95"/>
      <c r="H70" s="95"/>
      <c r="I70" s="95"/>
      <c r="J70" s="95"/>
      <c r="K70" s="95"/>
    </row>
  </sheetData>
  <mergeCells count="16">
    <mergeCell ref="B39:B41"/>
    <mergeCell ref="B42:B44"/>
    <mergeCell ref="C55:F55"/>
    <mergeCell ref="C56:F56"/>
    <mergeCell ref="C57:F57"/>
    <mergeCell ref="A1:K1"/>
    <mergeCell ref="B9:B11"/>
    <mergeCell ref="B12:B14"/>
    <mergeCell ref="B15:B17"/>
    <mergeCell ref="B18:B20"/>
    <mergeCell ref="B36:B38"/>
    <mergeCell ref="B21:B23"/>
    <mergeCell ref="B24:B26"/>
    <mergeCell ref="B27:B29"/>
    <mergeCell ref="B30:B32"/>
    <mergeCell ref="B33:B35"/>
  </mergeCells>
  <phoneticPr fontId="27" type="noConversion"/>
  <pageMargins left="0.7" right="0.7" top="0.75" bottom="0.75" header="0.3" footer="0.3"/>
  <pageSetup paperSize="9" scale="54" firstPageNumber="0" orientation="landscape"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OutlineSymbols="0" showWhiteSpace="0" view="pageBreakPreview" zoomScale="85" zoomScaleNormal="100" zoomScaleSheetLayoutView="85" workbookViewId="0">
      <selection activeCell="N17" sqref="N17"/>
    </sheetView>
  </sheetViews>
  <sheetFormatPr defaultColWidth="9.109375" defaultRowHeight="13.8"/>
  <cols>
    <col min="1" max="2" width="11.44140625" style="88" bestFit="1" customWidth="1"/>
    <col min="3" max="3" width="15.109375" style="88" bestFit="1" customWidth="1"/>
    <col min="4" max="4" width="60.88671875" style="88" customWidth="1"/>
    <col min="5" max="5" width="9.109375" style="88" bestFit="1" customWidth="1"/>
    <col min="6" max="7" width="14.88671875" style="88" bestFit="1" customWidth="1"/>
    <col min="8" max="8" width="14.88671875" style="88" customWidth="1"/>
    <col min="9" max="10" width="14.88671875" style="88" bestFit="1" customWidth="1"/>
    <col min="11" max="11" width="9.109375" style="88"/>
    <col min="12" max="12" width="14.44140625" style="88" customWidth="1"/>
    <col min="13" max="16384" width="9.109375" style="88"/>
  </cols>
  <sheetData>
    <row r="1" spans="1:12">
      <c r="A1" s="102"/>
      <c r="B1" s="102"/>
      <c r="C1" s="102"/>
      <c r="D1" s="102"/>
      <c r="E1" s="231"/>
      <c r="F1" s="231"/>
      <c r="G1" s="231"/>
      <c r="H1" s="231"/>
      <c r="I1" s="231"/>
      <c r="J1" s="231"/>
    </row>
    <row r="2" spans="1:12" ht="14.4">
      <c r="A2" s="109" t="s">
        <v>65</v>
      </c>
      <c r="B2" s="117"/>
      <c r="C2" s="118"/>
      <c r="D2" s="119"/>
      <c r="E2" s="102"/>
      <c r="F2" s="102"/>
      <c r="G2" s="102"/>
      <c r="H2" s="102"/>
      <c r="I2" s="102"/>
      <c r="J2" s="102"/>
    </row>
    <row r="3" spans="1:12" ht="14.4">
      <c r="A3" s="109" t="s">
        <v>66</v>
      </c>
      <c r="B3" s="117"/>
      <c r="C3" s="118"/>
      <c r="D3" s="119"/>
      <c r="E3" s="102"/>
      <c r="F3" s="102"/>
      <c r="G3" s="102"/>
      <c r="H3" s="102"/>
      <c r="I3" s="102"/>
      <c r="J3" s="102"/>
    </row>
    <row r="4" spans="1:12" ht="14.4">
      <c r="A4" s="109" t="s">
        <v>45</v>
      </c>
      <c r="B4" s="117"/>
      <c r="C4" s="120"/>
      <c r="D4" s="121"/>
      <c r="E4" s="232"/>
      <c r="F4" s="232"/>
      <c r="G4" s="232"/>
      <c r="H4" s="232"/>
      <c r="I4" s="232"/>
      <c r="J4" s="232"/>
    </row>
    <row r="5" spans="1:12" ht="14.4">
      <c r="A5" s="229" t="s">
        <v>68</v>
      </c>
      <c r="B5" s="230"/>
      <c r="C5" s="230"/>
      <c r="D5" s="230"/>
      <c r="E5" s="230"/>
      <c r="F5" s="230"/>
      <c r="G5" s="230"/>
      <c r="H5" s="230"/>
      <c r="I5" s="230"/>
      <c r="J5" s="230"/>
    </row>
    <row r="6" spans="1:12" ht="27.6">
      <c r="A6" s="126" t="s">
        <v>46</v>
      </c>
      <c r="B6" s="127" t="s">
        <v>47</v>
      </c>
      <c r="C6" s="126" t="s">
        <v>48</v>
      </c>
      <c r="D6" s="126" t="s">
        <v>49</v>
      </c>
      <c r="E6" s="128" t="s">
        <v>50</v>
      </c>
      <c r="F6" s="127" t="s">
        <v>51</v>
      </c>
      <c r="G6" s="127" t="s">
        <v>52</v>
      </c>
      <c r="H6" s="127" t="s">
        <v>53</v>
      </c>
      <c r="I6" s="127" t="s">
        <v>54</v>
      </c>
      <c r="J6" s="127" t="s">
        <v>34</v>
      </c>
    </row>
    <row r="7" spans="1:12" ht="40.799999999999997">
      <c r="A7" s="106">
        <v>1</v>
      </c>
      <c r="B7" s="96" t="s">
        <v>87</v>
      </c>
      <c r="C7" s="106" t="s">
        <v>56</v>
      </c>
      <c r="D7" s="130" t="s">
        <v>88</v>
      </c>
      <c r="E7" s="97" t="s">
        <v>55</v>
      </c>
      <c r="F7" s="96">
        <v>60</v>
      </c>
      <c r="G7" s="124">
        <v>124</v>
      </c>
      <c r="H7" s="98">
        <f>TRUNC(G7*(1+'BDI '!$F$27),2)</f>
        <v>147.19999999999999</v>
      </c>
      <c r="I7" s="98">
        <f>TRUNC(F7*H7,2)</f>
        <v>8832</v>
      </c>
      <c r="J7" s="99">
        <f>I7/$H$22</f>
        <v>7.6354628101954307E-3</v>
      </c>
      <c r="L7" s="129">
        <f t="shared" ref="L7:L18" si="0">TRUNC(F7*G7,2)</f>
        <v>7440</v>
      </c>
    </row>
    <row r="8" spans="1:12" ht="51">
      <c r="A8" s="106">
        <v>2</v>
      </c>
      <c r="B8" s="96" t="s">
        <v>89</v>
      </c>
      <c r="C8" s="106" t="s">
        <v>56</v>
      </c>
      <c r="D8" s="130" t="s">
        <v>90</v>
      </c>
      <c r="E8" s="97" t="s">
        <v>55</v>
      </c>
      <c r="F8" s="96">
        <v>3294.36</v>
      </c>
      <c r="G8" s="124">
        <v>142.34</v>
      </c>
      <c r="H8" s="98">
        <f>TRUNC(G8*(1+'BDI '!$F$27),2)</f>
        <v>168.97</v>
      </c>
      <c r="I8" s="98">
        <f t="shared" ref="I8:I18" si="1">TRUNC(F8*H8,2)</f>
        <v>556648</v>
      </c>
      <c r="J8" s="99">
        <f t="shared" ref="J8:J18" si="2">I8/$H$22</f>
        <v>0.48123472626468139</v>
      </c>
      <c r="L8" s="129">
        <f t="shared" si="0"/>
        <v>468919.2</v>
      </c>
    </row>
    <row r="9" spans="1:12" ht="40.799999999999997">
      <c r="A9" s="106">
        <v>3</v>
      </c>
      <c r="B9" s="96" t="s">
        <v>91</v>
      </c>
      <c r="C9" s="106" t="s">
        <v>56</v>
      </c>
      <c r="D9" s="130" t="s">
        <v>92</v>
      </c>
      <c r="E9" s="97" t="s">
        <v>57</v>
      </c>
      <c r="F9" s="96">
        <v>2</v>
      </c>
      <c r="G9" s="124">
        <v>768.69</v>
      </c>
      <c r="H9" s="98">
        <f>TRUNC(G9*(1+'BDI '!$F$27),2)</f>
        <v>912.51</v>
      </c>
      <c r="I9" s="98">
        <f t="shared" si="1"/>
        <v>1825.02</v>
      </c>
      <c r="J9" s="99">
        <f t="shared" si="2"/>
        <v>1.5777708715877339E-3</v>
      </c>
      <c r="L9" s="129">
        <f t="shared" si="0"/>
        <v>1537.38</v>
      </c>
    </row>
    <row r="10" spans="1:12" ht="51">
      <c r="A10" s="106">
        <v>4</v>
      </c>
      <c r="B10" s="96" t="s">
        <v>93</v>
      </c>
      <c r="C10" s="106" t="s">
        <v>56</v>
      </c>
      <c r="D10" s="130" t="s">
        <v>94</v>
      </c>
      <c r="E10" s="97" t="s">
        <v>57</v>
      </c>
      <c r="F10" s="96">
        <v>5</v>
      </c>
      <c r="G10" s="124">
        <v>861.8</v>
      </c>
      <c r="H10" s="98">
        <f>TRUNC(G10*(1+'BDI '!$F$27),2)</f>
        <v>1023.04</v>
      </c>
      <c r="I10" s="98">
        <f t="shared" si="1"/>
        <v>5115.2</v>
      </c>
      <c r="J10" s="99">
        <f t="shared" si="2"/>
        <v>4.4222055442381869E-3</v>
      </c>
      <c r="L10" s="129">
        <f t="shared" si="0"/>
        <v>4309</v>
      </c>
    </row>
    <row r="11" spans="1:12" ht="51">
      <c r="A11" s="106">
        <v>5</v>
      </c>
      <c r="B11" s="96" t="s">
        <v>95</v>
      </c>
      <c r="C11" s="106" t="s">
        <v>56</v>
      </c>
      <c r="D11" s="130" t="s">
        <v>96</v>
      </c>
      <c r="E11" s="97" t="s">
        <v>57</v>
      </c>
      <c r="F11" s="96">
        <v>3</v>
      </c>
      <c r="G11" s="124">
        <v>6909.96</v>
      </c>
      <c r="H11" s="98">
        <f>TRUNC(G11*(1+'BDI '!$F$27),2)</f>
        <v>8202.81</v>
      </c>
      <c r="I11" s="98">
        <f t="shared" si="1"/>
        <v>24608.43</v>
      </c>
      <c r="J11" s="99">
        <f t="shared" si="2"/>
        <v>2.1274541675984776E-2</v>
      </c>
      <c r="L11" s="129">
        <f t="shared" si="0"/>
        <v>20729.88</v>
      </c>
    </row>
    <row r="12" spans="1:12" ht="51">
      <c r="A12" s="106">
        <v>6</v>
      </c>
      <c r="B12" s="96" t="s">
        <v>97</v>
      </c>
      <c r="C12" s="106" t="s">
        <v>56</v>
      </c>
      <c r="D12" s="130" t="s">
        <v>98</v>
      </c>
      <c r="E12" s="97" t="s">
        <v>57</v>
      </c>
      <c r="F12" s="96">
        <v>12</v>
      </c>
      <c r="G12" s="124">
        <v>8432.5300000000007</v>
      </c>
      <c r="H12" s="98">
        <f>TRUNC(G12*(1+'BDI '!$F$27),2)</f>
        <v>10010.25</v>
      </c>
      <c r="I12" s="98">
        <f t="shared" si="1"/>
        <v>120123</v>
      </c>
      <c r="J12" s="99">
        <f t="shared" si="2"/>
        <v>0.10384903749423752</v>
      </c>
      <c r="L12" s="129">
        <f t="shared" si="0"/>
        <v>101190.36</v>
      </c>
    </row>
    <row r="13" spans="1:12" ht="30.6">
      <c r="A13" s="106">
        <v>7</v>
      </c>
      <c r="B13" s="96" t="s">
        <v>99</v>
      </c>
      <c r="C13" s="106" t="s">
        <v>56</v>
      </c>
      <c r="D13" s="130" t="s">
        <v>100</v>
      </c>
      <c r="E13" s="97" t="s">
        <v>101</v>
      </c>
      <c r="F13" s="96">
        <v>1788.1</v>
      </c>
      <c r="G13" s="124">
        <v>36.64</v>
      </c>
      <c r="H13" s="98">
        <f>TRUNC(G13*(1+'BDI '!$F$27),2)</f>
        <v>43.49</v>
      </c>
      <c r="I13" s="98">
        <f t="shared" si="1"/>
        <v>77764.460000000006</v>
      </c>
      <c r="J13" s="99">
        <f t="shared" si="2"/>
        <v>6.7229126164507491E-2</v>
      </c>
      <c r="L13" s="129">
        <f t="shared" si="0"/>
        <v>65515.98</v>
      </c>
    </row>
    <row r="14" spans="1:12" ht="30.6">
      <c r="A14" s="106">
        <v>8</v>
      </c>
      <c r="B14" s="96" t="s">
        <v>102</v>
      </c>
      <c r="C14" s="106" t="s">
        <v>56</v>
      </c>
      <c r="D14" s="130" t="s">
        <v>103</v>
      </c>
      <c r="E14" s="97" t="s">
        <v>55</v>
      </c>
      <c r="F14" s="96">
        <v>880</v>
      </c>
      <c r="G14" s="124">
        <v>73.34</v>
      </c>
      <c r="H14" s="98">
        <f>TRUNC(G14*(1+'BDI '!$F$27),2)</f>
        <v>87.06</v>
      </c>
      <c r="I14" s="98">
        <f t="shared" si="1"/>
        <v>76612.800000000003</v>
      </c>
      <c r="J14" s="99">
        <f t="shared" si="2"/>
        <v>6.6233490170396342E-2</v>
      </c>
      <c r="L14" s="129">
        <f t="shared" si="0"/>
        <v>64539.199999999997</v>
      </c>
    </row>
    <row r="15" spans="1:12" ht="30.6">
      <c r="A15" s="106">
        <v>9</v>
      </c>
      <c r="B15" s="96" t="s">
        <v>104</v>
      </c>
      <c r="C15" s="106" t="s">
        <v>56</v>
      </c>
      <c r="D15" s="130" t="s">
        <v>105</v>
      </c>
      <c r="E15" s="97" t="s">
        <v>55</v>
      </c>
      <c r="F15" s="96">
        <v>4530.6400000000003</v>
      </c>
      <c r="G15" s="124">
        <v>50.22</v>
      </c>
      <c r="H15" s="98">
        <f>TRUNC(G15*(1+'BDI '!$F$27),2)</f>
        <v>59.61</v>
      </c>
      <c r="I15" s="98">
        <f t="shared" si="1"/>
        <v>270071.45</v>
      </c>
      <c r="J15" s="99">
        <f t="shared" si="2"/>
        <v>0.23348284789068782</v>
      </c>
      <c r="L15" s="129">
        <f t="shared" si="0"/>
        <v>227528.74</v>
      </c>
    </row>
    <row r="16" spans="1:12" ht="20.399999999999999">
      <c r="A16" s="106">
        <v>10</v>
      </c>
      <c r="B16" s="96" t="s">
        <v>106</v>
      </c>
      <c r="C16" s="106" t="s">
        <v>56</v>
      </c>
      <c r="D16" s="130" t="s">
        <v>107</v>
      </c>
      <c r="E16" s="97" t="s">
        <v>57</v>
      </c>
      <c r="F16" s="96">
        <v>31</v>
      </c>
      <c r="G16" s="124">
        <v>210</v>
      </c>
      <c r="H16" s="98">
        <f>TRUNC(G16*(1+'BDI '!$F$27),2)</f>
        <v>249.29</v>
      </c>
      <c r="I16" s="98">
        <f t="shared" si="1"/>
        <v>7727.99</v>
      </c>
      <c r="J16" s="99">
        <f t="shared" si="2"/>
        <v>6.6810213136958996E-3</v>
      </c>
      <c r="L16" s="129">
        <f t="shared" si="0"/>
        <v>6510</v>
      </c>
    </row>
    <row r="17" spans="1:12" ht="40.799999999999997">
      <c r="A17" s="106">
        <v>11</v>
      </c>
      <c r="B17" s="96" t="s">
        <v>108</v>
      </c>
      <c r="C17" s="106" t="s">
        <v>56</v>
      </c>
      <c r="D17" s="130" t="s">
        <v>109</v>
      </c>
      <c r="E17" s="97" t="s">
        <v>57</v>
      </c>
      <c r="F17" s="96">
        <v>9</v>
      </c>
      <c r="G17" s="124">
        <v>666.89</v>
      </c>
      <c r="H17" s="98">
        <f>TRUNC(G17*(1+'BDI '!$F$27),2)</f>
        <v>791.66</v>
      </c>
      <c r="I17" s="98">
        <f t="shared" si="1"/>
        <v>7124.94</v>
      </c>
      <c r="J17" s="99">
        <f t="shared" si="2"/>
        <v>6.1596710139123446E-3</v>
      </c>
      <c r="L17" s="129">
        <f t="shared" si="0"/>
        <v>6002.01</v>
      </c>
    </row>
    <row r="18" spans="1:12" ht="26.4">
      <c r="A18" s="106">
        <v>12</v>
      </c>
      <c r="B18" s="96" t="s">
        <v>61</v>
      </c>
      <c r="C18" s="106" t="s">
        <v>56</v>
      </c>
      <c r="D18" s="130" t="s">
        <v>62</v>
      </c>
      <c r="E18" s="97" t="s">
        <v>57</v>
      </c>
      <c r="F18" s="96">
        <v>1</v>
      </c>
      <c r="G18" s="124">
        <v>254.59</v>
      </c>
      <c r="H18" s="98">
        <f>TRUNC(G18*(1+0),2)</f>
        <v>254.59</v>
      </c>
      <c r="I18" s="98">
        <f t="shared" si="1"/>
        <v>254.59</v>
      </c>
      <c r="J18" s="99">
        <f t="shared" si="2"/>
        <v>2.200987858749609E-4</v>
      </c>
      <c r="L18" s="129">
        <f t="shared" si="0"/>
        <v>254.59</v>
      </c>
    </row>
    <row r="19" spans="1:12">
      <c r="A19" s="100"/>
      <c r="B19" s="100"/>
      <c r="C19" s="100"/>
      <c r="D19" s="100"/>
      <c r="E19" s="100"/>
      <c r="F19" s="100"/>
      <c r="G19" s="100"/>
      <c r="H19" s="100"/>
      <c r="I19" s="100"/>
      <c r="J19" s="100"/>
      <c r="L19" s="129"/>
    </row>
    <row r="20" spans="1:12">
      <c r="A20" s="233"/>
      <c r="B20" s="233"/>
      <c r="C20" s="233"/>
      <c r="D20" s="101"/>
      <c r="E20" s="105"/>
      <c r="F20" s="232" t="s">
        <v>58</v>
      </c>
      <c r="G20" s="232"/>
      <c r="H20" s="234">
        <f>L20</f>
        <v>974476.34</v>
      </c>
      <c r="I20" s="234"/>
      <c r="J20" s="234"/>
      <c r="L20" s="129">
        <f>SUM(L7:L19)</f>
        <v>974476.34</v>
      </c>
    </row>
    <row r="21" spans="1:12">
      <c r="A21" s="233"/>
      <c r="B21" s="233"/>
      <c r="C21" s="233"/>
      <c r="D21" s="101"/>
      <c r="E21" s="105"/>
      <c r="F21" s="232" t="s">
        <v>59</v>
      </c>
      <c r="G21" s="232"/>
      <c r="H21" s="234">
        <f>H22-H20</f>
        <v>182231.54000000015</v>
      </c>
      <c r="I21" s="234"/>
      <c r="J21" s="234"/>
    </row>
    <row r="22" spans="1:12">
      <c r="A22" s="233"/>
      <c r="B22" s="233"/>
      <c r="C22" s="233"/>
      <c r="D22" s="101"/>
      <c r="E22" s="105"/>
      <c r="F22" s="232" t="s">
        <v>60</v>
      </c>
      <c r="G22" s="232"/>
      <c r="H22" s="234">
        <f>SUM(I7:I18)</f>
        <v>1156707.8800000001</v>
      </c>
      <c r="I22" s="234"/>
      <c r="J22" s="234"/>
    </row>
  </sheetData>
  <mergeCells count="16">
    <mergeCell ref="A22:C22"/>
    <mergeCell ref="F22:G22"/>
    <mergeCell ref="H22:J22"/>
    <mergeCell ref="A20:C20"/>
    <mergeCell ref="F20:G20"/>
    <mergeCell ref="H20:J20"/>
    <mergeCell ref="A21:C21"/>
    <mergeCell ref="F21:G21"/>
    <mergeCell ref="H21:J21"/>
    <mergeCell ref="A5:J5"/>
    <mergeCell ref="E1:F1"/>
    <mergeCell ref="G1:H1"/>
    <mergeCell ref="I1:J1"/>
    <mergeCell ref="E4:F4"/>
    <mergeCell ref="G4:H4"/>
    <mergeCell ref="I4:J4"/>
  </mergeCells>
  <pageMargins left="0.51181102362204722" right="0.51181102362204722" top="0.78740157480314965" bottom="0.78740157480314965" header="0.51181102362204722" footer="0.51181102362204722"/>
  <pageSetup paperSize="9" scale="50" fitToHeight="0" orientation="portrait" r:id="rId1"/>
  <headerFooter>
    <oddHeader>&amp;L &amp;C &amp;R</oddHeader>
    <oddFooter>&amp;L &amp;C &amp;R</oddFooter>
  </headerFooter>
</worksheet>
</file>

<file path=docProps/app.xml><?xml version="1.0" encoding="utf-8"?>
<Properties xmlns="http://schemas.openxmlformats.org/officeDocument/2006/extended-properties" xmlns:vt="http://schemas.openxmlformats.org/officeDocument/2006/docPropsVTypes">
  <Template/>
  <TotalTime>644</TotalTime>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CAPA</vt:lpstr>
      <vt:lpstr>BDI </vt:lpstr>
      <vt:lpstr>Resumo Orçamento</vt:lpstr>
      <vt:lpstr>Cronograma físico financeiro</vt:lpstr>
      <vt:lpstr>Orçamento Sintético</vt:lpstr>
      <vt:lpstr>'BDI '!Area_de_impressao</vt:lpstr>
      <vt:lpstr>CAPA!Area_de_impressao</vt:lpstr>
      <vt:lpstr>'Cronograma físico financeiro'!Area_de_impressao</vt:lpstr>
      <vt:lpstr>'Orçamento Sintético'!Area_de_impressao</vt:lpstr>
      <vt:lpstr>'Resumo Orçamento'!Area_de_impressao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Felipe Oliveira</dc:creator>
  <dc:description/>
  <cp:lastModifiedBy>3010185</cp:lastModifiedBy>
  <cp:revision>93</cp:revision>
  <cp:lastPrinted>2023-10-24T18:27:33Z</cp:lastPrinted>
  <dcterms:created xsi:type="dcterms:W3CDTF">2015-06-05T18:19:34Z</dcterms:created>
  <dcterms:modified xsi:type="dcterms:W3CDTF">2023-10-24T18:46:03Z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