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28680" yWindow="-120" windowWidth="29040" windowHeight="15720" tabRatio="682"/>
  </bookViews>
  <sheets>
    <sheet name="CAPA" sheetId="1" r:id="rId1"/>
    <sheet name="BDI " sheetId="2" r:id="rId2"/>
    <sheet name="Resumo Orçamento" sheetId="4" r:id="rId3"/>
    <sheet name="Cronograma físico financeiro" sheetId="6" r:id="rId4"/>
    <sheet name="Orçamento Sintético" sheetId="14" r:id="rId5"/>
  </sheets>
  <definedNames>
    <definedName name="_xlnm.Print_Area" localSheetId="1">'BDI '!$A$1:$G$39</definedName>
    <definedName name="_xlnm.Print_Area" localSheetId="0">CAPA!$A$1:$E$37</definedName>
    <definedName name="_xlnm.Print_Area" localSheetId="3">'Cronograma físico financeiro'!$A$1:$K$58</definedName>
    <definedName name="_xlnm.Print_Area" localSheetId="4">'Orçamento Sintético'!$A$1:$J$22</definedName>
    <definedName name="_xlnm.Print_Area" localSheetId="2">'Resumo Orçamento'!$A$1:$D$23</definedName>
    <definedName name="Print_Area_0" localSheetId="1">#REF!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14" l="1"/>
  <c r="D22" i="2"/>
  <c r="C19" i="4"/>
  <c r="C44" i="6" s="1"/>
  <c r="B42" i="6"/>
  <c r="B39" i="6"/>
  <c r="B36" i="6"/>
  <c r="B33" i="6"/>
  <c r="B30" i="6"/>
  <c r="B27" i="6"/>
  <c r="B24" i="6"/>
  <c r="B21" i="6"/>
  <c r="B18" i="6"/>
  <c r="B15" i="6"/>
  <c r="B12" i="6"/>
  <c r="B9" i="6"/>
  <c r="L20" i="14"/>
  <c r="L7" i="14"/>
  <c r="L8" i="14"/>
  <c r="L9" i="14"/>
  <c r="L10" i="14"/>
  <c r="L11" i="14"/>
  <c r="L12" i="14"/>
  <c r="L13" i="14"/>
  <c r="L14" i="14"/>
  <c r="L15" i="14"/>
  <c r="L16" i="14"/>
  <c r="L17" i="14"/>
  <c r="H18" i="14"/>
  <c r="I18" i="14" s="1"/>
  <c r="F43" i="6" l="1"/>
  <c r="G43" i="6"/>
  <c r="H43" i="6"/>
  <c r="I43" i="6"/>
  <c r="J43" i="6"/>
  <c r="K43" i="6"/>
  <c r="F40" i="6"/>
  <c r="G40" i="6"/>
  <c r="H40" i="6"/>
  <c r="I40" i="6"/>
  <c r="J40" i="6"/>
  <c r="K40" i="6"/>
  <c r="F37" i="6"/>
  <c r="G37" i="6"/>
  <c r="H37" i="6"/>
  <c r="I37" i="6"/>
  <c r="J37" i="6"/>
  <c r="K37" i="6"/>
  <c r="F34" i="6"/>
  <c r="G34" i="6"/>
  <c r="H34" i="6"/>
  <c r="I34" i="6"/>
  <c r="J34" i="6"/>
  <c r="K34" i="6"/>
  <c r="F31" i="6"/>
  <c r="G31" i="6"/>
  <c r="H31" i="6"/>
  <c r="I31" i="6"/>
  <c r="J31" i="6"/>
  <c r="K31" i="6"/>
  <c r="F22" i="6"/>
  <c r="G22" i="6"/>
  <c r="H22" i="6"/>
  <c r="I22" i="6"/>
  <c r="J22" i="6"/>
  <c r="K22" i="6"/>
  <c r="F28" i="6"/>
  <c r="G28" i="6"/>
  <c r="H28" i="6"/>
  <c r="I28" i="6"/>
  <c r="J28" i="6"/>
  <c r="K28" i="6"/>
  <c r="F44" i="6"/>
  <c r="F19" i="6"/>
  <c r="G19" i="6"/>
  <c r="H19" i="6"/>
  <c r="I19" i="6"/>
  <c r="J19" i="6"/>
  <c r="K19" i="6"/>
  <c r="F16" i="6"/>
  <c r="G16" i="6"/>
  <c r="H16" i="6"/>
  <c r="I16" i="6"/>
  <c r="J16" i="6"/>
  <c r="K16" i="6"/>
  <c r="F13" i="6"/>
  <c r="G13" i="6"/>
  <c r="H13" i="6"/>
  <c r="I13" i="6"/>
  <c r="J13" i="6"/>
  <c r="K13" i="6"/>
  <c r="F10" i="6"/>
  <c r="G10" i="6"/>
  <c r="H10" i="6"/>
  <c r="I10" i="6"/>
  <c r="J10" i="6"/>
  <c r="K10" i="6"/>
  <c r="F25" i="6"/>
  <c r="G25" i="6"/>
  <c r="H25" i="6"/>
  <c r="I25" i="6"/>
  <c r="J25" i="6"/>
  <c r="K25" i="6"/>
  <c r="E16" i="6"/>
  <c r="M33" i="6"/>
  <c r="M30" i="6"/>
  <c r="M27" i="6"/>
  <c r="M24" i="6"/>
  <c r="M21" i="6"/>
  <c r="M18" i="6"/>
  <c r="M15" i="6"/>
  <c r="M12" i="6"/>
  <c r="E34" i="6"/>
  <c r="E31" i="6"/>
  <c r="E28" i="6"/>
  <c r="E25" i="6"/>
  <c r="E22" i="6"/>
  <c r="E19" i="6"/>
  <c r="E13" i="6"/>
  <c r="K44" i="6" l="1"/>
  <c r="I44" i="6"/>
  <c r="H44" i="6"/>
  <c r="G44" i="6"/>
  <c r="J44" i="6"/>
  <c r="L18" i="14"/>
  <c r="H20" i="14" l="1"/>
  <c r="D25" i="2" l="1"/>
  <c r="F25" i="2" s="1"/>
  <c r="E43" i="6"/>
  <c r="E40" i="6"/>
  <c r="E37" i="6"/>
  <c r="E10" i="6"/>
  <c r="M36" i="6"/>
  <c r="M39" i="6"/>
  <c r="M42" i="6"/>
  <c r="M9" i="6"/>
  <c r="F22" i="2"/>
  <c r="D15" i="2"/>
  <c r="F15" i="2" s="1"/>
  <c r="D12" i="2"/>
  <c r="F12" i="2" s="1"/>
  <c r="F27" i="2" l="1"/>
  <c r="H10" i="14" l="1"/>
  <c r="I10" i="14" s="1"/>
  <c r="H16" i="14"/>
  <c r="I16" i="14" s="1"/>
  <c r="H17" i="14"/>
  <c r="I17" i="14" s="1"/>
  <c r="H9" i="14"/>
  <c r="I9" i="14" s="1"/>
  <c r="H11" i="14"/>
  <c r="I11" i="14" s="1"/>
  <c r="H12" i="14"/>
  <c r="I12" i="14" s="1"/>
  <c r="H13" i="14"/>
  <c r="I13" i="14" s="1"/>
  <c r="I7" i="14"/>
  <c r="H8" i="14"/>
  <c r="I8" i="14" s="1"/>
  <c r="H14" i="14"/>
  <c r="I14" i="14" s="1"/>
  <c r="H15" i="14"/>
  <c r="I15" i="14" s="1"/>
  <c r="F3" i="2"/>
  <c r="H22" i="14" l="1"/>
  <c r="J12" i="14" s="1"/>
  <c r="C13" i="4"/>
  <c r="C26" i="6" s="1"/>
  <c r="C12" i="4"/>
  <c r="C23" i="6" s="1"/>
  <c r="C10" i="4"/>
  <c r="C17" i="6" s="1"/>
  <c r="C14" i="4"/>
  <c r="C29" i="6" s="1"/>
  <c r="J13" i="14"/>
  <c r="C16" i="4"/>
  <c r="C35" i="6" s="1"/>
  <c r="C18" i="4"/>
  <c r="C41" i="6" s="1"/>
  <c r="J17" i="14"/>
  <c r="C15" i="4"/>
  <c r="C32" i="6" s="1"/>
  <c r="C17" i="4"/>
  <c r="C38" i="6" s="1"/>
  <c r="J16" i="14"/>
  <c r="C9" i="4"/>
  <c r="C14" i="6" s="1"/>
  <c r="C11" i="4"/>
  <c r="C20" i="6" s="1"/>
  <c r="J10" i="14"/>
  <c r="C8" i="4"/>
  <c r="C11" i="6" s="1"/>
  <c r="J11" i="14" l="1"/>
  <c r="J7" i="14"/>
  <c r="J14" i="14"/>
  <c r="J9" i="14"/>
  <c r="J8" i="14"/>
  <c r="J15" i="14"/>
  <c r="F32" i="6"/>
  <c r="H32" i="6"/>
  <c r="K32" i="6"/>
  <c r="I32" i="6"/>
  <c r="G32" i="6"/>
  <c r="J32" i="6"/>
  <c r="H23" i="6"/>
  <c r="G23" i="6"/>
  <c r="J23" i="6"/>
  <c r="K23" i="6"/>
  <c r="F23" i="6"/>
  <c r="I23" i="6"/>
  <c r="H41" i="6"/>
  <c r="K41" i="6"/>
  <c r="I41" i="6"/>
  <c r="J41" i="6"/>
  <c r="F41" i="6"/>
  <c r="G41" i="6"/>
  <c r="J26" i="6"/>
  <c r="H26" i="6"/>
  <c r="F26" i="6"/>
  <c r="I26" i="6"/>
  <c r="G26" i="6"/>
  <c r="K26" i="6"/>
  <c r="H35" i="6"/>
  <c r="F35" i="6"/>
  <c r="I35" i="6"/>
  <c r="G35" i="6"/>
  <c r="J35" i="6"/>
  <c r="K35" i="6"/>
  <c r="F29" i="6"/>
  <c r="H29" i="6"/>
  <c r="K29" i="6"/>
  <c r="I29" i="6"/>
  <c r="J29" i="6"/>
  <c r="G29" i="6"/>
  <c r="J18" i="14"/>
  <c r="H21" i="14"/>
  <c r="F38" i="6"/>
  <c r="K38" i="6"/>
  <c r="I38" i="6"/>
  <c r="J38" i="6"/>
  <c r="G38" i="6"/>
  <c r="H38" i="6"/>
  <c r="C20" i="4"/>
  <c r="D12" i="4" s="1"/>
  <c r="F11" i="6" l="1"/>
  <c r="G11" i="6"/>
  <c r="H11" i="6"/>
  <c r="I11" i="6"/>
  <c r="J11" i="6"/>
  <c r="K11" i="6"/>
  <c r="H14" i="6"/>
  <c r="I14" i="6"/>
  <c r="F14" i="6"/>
  <c r="J14" i="6"/>
  <c r="G14" i="6"/>
  <c r="K14" i="6"/>
  <c r="F17" i="6"/>
  <c r="G17" i="6"/>
  <c r="H17" i="6"/>
  <c r="J17" i="6"/>
  <c r="I17" i="6"/>
  <c r="K17" i="6"/>
  <c r="J20" i="6"/>
  <c r="I20" i="6"/>
  <c r="K20" i="6"/>
  <c r="H20" i="6"/>
  <c r="F20" i="6"/>
  <c r="G20" i="6"/>
  <c r="D9" i="4"/>
  <c r="E35" i="6"/>
  <c r="D13" i="4"/>
  <c r="D15" i="4"/>
  <c r="D16" i="4"/>
  <c r="E20" i="6"/>
  <c r="D10" i="4"/>
  <c r="D8" i="4"/>
  <c r="D18" i="4"/>
  <c r="D14" i="4"/>
  <c r="E26" i="6"/>
  <c r="D17" i="4"/>
  <c r="E17" i="6"/>
  <c r="E32" i="6"/>
  <c r="E29" i="6"/>
  <c r="D11" i="4"/>
  <c r="D19" i="4"/>
  <c r="E23" i="6"/>
  <c r="E14" i="6"/>
  <c r="E41" i="6"/>
  <c r="C18" i="1"/>
  <c r="D20" i="4"/>
  <c r="E11" i="6"/>
  <c r="C48" i="6"/>
  <c r="E44" i="6"/>
  <c r="E38" i="6"/>
  <c r="E47" i="6" l="1"/>
  <c r="E48" i="6" s="1"/>
  <c r="K47" i="6"/>
  <c r="K45" i="6" s="1"/>
  <c r="J47" i="6"/>
  <c r="J45" i="6" s="1"/>
  <c r="I47" i="6"/>
  <c r="I45" i="6" s="1"/>
  <c r="H47" i="6"/>
  <c r="H45" i="6" s="1"/>
  <c r="G47" i="6"/>
  <c r="G45" i="6" s="1"/>
  <c r="F47" i="6"/>
  <c r="D32" i="6"/>
  <c r="D29" i="6"/>
  <c r="D35" i="6"/>
  <c r="D26" i="6"/>
  <c r="D23" i="6"/>
  <c r="D44" i="6"/>
  <c r="D14" i="6"/>
  <c r="D17" i="6"/>
  <c r="D20" i="6"/>
  <c r="D38" i="6"/>
  <c r="D11" i="6"/>
  <c r="D41" i="6"/>
  <c r="F48" i="6" l="1"/>
  <c r="G48" i="6" s="1"/>
  <c r="H48" i="6" s="1"/>
  <c r="I48" i="6" s="1"/>
  <c r="J48" i="6" s="1"/>
  <c r="K48" i="6" s="1"/>
  <c r="F45" i="6"/>
  <c r="E45" i="6"/>
  <c r="E46" i="6" s="1"/>
  <c r="F46" i="6" l="1"/>
  <c r="G46" i="6" s="1"/>
  <c r="H46" i="6" s="1"/>
  <c r="I46" i="6" s="1"/>
  <c r="J46" i="6" s="1"/>
  <c r="K46" i="6" s="1"/>
  <c r="M45" i="6"/>
</calcChain>
</file>

<file path=xl/sharedStrings.xml><?xml version="1.0" encoding="utf-8"?>
<sst xmlns="http://schemas.openxmlformats.org/spreadsheetml/2006/main" count="168" uniqueCount="111">
  <si>
    <t>Total Obras com BDI - I:</t>
  </si>
  <si>
    <t>____________________________________</t>
  </si>
  <si>
    <t xml:space="preserve">MEMÓRIA DE CÁLCULO DO BDI - OBRA </t>
  </si>
  <si>
    <t>BDI ESTABELECIDO PARA ESTE PROJETO</t>
  </si>
  <si>
    <t>BDI  ESTABELECIDO PARA ESTE PROJETO</t>
  </si>
  <si>
    <t>BDI APLICADO AO PROJETO - BASEADO MANUAL DE ORIENTAÇÕES PARA ELABORAÇÃO DE PLANILHAS ORÇAMENTÁRIAS DE OBRAS PÚBLICAS – TCU (2014) E RELATÓRIO DO ACORDÃO Nº 2.622/2013.</t>
  </si>
  <si>
    <t>ITEM</t>
  </si>
  <si>
    <t>DISCRIMINAÇÃO</t>
  </si>
  <si>
    <t xml:space="preserve">TAXA % </t>
  </si>
  <si>
    <t>%</t>
  </si>
  <si>
    <t>TOTAL ACUMULADO</t>
  </si>
  <si>
    <t>01</t>
  </si>
  <si>
    <t>AC (Taxa de rateio da administração central)</t>
  </si>
  <si>
    <t>02</t>
  </si>
  <si>
    <t>R (Riscos e imprevistos)</t>
  </si>
  <si>
    <t>03</t>
  </si>
  <si>
    <t>S (Taxa representativa de seguros)</t>
  </si>
  <si>
    <t>04</t>
  </si>
  <si>
    <t>G (Taxa que representa o ônus das garantias exigidas em edital)</t>
  </si>
  <si>
    <t>SUBTOTAL:</t>
  </si>
  <si>
    <t>05</t>
  </si>
  <si>
    <t xml:space="preserve">Despesas Financeiras </t>
  </si>
  <si>
    <t>Taxa representativa de incidências de impostos (I)</t>
  </si>
  <si>
    <t>06</t>
  </si>
  <si>
    <t>07</t>
  </si>
  <si>
    <t>PIS - Programa de Integração Social</t>
  </si>
  <si>
    <t>08</t>
  </si>
  <si>
    <t>ISS - Imposto Sobre Serviço de Qualquer Natureza</t>
  </si>
  <si>
    <t>09</t>
  </si>
  <si>
    <t>Contribuição previdenciária Sobre Receita Bruta</t>
  </si>
  <si>
    <t>10</t>
  </si>
  <si>
    <t>Lucro</t>
  </si>
  <si>
    <t>SUBTOTAL - (L)</t>
  </si>
  <si>
    <t>CÓDIGO</t>
  </si>
  <si>
    <t>Peso (%)</t>
  </si>
  <si>
    <t>TOTAL</t>
  </si>
  <si>
    <t>C R O N O G R A M A   F Í S I C  O  -  F I N A N C E I R O</t>
  </si>
  <si>
    <t>DISCRIMINACAO</t>
  </si>
  <si>
    <t>SERVIÇO C/ BDI</t>
  </si>
  <si>
    <t>TOTAIS SIMPLES    (%)</t>
  </si>
  <si>
    <t>TOTAIS ACUMULADOS    (%)</t>
  </si>
  <si>
    <t>TOTAIS SIMPLES    (R$)</t>
  </si>
  <si>
    <t>TOTAIS ACUMULADOS (R$)</t>
  </si>
  <si>
    <t>OBJETO:</t>
  </si>
  <si>
    <t>PRAZO DE EXECUÇÃO:</t>
  </si>
  <si>
    <t>DATA:</t>
  </si>
  <si>
    <t>Item</t>
  </si>
  <si>
    <t>Código</t>
  </si>
  <si>
    <t>Banco</t>
  </si>
  <si>
    <t>Descrição</t>
  </si>
  <si>
    <t>Und</t>
  </si>
  <si>
    <t>Quant.</t>
  </si>
  <si>
    <t>Valor Unit</t>
  </si>
  <si>
    <t>Valor Unit com BDI</t>
  </si>
  <si>
    <t>Total</t>
  </si>
  <si>
    <t>m²</t>
  </si>
  <si>
    <t>Próprio</t>
  </si>
  <si>
    <t>UN</t>
  </si>
  <si>
    <t>Total sem BDI</t>
  </si>
  <si>
    <t>Total do BDI</t>
  </si>
  <si>
    <t>Total Geral</t>
  </si>
  <si>
    <t xml:space="preserve"> COMP-1282 </t>
  </si>
  <si>
    <t>ART DE OBRA OU SERVIÇO - VALOR CONTRATO ACIMA DE 15.000,00 - CREA DF</t>
  </si>
  <si>
    <t>28/03/2023</t>
  </si>
  <si>
    <t>MODELO DE PLANILHA DE PREÇOS PARA LICITAÇÃO</t>
  </si>
  <si>
    <t>EMPRESA LICITANTE:</t>
  </si>
  <si>
    <t>CNPJ:</t>
  </si>
  <si>
    <t>Brasília-DF, xx de xxxxxxxxxxx de 202x.</t>
  </si>
  <si>
    <t>Orçamento Sintético</t>
  </si>
  <si>
    <t>RESUMO ORÇAMENTO</t>
  </si>
  <si>
    <t>PREÇO  (CUSTO + BDI)</t>
  </si>
  <si>
    <t>FORNECIMENTO, INSTALAÇÃO E MANUTENÇÃO DE CERCAMENTOS DO TIPO ALAMBRADO PARA UNIDADES DO CBMDF</t>
  </si>
  <si>
    <t>PRAZO DE EXECUÇÃO: 7 (SETE) MESES.</t>
  </si>
  <si>
    <t>30 DIAS</t>
  </si>
  <si>
    <t>60 DIAS</t>
  </si>
  <si>
    <t>90 DIAS</t>
  </si>
  <si>
    <t>120 DIAS</t>
  </si>
  <si>
    <t>150 DIAS</t>
  </si>
  <si>
    <t>180 DIAS</t>
  </si>
  <si>
    <t>210 DIAS</t>
  </si>
  <si>
    <t>1º MEDIÇÃO</t>
  </si>
  <si>
    <t>2º MEDIÇÃO</t>
  </si>
  <si>
    <t>3º MEDIÇÃO</t>
  </si>
  <si>
    <t>4º MEDIÇÃO</t>
  </si>
  <si>
    <t>5º MEDIÇÃO</t>
  </si>
  <si>
    <t>6º MEDIÇÃO</t>
  </si>
  <si>
    <t>7º MEDIÇÃO</t>
  </si>
  <si>
    <t xml:space="preserve"> ITEM A.1 </t>
  </si>
  <si>
    <t>Adaptado da SINAPI (102363) - ALAMBRADO ESTRUTURADO POR TUBOS DE ACO INDUSTRIAL, COM DIAMETRO 2", COM TELA DE ARAME GALVANIZADO, FIO 12 BWG E MALHA QUADRADA 5X5CM, INCLUSIVE COM PINTURA (1 DEMÃO ZARCÃO E 2 DEMÃOS DE ESMALTE SINTÉTICO). AF_03/2021</t>
  </si>
  <si>
    <t xml:space="preserve"> ITEM A.2 </t>
  </si>
  <si>
    <t>Adaptado da SINAPI (102363) - ALAMBRADO ESTRUTURADO POR TUBOS DE ACO INDUSTRIAL, COM DIAMETRO 2", COM TELA DE ARAME GALVANIZADO, FIO 12 BWG E MALHA QUADRADA 5X5CM, COM PROTEÇÃO EXTRA EM ARAME FARPADO, INCLUSIVE COM PINTURA (1 DEMÃO ZARCÃO E 2 DEMÃOS DE ESMALTE SINTÉTICO). AF_03/2021</t>
  </si>
  <si>
    <t xml:space="preserve"> ITEM A.3 </t>
  </si>
  <si>
    <t>ALAMBRADO ESTRUTURADO POR TUBOS DE ACO INDUSTRIAL, COM DIAMETRO 2", COM TELA DE ARAME GALVANIZADO, FIO 12 BWG E MALHA QUADRADA 5X5CM, DIMENSÕES 2m x 2m, COM PORTA DE 1m, INCLUSIVE COM PINTURA (1 DEMÃO ZARCÃO E 2 DEMÃOS DE ESMALTE SINTÉTICO). AF_03/2021</t>
  </si>
  <si>
    <t xml:space="preserve"> ITEM A.4 </t>
  </si>
  <si>
    <t>ALAMBRADO ESTRUTURADO POR TUBOS DE ACO INDUSTRIAL, COM DIAMETRO 2", COM TELA DE ARAME GALVANIZADO, FIO 12 BWG E MALHA QUADRADA 5X5CM, DIMENSÕES 2m x 2m, COM PORTA DE 1m, COM PROTEÇÃO EXTRA EM ARAME FARPADO, INCLUSIVE COM PINTURA (1 DEMÃO ZARCÃO E 2 DEMÃOS DE ESMALTE SINTÉTICO). AF_03/2021</t>
  </si>
  <si>
    <t xml:space="preserve"> ITEM D </t>
  </si>
  <si>
    <t>PORTÃO DE CORRER ESTRUTURADO POR TUBOS DE AÇO INDUSTRIAL, COM DIAMETRO 2", COM TELA DE ARAME GALVANIZADO, FIO 12 BWG E MALHA QUADRADA 5X5CM, DIMENSÕES 7m x 2m, INCLUSIVE COM PINTURA (1 DEMÃO ZARCÃO E 2 DEMÃOS DE ESMALTE SINTÉTICO), ROLDANAS DUPLAS, COM ROLAMENTO DE PRIMEIRA LINHA, INCLUSIVE FUNDAÇÃO, SEM AUTOMATIZAÇÃO.</t>
  </si>
  <si>
    <t xml:space="preserve"> ITEM DD </t>
  </si>
  <si>
    <t>PORTÃO DE CORRER ESTRUTURADO POR TUBOS DE AÇO INDUSTRIAL, COM DIAMETRO 2", COM TELA DE ARAME GALVANIZADO, FIO 12 BWG E MALHA QUADRADA 5X5CM, DIMENSÕES 7m x 2m, INCLUSIVE COM PINTURA (1 DEMÃO ZARCÃO E 2 DEMÃOS DE ESMALTE SINTÉTICO), ROLDANAS DUPLAS, COM ROLAMENTO DE PRIMEIRA LINHA, INCLUSIVE FUNDAÇÃO, COM AUTOMATIZAÇÃO.</t>
  </si>
  <si>
    <t xml:space="preserve"> ITEM E </t>
  </si>
  <si>
    <t>PROTEÇÃO EXTRA PARA ALAMBRADO EM TUBOS DE ACO INDUSTRIAL, COM DIAMETRO 2", COM ARAME FARPADO GALVANIZADO Nº 16, INCLUSIVE COM PINTURA (1 DEMÃO ZARCÃO E 2 DEMÃOS DE ESMALTE SINTÉTICO)</t>
  </si>
  <si>
    <t>m</t>
  </si>
  <si>
    <t xml:space="preserve"> ITEM F </t>
  </si>
  <si>
    <t>INSTALAÇÃO DE TELA EM MALHA LOSANGULAR DE ARAME GALVANIZADO, FIO 12, INCLUSIVE COM PINTURA (1 DEMÃO ZARCÃO E 2 DEMÃOS DE ESMALTE SINTÉTICO)</t>
  </si>
  <si>
    <t xml:space="preserve"> ITEM I </t>
  </si>
  <si>
    <t>REPINTURA DE CERCA PRÉ-EXISTENTE, COM REMOÇÃO DA PINTURA ANTIGA, TRATAMENTO ANTICORROSIVO TIPO ZARCÃO, ACABAMENTO EM ESMALTE SINTÉTICO DE ALTA QUALIDADE (2 DEMÃOS)</t>
  </si>
  <si>
    <t xml:space="preserve"> ITEM J </t>
  </si>
  <si>
    <t>PLACA METÁLICA EM CHAPA DE AÇO GALVANIZADO Nº 16, COM PINTURA E DIGRAMAÇÃO CONFORME PROJETO</t>
  </si>
  <si>
    <t xml:space="preserve"> ITEM K </t>
  </si>
  <si>
    <t>FORNECIMENTO E INSTALAÇÃO DE MOTOR PARA PORTÃO (SUBSTITUIÇÃO DE MÓDULO DE AUTOMATIZAÇÃO COM MOTOR ELÉTRICO PARA PORTÃO COM ATÉ 800 KG, CREMALHEIRA REFORÇADA COM DENTES EM NYLON BRANCO SUPER RESISTENTE, CONFORME ESPECIFICAÇÕES DE PROJETO)</t>
  </si>
  <si>
    <t>BDI NÃO DESONERADO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</si>
</sst>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R$-416]\ #,##0.00;[Red]\-[$R$-416]\ #,##0.00"/>
    <numFmt numFmtId="165" formatCode="* #,##0.00\ ;* \(#,##0.00\);* \-#\ ;@\ "/>
    <numFmt numFmtId="166" formatCode="&quot; R$ &quot;* #,##0.00\ ;&quot;-R$ &quot;* #,##0.00\ ;&quot; R$ &quot;* \-#\ ;@\ "/>
    <numFmt numFmtId="167" formatCode="0.000%"/>
    <numFmt numFmtId="168" formatCode="* #,##0.00\ ;* \(#,##0.00\);* #\ ;@\ "/>
    <numFmt numFmtId="169" formatCode="0.00\ &quot;m²&quot;"/>
    <numFmt numFmtId="170" formatCode="#,##0.00\ %"/>
    <numFmt numFmtId="171" formatCode="#,##0.00&quot; &quot;;#,##0.00&quot; &quot;;&quot;-&quot;#&quot; &quot;;&quot; &quot;@&quot; &quot;"/>
    <numFmt numFmtId="172" formatCode="&quot;R$&quot;\ #,##0.00"/>
  </numFmts>
  <fonts count="34">
    <font>
      <sz val="11"/>
      <color rgb="FF333333"/>
      <name val="Calibri"/>
      <family val="2"/>
      <charset val="1"/>
    </font>
    <font>
      <b/>
      <sz val="11"/>
      <color rgb="FF000000"/>
      <name val="Calibri"/>
      <family val="2"/>
      <charset val="1"/>
    </font>
    <font>
      <sz val="11"/>
      <color rgb="FF000000"/>
      <name val="Calibri"/>
      <family val="2"/>
      <charset val="1"/>
    </font>
    <font>
      <sz val="11"/>
      <color rgb="FF000000"/>
      <name val="Arial"/>
      <family val="2"/>
      <charset val="1"/>
    </font>
    <font>
      <sz val="9"/>
      <color rgb="FF000000"/>
      <name val="Calibri"/>
      <family val="2"/>
      <charset val="1"/>
    </font>
    <font>
      <b/>
      <sz val="9"/>
      <color rgb="FF000000"/>
      <name val="Calibri"/>
      <family val="2"/>
      <charset val="1"/>
    </font>
    <font>
      <b/>
      <sz val="12"/>
      <color rgb="FF000000"/>
      <name val="V"/>
      <charset val="1"/>
    </font>
    <font>
      <b/>
      <sz val="11"/>
      <color rgb="FF000000"/>
      <name val="Lucida Sans Unicode"/>
      <family val="2"/>
      <charset val="1"/>
    </font>
    <font>
      <b/>
      <sz val="12"/>
      <name val="Arial"/>
      <family val="2"/>
      <charset val="1"/>
    </font>
    <font>
      <b/>
      <sz val="10"/>
      <name val="Arial"/>
      <family val="2"/>
      <charset val="1"/>
    </font>
    <font>
      <i/>
      <sz val="11"/>
      <color rgb="FF7F7F7F"/>
      <name val="Calibri"/>
      <family val="2"/>
      <charset val="1"/>
    </font>
    <font>
      <sz val="10"/>
      <name val="Arial"/>
      <family val="2"/>
      <charset val="1"/>
    </font>
    <font>
      <sz val="12"/>
      <name val="Arial"/>
      <family val="2"/>
      <charset val="1"/>
    </font>
    <font>
      <b/>
      <sz val="13"/>
      <name val="Calibri"/>
      <family val="2"/>
      <charset val="1"/>
    </font>
    <font>
      <b/>
      <sz val="11"/>
      <color rgb="FF000000"/>
      <name val="Arial"/>
      <family val="2"/>
      <charset val="1"/>
    </font>
    <font>
      <sz val="11"/>
      <color rgb="FF000000"/>
      <name val="Arial"/>
      <family val="2"/>
    </font>
    <font>
      <b/>
      <sz val="11"/>
      <name val="Calibri"/>
      <family val="2"/>
      <charset val="1"/>
    </font>
    <font>
      <b/>
      <sz val="10"/>
      <name val="Calibri"/>
      <family val="2"/>
      <charset val="1"/>
    </font>
    <font>
      <b/>
      <sz val="11"/>
      <color rgb="FFFF0000"/>
      <name val="Calibri"/>
      <family val="2"/>
      <charset val="1"/>
    </font>
    <font>
      <sz val="11"/>
      <color rgb="FF000000"/>
      <name val="Arial"/>
      <family val="2"/>
    </font>
    <font>
      <sz val="11"/>
      <name val="Arial"/>
      <family val="1"/>
    </font>
    <font>
      <b/>
      <sz val="11"/>
      <name val="Arial"/>
      <family val="1"/>
    </font>
    <font>
      <b/>
      <sz val="10"/>
      <name val="Arial"/>
      <family val="1"/>
    </font>
    <font>
      <sz val="10"/>
      <color rgb="FF000000"/>
      <name val="Arial"/>
      <family val="1"/>
    </font>
    <font>
      <sz val="10"/>
      <name val="Arial"/>
      <family val="1"/>
    </font>
    <font>
      <sz val="11"/>
      <color rgb="FF333333"/>
      <name val="Calibri"/>
      <family val="2"/>
      <charset val="1"/>
    </font>
    <font>
      <b/>
      <sz val="14"/>
      <name val="Calibri"/>
      <family val="2"/>
      <charset val="1"/>
    </font>
    <font>
      <sz val="8"/>
      <name val="Calibri"/>
      <family val="2"/>
      <charset val="1"/>
    </font>
    <font>
      <sz val="11"/>
      <color rgb="FF000000"/>
      <name val="Calibri"/>
      <family val="2"/>
    </font>
    <font>
      <sz val="11"/>
      <color rgb="FF000000"/>
      <name val="Arial2"/>
    </font>
    <font>
      <b/>
      <sz val="11"/>
      <color rgb="FF333333"/>
      <name val="Calibri"/>
      <family val="2"/>
    </font>
    <font>
      <sz val="12"/>
      <color rgb="FF000000"/>
      <name val="Calibri"/>
      <family val="2"/>
    </font>
    <font>
      <sz val="8"/>
      <color rgb="FF000000"/>
      <name val="Arial"/>
      <family val="1"/>
    </font>
    <font>
      <sz val="8"/>
      <color rgb="FF000000"/>
      <name val="Arial"/>
      <family val="2"/>
    </font>
  </fonts>
  <fills count="11">
    <fill>
      <patternFill patternType="none"/>
    </fill>
    <fill>
      <patternFill patternType="gray125"/>
    </fill>
    <fill>
      <patternFill patternType="solid">
        <fgColor rgb="FF93CDDD"/>
        <bgColor rgb="FFBFBFBF"/>
      </patternFill>
    </fill>
    <fill>
      <patternFill patternType="solid">
        <fgColor rgb="FF9BBB59"/>
        <bgColor rgb="FFA6A6A6"/>
      </patternFill>
    </fill>
    <fill>
      <patternFill patternType="solid">
        <fgColor rgb="FF969696"/>
        <bgColor rgb="FFA6A6A6"/>
      </patternFill>
    </fill>
    <fill>
      <patternFill patternType="solid">
        <fgColor rgb="FFFFFFFF"/>
        <bgColor rgb="FFF2F2F2"/>
      </patternFill>
    </fill>
    <fill>
      <patternFill patternType="solid">
        <fgColor rgb="FFD9D9D9"/>
        <bgColor rgb="FFC0C0C0"/>
      </patternFill>
    </fill>
    <fill>
      <patternFill patternType="solid">
        <fgColor rgb="FFF2F2F2"/>
        <bgColor rgb="FFFFFFFF"/>
      </patternFill>
    </fill>
    <fill>
      <patternFill patternType="solid">
        <fgColor rgb="FFFFFFFF"/>
      </patternFill>
    </fill>
    <fill>
      <patternFill patternType="solid">
        <fgColor rgb="FFFFFF00"/>
        <bgColor indexed="64"/>
      </patternFill>
    </fill>
    <fill>
      <patternFill patternType="solid">
        <fgColor rgb="FFFFFF00"/>
        <bgColor rgb="FFF2F2F2"/>
      </patternFill>
    </fill>
  </fills>
  <borders count="58">
    <border>
      <left/>
      <right/>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style="hair">
        <color auto="1"/>
      </left>
      <right style="medium">
        <color auto="1"/>
      </right>
      <top/>
      <bottom/>
      <diagonal/>
    </border>
    <border>
      <left/>
      <right style="medium">
        <color auto="1"/>
      </right>
      <top/>
      <bottom/>
      <diagonal/>
    </border>
    <border>
      <left/>
      <right/>
      <top style="medium">
        <color auto="1"/>
      </top>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right/>
      <top style="thin">
        <color rgb="FFC0C0C0"/>
      </top>
      <bottom/>
      <diagonal/>
    </border>
    <border>
      <left/>
      <right/>
      <top/>
      <bottom style="thin">
        <color rgb="FFC0C0C0"/>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style="thin">
        <color rgb="FFC0C0C0"/>
      </left>
      <right style="thin">
        <color rgb="FFC0C0C0"/>
      </right>
      <top/>
      <bottom style="thin">
        <color rgb="FFC0C0C0"/>
      </bottom>
      <diagonal/>
    </border>
    <border>
      <left style="thin">
        <color rgb="FFC0C0C0"/>
      </left>
      <right/>
      <top/>
      <bottom style="thin">
        <color rgb="FFC0C0C0"/>
      </bottom>
      <diagonal/>
    </border>
    <border>
      <left style="thin">
        <color rgb="FFC0C0C0"/>
      </left>
      <right style="thin">
        <color rgb="FFC0C0C0"/>
      </right>
      <top style="thin">
        <color rgb="FFC0C0C0"/>
      </top>
      <bottom style="thin">
        <color rgb="FFC0C0C0"/>
      </bottom>
      <diagonal/>
    </border>
    <border>
      <left/>
      <right style="thin">
        <color rgb="FFC0C0C0"/>
      </right>
      <top/>
      <bottom/>
      <diagonal/>
    </border>
    <border>
      <left style="thin">
        <color rgb="FFC0C0C0"/>
      </left>
      <right style="thin">
        <color rgb="FFC0C0C0"/>
      </right>
      <top/>
      <bottom/>
      <diagonal/>
    </border>
    <border>
      <left/>
      <right style="thin">
        <color rgb="FFC0C0C0"/>
      </right>
      <top/>
      <bottom style="thin">
        <color rgb="FFC0C0C0"/>
      </bottom>
      <diagonal/>
    </border>
    <border>
      <left/>
      <right style="thin">
        <color rgb="FFBFBFBF"/>
      </right>
      <top style="double">
        <color rgb="FFBFBFBF"/>
      </top>
      <bottom style="thin">
        <color rgb="FFBFBFBF"/>
      </bottom>
      <diagonal/>
    </border>
    <border>
      <left style="thin">
        <color rgb="FFA6A6A6"/>
      </left>
      <right style="thin">
        <color rgb="FFBFBFBF"/>
      </right>
      <top style="double">
        <color rgb="FFBFBFBF"/>
      </top>
      <bottom style="thin">
        <color rgb="FFBFBFBF"/>
      </bottom>
      <diagonal/>
    </border>
    <border>
      <left style="thin">
        <color rgb="FFBFBFBF"/>
      </left>
      <right style="thin">
        <color rgb="FFBFBFBF"/>
      </right>
      <top style="double">
        <color rgb="FFBFBFBF"/>
      </top>
      <bottom style="thin">
        <color rgb="FFBFBFBF"/>
      </bottom>
      <diagonal/>
    </border>
    <border>
      <left/>
      <right style="thin">
        <color rgb="FFBFBFBF"/>
      </right>
      <top style="thin">
        <color rgb="FFBFBFBF"/>
      </top>
      <bottom style="thin">
        <color rgb="FFBFBFBF"/>
      </bottom>
      <diagonal/>
    </border>
    <border>
      <left style="thin">
        <color rgb="FFA6A6A6"/>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C0C0C0"/>
      </left>
      <right/>
      <top style="thin">
        <color rgb="FFC0C0C0"/>
      </top>
      <bottom style="thin">
        <color rgb="FFC0C0C0"/>
      </bottom>
      <diagonal/>
    </border>
    <border>
      <left style="thin">
        <color rgb="FFCCCCCC"/>
      </left>
      <right style="thin">
        <color rgb="FFCCCCCC"/>
      </right>
      <top style="thin">
        <color rgb="FFCCCCCC"/>
      </top>
      <bottom style="thin">
        <color rgb="FFCCCCCC"/>
      </bottom>
      <diagonal/>
    </border>
    <border>
      <left/>
      <right style="thin">
        <color rgb="FFBFBFBF"/>
      </right>
      <top style="thin">
        <color rgb="FFBFBFBF"/>
      </top>
      <bottom style="medium">
        <color indexed="64"/>
      </bottom>
      <diagonal/>
    </border>
    <border>
      <left style="thin">
        <color rgb="FFA6A6A6"/>
      </left>
      <right style="thin">
        <color rgb="FFBFBFBF"/>
      </right>
      <top style="thin">
        <color rgb="FFBFBFBF"/>
      </top>
      <bottom style="medium">
        <color indexed="64"/>
      </bottom>
      <diagonal/>
    </border>
    <border>
      <left style="thin">
        <color rgb="FFBFBFBF"/>
      </left>
      <right style="thin">
        <color rgb="FFBFBFBF"/>
      </right>
      <top style="thin">
        <color rgb="FFBFBFBF"/>
      </top>
      <bottom style="medium">
        <color indexed="64"/>
      </bottom>
      <diagonal/>
    </border>
    <border>
      <left/>
      <right/>
      <top/>
      <bottom style="thin">
        <color rgb="FFB2B2B2"/>
      </bottom>
      <diagonal/>
    </border>
    <border>
      <left style="medium">
        <color indexed="64"/>
      </left>
      <right style="thin">
        <color auto="1"/>
      </right>
      <top style="medium">
        <color indexed="64"/>
      </top>
      <bottom style="thin">
        <color rgb="FFC0C0C0"/>
      </bottom>
      <diagonal/>
    </border>
    <border>
      <left style="thin">
        <color indexed="64"/>
      </left>
      <right style="thin">
        <color auto="1"/>
      </right>
      <top style="medium">
        <color indexed="64"/>
      </top>
      <bottom style="thin">
        <color rgb="FFC0C0C0"/>
      </bottom>
      <diagonal/>
    </border>
    <border>
      <left style="thin">
        <color indexed="64"/>
      </left>
      <right style="medium">
        <color indexed="64"/>
      </right>
      <top style="medium">
        <color indexed="64"/>
      </top>
      <bottom style="thin">
        <color rgb="FFC0C0C0"/>
      </bottom>
      <diagonal/>
    </border>
    <border>
      <left/>
      <right style="medium">
        <color indexed="64"/>
      </right>
      <top style="thin">
        <color rgb="FFC0C0C0"/>
      </top>
      <bottom/>
      <diagonal/>
    </border>
    <border>
      <left style="medium">
        <color indexed="64"/>
      </left>
      <right/>
      <top/>
      <bottom style="thin">
        <color rgb="FFC0C0C0"/>
      </bottom>
      <diagonal/>
    </border>
    <border>
      <left/>
      <right style="medium">
        <color indexed="64"/>
      </right>
      <top/>
      <bottom style="thin">
        <color rgb="FFC0C0C0"/>
      </bottom>
      <diagonal/>
    </border>
    <border>
      <left style="medium">
        <color indexed="64"/>
      </left>
      <right style="thin">
        <color rgb="FFC0C0C0"/>
      </right>
      <top style="thin">
        <color rgb="FFC0C0C0"/>
      </top>
      <bottom/>
      <diagonal/>
    </border>
    <border>
      <left style="thin">
        <color rgb="FFC0C0C0"/>
      </left>
      <right style="medium">
        <color indexed="64"/>
      </right>
      <top style="thin">
        <color rgb="FFC0C0C0"/>
      </top>
      <bottom style="thin">
        <color rgb="FFC0C0C0"/>
      </bottom>
      <diagonal/>
    </border>
    <border>
      <left style="medium">
        <color indexed="64"/>
      </left>
      <right style="thin">
        <color rgb="FFC0C0C0"/>
      </right>
      <top/>
      <bottom style="thin">
        <color rgb="FFC0C0C0"/>
      </bottom>
      <diagonal/>
    </border>
    <border>
      <left style="thin">
        <color rgb="FFC0C0C0"/>
      </left>
      <right style="medium">
        <color indexed="64"/>
      </right>
      <top style="thin">
        <color rgb="FFC0C0C0"/>
      </top>
      <bottom/>
      <diagonal/>
    </border>
    <border>
      <left style="thin">
        <color rgb="FFC0C0C0"/>
      </left>
      <right style="medium">
        <color indexed="64"/>
      </right>
      <top/>
      <bottom/>
      <diagonal/>
    </border>
    <border>
      <left style="thin">
        <color rgb="FFC0C0C0"/>
      </left>
      <right style="medium">
        <color indexed="64"/>
      </right>
      <top/>
      <bottom style="thin">
        <color rgb="FFC0C0C0"/>
      </bottom>
      <diagonal/>
    </border>
    <border>
      <left style="medium">
        <color indexed="64"/>
      </left>
      <right/>
      <top style="thin">
        <color rgb="FFC0C0C0"/>
      </top>
      <bottom/>
      <diagonal/>
    </border>
    <border>
      <left style="medium">
        <color indexed="64"/>
      </left>
      <right/>
      <top style="double">
        <color rgb="FFBFBFBF"/>
      </top>
      <bottom style="thin">
        <color rgb="FFBFBFBF"/>
      </bottom>
      <diagonal/>
    </border>
    <border>
      <left style="thin">
        <color rgb="FFBFBFBF"/>
      </left>
      <right style="medium">
        <color indexed="64"/>
      </right>
      <top style="double">
        <color rgb="FFBFBFBF"/>
      </top>
      <bottom style="thin">
        <color rgb="FFBFBFBF"/>
      </bottom>
      <diagonal/>
    </border>
    <border>
      <left style="medium">
        <color indexed="64"/>
      </left>
      <right/>
      <top style="thin">
        <color rgb="FFBFBFBF"/>
      </top>
      <bottom style="thin">
        <color rgb="FFBFBFBF"/>
      </bottom>
      <diagonal/>
    </border>
    <border>
      <left style="thin">
        <color rgb="FFBFBFBF"/>
      </left>
      <right style="medium">
        <color indexed="64"/>
      </right>
      <top style="thin">
        <color rgb="FFBFBFBF"/>
      </top>
      <bottom style="thin">
        <color rgb="FFBFBFBF"/>
      </bottom>
      <diagonal/>
    </border>
    <border>
      <left style="thin">
        <color rgb="FFA6A6A6"/>
      </left>
      <right style="medium">
        <color indexed="64"/>
      </right>
      <top style="thin">
        <color rgb="FFBFBFBF"/>
      </top>
      <bottom style="thin">
        <color rgb="FFBFBFBF"/>
      </bottom>
      <diagonal/>
    </border>
    <border>
      <left style="medium">
        <color indexed="64"/>
      </left>
      <right/>
      <top style="thin">
        <color rgb="FFBFBFBF"/>
      </top>
      <bottom style="medium">
        <color indexed="64"/>
      </bottom>
      <diagonal/>
    </border>
    <border>
      <left style="thin">
        <color rgb="FFBFBFBF"/>
      </left>
      <right style="medium">
        <color indexed="64"/>
      </right>
      <top style="thin">
        <color rgb="FFBFBFBF"/>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s>
  <cellStyleXfs count="13">
    <xf numFmtId="0" fontId="0" fillId="0" borderId="0"/>
    <xf numFmtId="166" fontId="11" fillId="0" borderId="0" applyBorder="0" applyProtection="0"/>
    <xf numFmtId="9" fontId="2" fillId="0" borderId="0" applyBorder="0" applyProtection="0"/>
    <xf numFmtId="0" fontId="10" fillId="0" borderId="0" applyBorder="0" applyProtection="0"/>
    <xf numFmtId="0" fontId="20" fillId="0" borderId="0"/>
    <xf numFmtId="43" fontId="25" fillId="0" borderId="0" applyFont="0" applyFill="0" applyBorder="0" applyAlignment="0" applyProtection="0"/>
    <xf numFmtId="0" fontId="28" fillId="0" borderId="0"/>
    <xf numFmtId="0" fontId="29" fillId="0" borderId="0"/>
    <xf numFmtId="171" fontId="19" fillId="0" borderId="0"/>
    <xf numFmtId="0" fontId="20" fillId="0" borderId="0"/>
    <xf numFmtId="43" fontId="28" fillId="0" borderId="0" applyFont="0" applyFill="0" applyBorder="0" applyAlignment="0" applyProtection="0"/>
    <xf numFmtId="0" fontId="28" fillId="0" borderId="0"/>
    <xf numFmtId="43" fontId="28" fillId="0" borderId="0" applyFont="0" applyFill="0" applyBorder="0" applyAlignment="0" applyProtection="0"/>
  </cellStyleXfs>
  <cellXfs count="235">
    <xf numFmtId="0" fontId="0" fillId="0" borderId="0" xfId="0"/>
    <xf numFmtId="0" fontId="2" fillId="0" borderId="0" xfId="0" applyFont="1"/>
    <xf numFmtId="4" fontId="0" fillId="0" borderId="0" xfId="0" applyNumberFormat="1"/>
    <xf numFmtId="164" fontId="2" fillId="0" borderId="0" xfId="0" applyNumberFormat="1" applyFont="1" applyAlignment="1">
      <alignment horizontal="right"/>
    </xf>
    <xf numFmtId="164" fontId="0" fillId="0" borderId="0" xfId="0" applyNumberFormat="1"/>
    <xf numFmtId="0" fontId="2" fillId="0" borderId="0" xfId="0" applyFont="1" applyAlignment="1">
      <alignment horizontal="center" vertical="center"/>
    </xf>
    <xf numFmtId="0" fontId="2" fillId="0" borderId="0" xfId="0" applyFont="1" applyAlignment="1">
      <alignment horizontal="justify"/>
    </xf>
    <xf numFmtId="0" fontId="2" fillId="0" borderId="0" xfId="0" applyFont="1" applyAlignment="1">
      <alignment horizontal="left"/>
    </xf>
    <xf numFmtId="0" fontId="2" fillId="0" borderId="0" xfId="0" applyFont="1" applyAlignment="1">
      <alignment horizontal="left" vertical="center"/>
    </xf>
    <xf numFmtId="164" fontId="2" fillId="0" borderId="0" xfId="0" applyNumberFormat="1" applyFont="1" applyAlignment="1">
      <alignment horizontal="left" vertical="center"/>
    </xf>
    <xf numFmtId="0" fontId="3" fillId="0" borderId="0" xfId="0" applyFont="1" applyAlignment="1">
      <alignment horizontal="justify"/>
    </xf>
    <xf numFmtId="0" fontId="3" fillId="0" borderId="0" xfId="0" applyFont="1"/>
    <xf numFmtId="0" fontId="2" fillId="0" borderId="0" xfId="0" applyFont="1" applyAlignment="1">
      <alignment horizontal="center"/>
    </xf>
    <xf numFmtId="0" fontId="4" fillId="0" borderId="0" xfId="0" applyFont="1"/>
    <xf numFmtId="10" fontId="2" fillId="0" borderId="4" xfId="2" applyNumberFormat="1" applyBorder="1" applyAlignment="1" applyProtection="1">
      <alignment horizontal="center"/>
    </xf>
    <xf numFmtId="49" fontId="9" fillId="0" borderId="3" xfId="0" applyNumberFormat="1" applyFont="1" applyBorder="1" applyAlignment="1">
      <alignment horizontal="center" vertical="center"/>
    </xf>
    <xf numFmtId="10" fontId="9" fillId="0" borderId="0" xfId="3" applyNumberFormat="1" applyFont="1" applyBorder="1" applyAlignment="1" applyProtection="1">
      <alignment horizontal="center" vertical="center"/>
    </xf>
    <xf numFmtId="10" fontId="9" fillId="0" borderId="5" xfId="3" applyNumberFormat="1" applyFont="1" applyBorder="1" applyAlignment="1" applyProtection="1">
      <alignment horizontal="center" vertical="center" wrapText="1"/>
    </xf>
    <xf numFmtId="49" fontId="9" fillId="0" borderId="3" xfId="0" applyNumberFormat="1" applyFont="1" applyBorder="1" applyAlignment="1">
      <alignment horizontal="center"/>
    </xf>
    <xf numFmtId="165" fontId="9" fillId="0" borderId="0" xfId="0" applyNumberFormat="1" applyFont="1" applyAlignment="1">
      <alignment horizontal="left"/>
    </xf>
    <xf numFmtId="165" fontId="11" fillId="0" borderId="0" xfId="0" applyNumberFormat="1" applyFont="1" applyAlignment="1">
      <alignment horizontal="center"/>
    </xf>
    <xf numFmtId="10" fontId="11" fillId="0" borderId="0" xfId="3" applyNumberFormat="1" applyFont="1" applyBorder="1" applyAlignment="1" applyProtection="1">
      <alignment horizontal="center"/>
    </xf>
    <xf numFmtId="10" fontId="11" fillId="0" borderId="5" xfId="3" applyNumberFormat="1" applyFont="1" applyBorder="1" applyAlignment="1" applyProtection="1">
      <alignment horizontal="center"/>
    </xf>
    <xf numFmtId="49" fontId="11" fillId="0" borderId="3" xfId="0" applyNumberFormat="1" applyFont="1" applyBorder="1" applyAlignment="1">
      <alignment horizontal="center" vertical="center"/>
    </xf>
    <xf numFmtId="165" fontId="11" fillId="0" borderId="0" xfId="0" applyNumberFormat="1" applyFont="1" applyAlignment="1">
      <alignment vertical="center"/>
    </xf>
    <xf numFmtId="165" fontId="11" fillId="0" borderId="0" xfId="0" applyNumberFormat="1" applyFont="1" applyAlignment="1">
      <alignment horizontal="center" vertical="center"/>
    </xf>
    <xf numFmtId="10" fontId="11" fillId="0" borderId="0" xfId="3" applyNumberFormat="1" applyFont="1" applyBorder="1" applyAlignment="1" applyProtection="1">
      <alignment horizontal="center" vertical="center"/>
    </xf>
    <xf numFmtId="10" fontId="11" fillId="0" borderId="5" xfId="3" applyNumberFormat="1" applyFont="1" applyBorder="1" applyAlignment="1" applyProtection="1">
      <alignment horizontal="center" vertical="center"/>
    </xf>
    <xf numFmtId="165" fontId="9" fillId="0" borderId="0" xfId="0" applyNumberFormat="1" applyFont="1" applyAlignment="1">
      <alignment horizontal="right" vertical="center"/>
    </xf>
    <xf numFmtId="10" fontId="9" fillId="0" borderId="5" xfId="3" applyNumberFormat="1" applyFont="1" applyBorder="1" applyAlignment="1" applyProtection="1">
      <alignment horizontal="center" vertical="center"/>
    </xf>
    <xf numFmtId="165" fontId="9" fillId="0" borderId="0" xfId="0" applyNumberFormat="1" applyFont="1"/>
    <xf numFmtId="165" fontId="9" fillId="0" borderId="0" xfId="0" applyNumberFormat="1" applyFont="1" applyAlignment="1">
      <alignment horizontal="center" vertical="center"/>
    </xf>
    <xf numFmtId="49" fontId="9" fillId="0" borderId="0" xfId="0" applyNumberFormat="1" applyFont="1" applyAlignment="1">
      <alignment horizontal="center" vertical="center"/>
    </xf>
    <xf numFmtId="49" fontId="12" fillId="0" borderId="3" xfId="0" applyNumberFormat="1" applyFont="1" applyBorder="1" applyAlignment="1">
      <alignment horizontal="center" vertical="center"/>
    </xf>
    <xf numFmtId="10" fontId="8" fillId="0" borderId="5" xfId="3" applyNumberFormat="1" applyFont="1" applyBorder="1" applyAlignment="1" applyProtection="1">
      <alignment horizontal="center" vertical="center"/>
    </xf>
    <xf numFmtId="0" fontId="0" fillId="0" borderId="0" xfId="0" applyAlignment="1">
      <alignment horizontal="center" wrapText="1"/>
    </xf>
    <xf numFmtId="0" fontId="15" fillId="0" borderId="8" xfId="0" applyFont="1" applyBorder="1" applyAlignment="1">
      <alignment horizontal="center" vertical="center" wrapText="1"/>
    </xf>
    <xf numFmtId="0" fontId="15" fillId="0" borderId="8" xfId="0" applyFont="1" applyBorder="1" applyAlignment="1">
      <alignment horizontal="center" vertical="center"/>
    </xf>
    <xf numFmtId="0" fontId="14" fillId="0" borderId="8" xfId="0" applyFont="1" applyBorder="1" applyAlignment="1">
      <alignment horizontal="center" vertical="center"/>
    </xf>
    <xf numFmtId="166" fontId="14" fillId="0" borderId="8" xfId="0" applyNumberFormat="1" applyFont="1" applyBorder="1"/>
    <xf numFmtId="0" fontId="1" fillId="0" borderId="0" xfId="0" applyFont="1"/>
    <xf numFmtId="0" fontId="16" fillId="0" borderId="0" xfId="3" applyFont="1" applyBorder="1" applyProtection="1"/>
    <xf numFmtId="0" fontId="16" fillId="0" borderId="0" xfId="3" applyFont="1" applyBorder="1" applyAlignment="1" applyProtection="1">
      <alignment wrapText="1"/>
    </xf>
    <xf numFmtId="165" fontId="16" fillId="0" borderId="0" xfId="3" applyNumberFormat="1" applyFont="1" applyBorder="1" applyProtection="1"/>
    <xf numFmtId="10" fontId="16" fillId="0" borderId="0" xfId="3" applyNumberFormat="1" applyFont="1" applyBorder="1" applyAlignment="1" applyProtection="1">
      <alignment horizontal="center"/>
    </xf>
    <xf numFmtId="0" fontId="13" fillId="0" borderId="0" xfId="3" applyFont="1" applyBorder="1" applyAlignment="1" applyProtection="1">
      <alignment vertical="center"/>
    </xf>
    <xf numFmtId="0" fontId="16" fillId="0" borderId="9" xfId="3" applyFont="1" applyBorder="1" applyAlignment="1" applyProtection="1">
      <alignment horizontal="right" vertical="center"/>
    </xf>
    <xf numFmtId="0" fontId="16" fillId="0" borderId="0" xfId="3" applyFont="1" applyBorder="1" applyAlignment="1" applyProtection="1">
      <alignment vertical="center"/>
    </xf>
    <xf numFmtId="0" fontId="16" fillId="0" borderId="0" xfId="3" applyFont="1" applyBorder="1" applyAlignment="1" applyProtection="1">
      <alignment vertical="center"/>
      <protection hidden="1"/>
    </xf>
    <xf numFmtId="0" fontId="16" fillId="0" borderId="10" xfId="3" applyFont="1" applyBorder="1" applyAlignment="1" applyProtection="1">
      <alignment horizontal="left" vertical="center"/>
      <protection hidden="1"/>
    </xf>
    <xf numFmtId="0" fontId="16" fillId="0" borderId="10" xfId="3" applyFont="1" applyBorder="1" applyAlignment="1" applyProtection="1">
      <alignment vertical="center"/>
    </xf>
    <xf numFmtId="10" fontId="16" fillId="0" borderId="10" xfId="3" applyNumberFormat="1" applyFont="1" applyBorder="1" applyAlignment="1" applyProtection="1">
      <alignment horizontal="center" vertical="center"/>
    </xf>
    <xf numFmtId="0" fontId="16" fillId="0" borderId="10" xfId="3" applyFont="1" applyBorder="1" applyAlignment="1" applyProtection="1">
      <alignment horizontal="left" vertical="center"/>
    </xf>
    <xf numFmtId="0" fontId="17" fillId="0" borderId="0" xfId="3" applyFont="1" applyBorder="1" applyAlignment="1" applyProtection="1">
      <alignment horizontal="left" vertical="center" wrapText="1"/>
    </xf>
    <xf numFmtId="0" fontId="17" fillId="0" borderId="0" xfId="3" applyFont="1" applyBorder="1" applyAlignment="1" applyProtection="1">
      <alignment horizontal="left" vertical="center"/>
    </xf>
    <xf numFmtId="10" fontId="17" fillId="0" borderId="0" xfId="3" applyNumberFormat="1" applyFont="1" applyBorder="1" applyAlignment="1" applyProtection="1">
      <alignment horizontal="left" vertical="center"/>
    </xf>
    <xf numFmtId="0" fontId="17" fillId="0" borderId="0" xfId="3" applyFont="1" applyBorder="1" applyProtection="1"/>
    <xf numFmtId="0" fontId="16" fillId="0" borderId="11" xfId="3" applyFont="1" applyBorder="1" applyAlignment="1" applyProtection="1">
      <alignment horizontal="center" wrapText="1"/>
    </xf>
    <xf numFmtId="10" fontId="16" fillId="0" borderId="12" xfId="3" applyNumberFormat="1" applyFont="1" applyBorder="1" applyAlignment="1" applyProtection="1">
      <alignment horizontal="center" wrapText="1"/>
    </xf>
    <xf numFmtId="0" fontId="16" fillId="0" borderId="13" xfId="3" applyFont="1" applyBorder="1" applyAlignment="1" applyProtection="1">
      <alignment horizontal="center" wrapText="1"/>
    </xf>
    <xf numFmtId="10" fontId="16" fillId="0" borderId="14" xfId="3" applyNumberFormat="1" applyFont="1" applyBorder="1" applyAlignment="1" applyProtection="1">
      <alignment horizontal="center" wrapText="1"/>
    </xf>
    <xf numFmtId="165" fontId="16" fillId="0" borderId="15" xfId="3" applyNumberFormat="1" applyFont="1" applyBorder="1" applyAlignment="1" applyProtection="1">
      <alignment horizontal="center"/>
    </xf>
    <xf numFmtId="165" fontId="16" fillId="0" borderId="11" xfId="3" applyNumberFormat="1" applyFont="1" applyBorder="1" applyProtection="1"/>
    <xf numFmtId="10" fontId="16" fillId="0" borderId="11" xfId="3" applyNumberFormat="1" applyFont="1" applyBorder="1" applyAlignment="1" applyProtection="1">
      <alignment horizontal="center"/>
    </xf>
    <xf numFmtId="10" fontId="16" fillId="0" borderId="11" xfId="3" applyNumberFormat="1" applyFont="1" applyBorder="1" applyProtection="1">
      <protection hidden="1"/>
    </xf>
    <xf numFmtId="10" fontId="16" fillId="0" borderId="0" xfId="3" applyNumberFormat="1" applyFont="1" applyBorder="1" applyProtection="1">
      <protection hidden="1"/>
    </xf>
    <xf numFmtId="0" fontId="18" fillId="0" borderId="0" xfId="3" applyFont="1" applyBorder="1" applyProtection="1">
      <protection hidden="1"/>
    </xf>
    <xf numFmtId="165" fontId="16" fillId="0" borderId="16" xfId="3" applyNumberFormat="1" applyFont="1" applyBorder="1" applyAlignment="1" applyProtection="1">
      <alignment horizontal="center"/>
    </xf>
    <xf numFmtId="10" fontId="16" fillId="0" borderId="17" xfId="3" applyNumberFormat="1" applyFont="1" applyBorder="1" applyAlignment="1" applyProtection="1">
      <alignment horizontal="center"/>
    </xf>
    <xf numFmtId="0" fontId="16" fillId="0" borderId="17" xfId="3" applyFont="1" applyBorder="1" applyAlignment="1" applyProtection="1">
      <alignment horizontal="fill" vertical="center"/>
      <protection hidden="1"/>
    </xf>
    <xf numFmtId="165" fontId="16" fillId="0" borderId="18" xfId="3" applyNumberFormat="1" applyFont="1" applyBorder="1" applyAlignment="1" applyProtection="1">
      <alignment horizontal="center"/>
    </xf>
    <xf numFmtId="10" fontId="16" fillId="0" borderId="13" xfId="3" applyNumberFormat="1" applyFont="1" applyBorder="1" applyAlignment="1" applyProtection="1">
      <alignment horizontal="center"/>
    </xf>
    <xf numFmtId="168" fontId="16" fillId="0" borderId="13" xfId="3" applyNumberFormat="1" applyFont="1" applyBorder="1" applyProtection="1">
      <protection hidden="1"/>
    </xf>
    <xf numFmtId="0" fontId="16" fillId="0" borderId="19" xfId="3" applyFont="1" applyBorder="1" applyAlignment="1" applyProtection="1">
      <alignment wrapText="1"/>
    </xf>
    <xf numFmtId="165" fontId="16" fillId="0" borderId="19" xfId="3" applyNumberFormat="1" applyFont="1" applyBorder="1" applyAlignment="1" applyProtection="1">
      <alignment wrapText="1"/>
    </xf>
    <xf numFmtId="10" fontId="16" fillId="0" borderId="19" xfId="3" applyNumberFormat="1" applyFont="1" applyBorder="1" applyAlignment="1" applyProtection="1">
      <alignment horizontal="center" wrapText="1"/>
    </xf>
    <xf numFmtId="10" fontId="16" fillId="0" borderId="20" xfId="3" applyNumberFormat="1" applyFont="1" applyBorder="1" applyProtection="1"/>
    <xf numFmtId="10" fontId="16" fillId="0" borderId="21" xfId="3" applyNumberFormat="1" applyFont="1" applyBorder="1" applyProtection="1"/>
    <xf numFmtId="0" fontId="16" fillId="7" borderId="22" xfId="3" applyFont="1" applyFill="1" applyBorder="1" applyAlignment="1" applyProtection="1">
      <alignment wrapText="1"/>
    </xf>
    <xf numFmtId="165" fontId="16" fillId="7" borderId="22" xfId="3" applyNumberFormat="1" applyFont="1" applyFill="1" applyBorder="1" applyAlignment="1" applyProtection="1">
      <alignment wrapText="1"/>
    </xf>
    <xf numFmtId="10" fontId="16" fillId="7" borderId="22" xfId="3" applyNumberFormat="1" applyFont="1" applyFill="1" applyBorder="1" applyAlignment="1" applyProtection="1">
      <alignment horizontal="center" wrapText="1"/>
    </xf>
    <xf numFmtId="10" fontId="16" fillId="7" borderId="23" xfId="3" applyNumberFormat="1" applyFont="1" applyFill="1" applyBorder="1" applyProtection="1"/>
    <xf numFmtId="10" fontId="16" fillId="7" borderId="24" xfId="3" applyNumberFormat="1" applyFont="1" applyFill="1" applyBorder="1" applyProtection="1"/>
    <xf numFmtId="0" fontId="16" fillId="0" borderId="22" xfId="3" applyFont="1" applyBorder="1" applyAlignment="1" applyProtection="1">
      <alignment wrapText="1"/>
    </xf>
    <xf numFmtId="165" fontId="16" fillId="0" borderId="22" xfId="3" applyNumberFormat="1" applyFont="1" applyBorder="1" applyAlignment="1" applyProtection="1">
      <alignment wrapText="1"/>
    </xf>
    <xf numFmtId="10" fontId="16" fillId="0" borderId="22" xfId="3" applyNumberFormat="1" applyFont="1" applyBorder="1" applyAlignment="1" applyProtection="1">
      <alignment horizontal="center" wrapText="1"/>
    </xf>
    <xf numFmtId="168" fontId="16" fillId="0" borderId="23" xfId="3" applyNumberFormat="1" applyFont="1" applyBorder="1" applyProtection="1"/>
    <xf numFmtId="0" fontId="2" fillId="0" borderId="0" xfId="0" applyFont="1" applyAlignment="1">
      <alignment vertical="center"/>
    </xf>
    <xf numFmtId="0" fontId="20" fillId="0" borderId="0" xfId="4"/>
    <xf numFmtId="0" fontId="16" fillId="7" borderId="27" xfId="3" applyFont="1" applyFill="1" applyBorder="1" applyAlignment="1" applyProtection="1">
      <alignment wrapText="1"/>
    </xf>
    <xf numFmtId="165" fontId="16" fillId="7" borderId="27" xfId="3" applyNumberFormat="1" applyFont="1" applyFill="1" applyBorder="1" applyAlignment="1" applyProtection="1">
      <alignment wrapText="1"/>
    </xf>
    <xf numFmtId="10" fontId="16" fillId="7" borderId="27" xfId="3" applyNumberFormat="1" applyFont="1" applyFill="1" applyBorder="1" applyAlignment="1" applyProtection="1">
      <alignment horizontal="center" wrapText="1"/>
    </xf>
    <xf numFmtId="168" fontId="16" fillId="7" borderId="28" xfId="3" applyNumberFormat="1" applyFont="1" applyFill="1" applyBorder="1" applyProtection="1"/>
    <xf numFmtId="168" fontId="16" fillId="7" borderId="29" xfId="3" applyNumberFormat="1" applyFont="1" applyFill="1" applyBorder="1" applyProtection="1"/>
    <xf numFmtId="43" fontId="16" fillId="0" borderId="0" xfId="5" applyFont="1" applyBorder="1" applyAlignment="1" applyProtection="1">
      <alignment horizontal="center"/>
    </xf>
    <xf numFmtId="43" fontId="16" fillId="0" borderId="0" xfId="5" applyFont="1" applyBorder="1" applyAlignment="1" applyProtection="1"/>
    <xf numFmtId="0" fontId="23" fillId="8" borderId="26" xfId="0" applyFont="1" applyFill="1" applyBorder="1" applyAlignment="1">
      <alignment horizontal="right" vertical="top" wrapText="1"/>
    </xf>
    <xf numFmtId="0" fontId="23" fillId="8" borderId="26" xfId="0" applyFont="1" applyFill="1" applyBorder="1" applyAlignment="1">
      <alignment horizontal="center" vertical="top" wrapText="1"/>
    </xf>
    <xf numFmtId="4" fontId="23" fillId="8" borderId="26" xfId="0" applyNumberFormat="1" applyFont="1" applyFill="1" applyBorder="1" applyAlignment="1">
      <alignment horizontal="right" vertical="top" wrapText="1"/>
    </xf>
    <xf numFmtId="170" fontId="23" fillId="8" borderId="26" xfId="0" applyNumberFormat="1" applyFont="1" applyFill="1" applyBorder="1" applyAlignment="1">
      <alignment horizontal="right" vertical="top" wrapText="1"/>
    </xf>
    <xf numFmtId="0" fontId="24" fillId="8" borderId="0" xfId="0" applyFont="1" applyFill="1" applyAlignment="1">
      <alignment horizontal="center" vertical="top" wrapText="1"/>
    </xf>
    <xf numFmtId="0" fontId="24" fillId="8" borderId="0" xfId="0" applyFont="1" applyFill="1" applyAlignment="1">
      <alignment horizontal="left" vertical="top" wrapText="1"/>
    </xf>
    <xf numFmtId="0" fontId="21" fillId="8" borderId="0" xfId="0" applyFont="1" applyFill="1" applyAlignment="1">
      <alignment horizontal="left" vertical="top" wrapText="1"/>
    </xf>
    <xf numFmtId="10" fontId="16" fillId="0" borderId="0" xfId="5" applyNumberFormat="1" applyFont="1" applyBorder="1" applyAlignment="1" applyProtection="1"/>
    <xf numFmtId="0" fontId="16" fillId="0" borderId="0" xfId="3" applyFont="1" applyBorder="1" applyAlignment="1" applyProtection="1">
      <alignment horizontal="left" vertical="center"/>
    </xf>
    <xf numFmtId="0" fontId="22" fillId="8" borderId="0" xfId="0" applyFont="1" applyFill="1" applyAlignment="1">
      <alignment horizontal="right" vertical="top" wrapText="1"/>
    </xf>
    <xf numFmtId="0" fontId="23" fillId="8" borderId="26" xfId="0" applyFont="1" applyFill="1" applyBorder="1" applyAlignment="1">
      <alignment horizontal="left" vertical="top" wrapText="1"/>
    </xf>
    <xf numFmtId="0" fontId="0" fillId="0" borderId="0" xfId="0" quotePrefix="1"/>
    <xf numFmtId="0" fontId="16" fillId="0" borderId="25" xfId="3" applyFont="1" applyBorder="1" applyAlignment="1" applyProtection="1">
      <alignment horizontal="center"/>
    </xf>
    <xf numFmtId="0" fontId="0" fillId="9" borderId="0" xfId="0" applyFill="1"/>
    <xf numFmtId="169" fontId="2" fillId="9" borderId="0" xfId="0" quotePrefix="1" applyNumberFormat="1" applyFont="1" applyFill="1" applyAlignment="1">
      <alignment horizontal="left" vertical="center"/>
    </xf>
    <xf numFmtId="4" fontId="2" fillId="9" borderId="0" xfId="0" applyNumberFormat="1" applyFont="1" applyFill="1" applyAlignment="1">
      <alignment horizontal="left" vertical="center" wrapText="1"/>
    </xf>
    <xf numFmtId="0" fontId="2" fillId="9" borderId="0" xfId="0" applyFont="1" applyFill="1" applyAlignment="1">
      <alignment horizontal="center" vertical="center"/>
    </xf>
    <xf numFmtId="0" fontId="2" fillId="9" borderId="0" xfId="0" applyFont="1" applyFill="1" applyAlignment="1">
      <alignment horizontal="right" vertical="center"/>
    </xf>
    <xf numFmtId="0" fontId="5" fillId="0" borderId="0" xfId="0" applyFont="1" applyAlignment="1">
      <alignment vertical="center"/>
    </xf>
    <xf numFmtId="0" fontId="4" fillId="0" borderId="0" xfId="0" applyFont="1" applyAlignment="1">
      <alignment vertical="center"/>
    </xf>
    <xf numFmtId="10" fontId="11" fillId="9" borderId="0" xfId="3" applyNumberFormat="1" applyFont="1" applyFill="1" applyBorder="1" applyAlignment="1" applyProtection="1">
      <alignment horizontal="center" vertical="center"/>
    </xf>
    <xf numFmtId="0" fontId="21" fillId="9" borderId="0" xfId="4" applyFont="1" applyFill="1" applyAlignment="1">
      <alignment horizontal="left" vertical="top" wrapText="1"/>
    </xf>
    <xf numFmtId="0" fontId="21" fillId="9" borderId="0" xfId="4" applyFont="1" applyFill="1" applyAlignment="1">
      <alignment horizontal="left" vertical="top"/>
    </xf>
    <xf numFmtId="0" fontId="21" fillId="9" borderId="0" xfId="0" applyFont="1" applyFill="1" applyAlignment="1">
      <alignment horizontal="left" vertical="top"/>
    </xf>
    <xf numFmtId="0" fontId="22" fillId="9" borderId="0" xfId="4" applyFont="1" applyFill="1" applyAlignment="1">
      <alignment horizontal="left" vertical="top"/>
    </xf>
    <xf numFmtId="0" fontId="22" fillId="9" borderId="0" xfId="0" applyFont="1" applyFill="1" applyAlignment="1">
      <alignment horizontal="left" vertical="top"/>
    </xf>
    <xf numFmtId="0" fontId="16" fillId="0" borderId="0" xfId="3" applyFont="1" applyBorder="1" applyAlignment="1" applyProtection="1">
      <alignment horizontal="right" vertical="center"/>
    </xf>
    <xf numFmtId="0" fontId="0" fillId="9" borderId="3" xfId="0" applyFill="1" applyBorder="1"/>
    <xf numFmtId="4" fontId="23" fillId="9" borderId="26" xfId="0" applyNumberFormat="1" applyFont="1" applyFill="1" applyBorder="1" applyAlignment="1">
      <alignment horizontal="right" vertical="top" wrapText="1"/>
    </xf>
    <xf numFmtId="0" fontId="15" fillId="5" borderId="0" xfId="0" applyFont="1" applyFill="1" applyBorder="1" applyAlignment="1">
      <alignment horizontal="center"/>
    </xf>
    <xf numFmtId="0" fontId="21" fillId="8" borderId="26" xfId="0" applyFont="1" applyFill="1" applyBorder="1" applyAlignment="1">
      <alignment horizontal="left" vertical="top" wrapText="1"/>
    </xf>
    <xf numFmtId="0" fontId="21" fillId="8" borderId="26" xfId="0" applyFont="1" applyFill="1" applyBorder="1" applyAlignment="1">
      <alignment horizontal="right" vertical="top" wrapText="1"/>
    </xf>
    <xf numFmtId="0" fontId="21" fillId="8" borderId="26" xfId="0" applyFont="1" applyFill="1" applyBorder="1" applyAlignment="1">
      <alignment horizontal="center" vertical="top" wrapText="1"/>
    </xf>
    <xf numFmtId="172" fontId="20" fillId="0" borderId="0" xfId="4" applyNumberFormat="1"/>
    <xf numFmtId="0" fontId="32" fillId="8" borderId="26" xfId="0" applyFont="1" applyFill="1" applyBorder="1" applyAlignment="1">
      <alignment horizontal="left" vertical="top" wrapText="1"/>
    </xf>
    <xf numFmtId="0" fontId="33" fillId="0" borderId="8" xfId="1" applyNumberFormat="1" applyFont="1" applyBorder="1" applyAlignment="1" applyProtection="1">
      <alignment horizontal="left" vertical="center" wrapText="1"/>
    </xf>
    <xf numFmtId="0" fontId="21" fillId="9" borderId="0" xfId="4" applyFont="1" applyFill="1" applyBorder="1" applyAlignment="1">
      <alignment horizontal="left" vertical="top" wrapText="1"/>
    </xf>
    <xf numFmtId="0" fontId="21" fillId="9" borderId="0" xfId="4" applyFont="1" applyFill="1" applyBorder="1" applyAlignment="1">
      <alignment horizontal="left" vertical="top"/>
    </xf>
    <xf numFmtId="0" fontId="21" fillId="9" borderId="0" xfId="0" applyFont="1" applyFill="1" applyBorder="1" applyAlignment="1">
      <alignment horizontal="left" vertical="top"/>
    </xf>
    <xf numFmtId="0" fontId="16" fillId="0" borderId="34" xfId="3" applyFont="1" applyBorder="1" applyAlignment="1" applyProtection="1">
      <alignment horizontal="right" vertical="center"/>
    </xf>
    <xf numFmtId="0" fontId="16" fillId="0" borderId="5" xfId="3" applyFont="1" applyBorder="1" applyAlignment="1" applyProtection="1">
      <alignment horizontal="right" vertical="center"/>
    </xf>
    <xf numFmtId="0" fontId="22" fillId="9" borderId="0" xfId="4" applyFont="1" applyFill="1" applyBorder="1" applyAlignment="1">
      <alignment horizontal="left" vertical="top"/>
    </xf>
    <xf numFmtId="0" fontId="22" fillId="9" borderId="0" xfId="0" applyFont="1" applyFill="1" applyBorder="1" applyAlignment="1">
      <alignment horizontal="left" vertical="top"/>
    </xf>
    <xf numFmtId="0" fontId="16" fillId="0" borderId="5" xfId="3" applyFont="1" applyBorder="1" applyAlignment="1" applyProtection="1">
      <alignment vertical="center"/>
    </xf>
    <xf numFmtId="0" fontId="16" fillId="0" borderId="35" xfId="3" applyFont="1" applyBorder="1" applyAlignment="1" applyProtection="1">
      <alignment horizontal="left" vertical="center"/>
    </xf>
    <xf numFmtId="0" fontId="16" fillId="0" borderId="36" xfId="3" applyFont="1" applyBorder="1" applyAlignment="1" applyProtection="1">
      <alignment horizontal="center" vertical="center"/>
    </xf>
    <xf numFmtId="0" fontId="17" fillId="0" borderId="3" xfId="3" applyFont="1" applyBorder="1" applyAlignment="1" applyProtection="1">
      <alignment horizontal="left" vertical="center"/>
    </xf>
    <xf numFmtId="0" fontId="17" fillId="0" borderId="5" xfId="3" applyFont="1" applyBorder="1" applyAlignment="1" applyProtection="1">
      <alignment horizontal="left" vertical="center"/>
    </xf>
    <xf numFmtId="0" fontId="16" fillId="0" borderId="37" xfId="3" applyFont="1" applyBorder="1" applyAlignment="1" applyProtection="1">
      <alignment horizontal="center"/>
    </xf>
    <xf numFmtId="0" fontId="16" fillId="0" borderId="38" xfId="3" applyFont="1" applyBorder="1" applyAlignment="1" applyProtection="1">
      <alignment horizontal="center"/>
    </xf>
    <xf numFmtId="0" fontId="16" fillId="0" borderId="39" xfId="3" applyFont="1" applyBorder="1" applyAlignment="1" applyProtection="1">
      <alignment horizontal="center"/>
    </xf>
    <xf numFmtId="165" fontId="16" fillId="0" borderId="38" xfId="3" applyNumberFormat="1" applyFont="1" applyBorder="1" applyAlignment="1" applyProtection="1">
      <alignment horizontal="center"/>
    </xf>
    <xf numFmtId="49" fontId="16" fillId="0" borderId="37" xfId="3" applyNumberFormat="1" applyFont="1" applyBorder="1" applyAlignment="1" applyProtection="1">
      <alignment horizontal="center"/>
    </xf>
    <xf numFmtId="10" fontId="16" fillId="0" borderId="40" xfId="3" applyNumberFormat="1" applyFont="1" applyBorder="1" applyProtection="1">
      <protection hidden="1"/>
    </xf>
    <xf numFmtId="0" fontId="16" fillId="0" borderId="3" xfId="3" applyFont="1" applyBorder="1" applyAlignment="1" applyProtection="1">
      <alignment horizontal="center"/>
    </xf>
    <xf numFmtId="0" fontId="16" fillId="0" borderId="41" xfId="3" applyFont="1" applyBorder="1" applyAlignment="1" applyProtection="1">
      <alignment horizontal="fill" vertical="center"/>
      <protection hidden="1"/>
    </xf>
    <xf numFmtId="49" fontId="16" fillId="0" borderId="35" xfId="3" applyNumberFormat="1" applyFont="1" applyBorder="1" applyAlignment="1" applyProtection="1">
      <alignment horizontal="center"/>
    </xf>
    <xf numFmtId="168" fontId="16" fillId="0" borderId="42" xfId="3" applyNumberFormat="1" applyFont="1" applyBorder="1" applyProtection="1">
      <protection hidden="1"/>
    </xf>
    <xf numFmtId="49" fontId="16" fillId="0" borderId="43" xfId="3" applyNumberFormat="1" applyFont="1" applyBorder="1" applyAlignment="1" applyProtection="1">
      <alignment horizontal="center"/>
    </xf>
    <xf numFmtId="0" fontId="16" fillId="0" borderId="44" xfId="3" applyFont="1" applyBorder="1" applyProtection="1"/>
    <xf numFmtId="10" fontId="16" fillId="0" borderId="45" xfId="3" applyNumberFormat="1" applyFont="1" applyBorder="1" applyProtection="1"/>
    <xf numFmtId="0" fontId="16" fillId="7" borderId="46" xfId="3" applyFont="1" applyFill="1" applyBorder="1" applyProtection="1"/>
    <xf numFmtId="10" fontId="16" fillId="7" borderId="47" xfId="3" applyNumberFormat="1" applyFont="1" applyFill="1" applyBorder="1" applyProtection="1"/>
    <xf numFmtId="0" fontId="16" fillId="0" borderId="46" xfId="3" applyFont="1" applyBorder="1" applyProtection="1"/>
    <xf numFmtId="168" fontId="16" fillId="0" borderId="48" xfId="3" applyNumberFormat="1" applyFont="1" applyBorder="1" applyProtection="1"/>
    <xf numFmtId="0" fontId="16" fillId="7" borderId="49" xfId="3" applyFont="1" applyFill="1" applyBorder="1" applyProtection="1"/>
    <xf numFmtId="168" fontId="16" fillId="7" borderId="50" xfId="3" applyNumberFormat="1" applyFont="1" applyFill="1" applyBorder="1" applyProtection="1"/>
    <xf numFmtId="0" fontId="16" fillId="0" borderId="3" xfId="3" applyFont="1" applyBorder="1" applyProtection="1"/>
    <xf numFmtId="0" fontId="16" fillId="0" borderId="5" xfId="3" applyFont="1" applyBorder="1" applyProtection="1"/>
    <xf numFmtId="0" fontId="16" fillId="0" borderId="51" xfId="3" applyFont="1" applyBorder="1" applyProtection="1"/>
    <xf numFmtId="0" fontId="16" fillId="0" borderId="52" xfId="3" applyFont="1" applyBorder="1" applyAlignment="1" applyProtection="1">
      <alignment wrapText="1"/>
    </xf>
    <xf numFmtId="165" fontId="16" fillId="0" borderId="52" xfId="3" applyNumberFormat="1" applyFont="1" applyBorder="1" applyProtection="1"/>
    <xf numFmtId="10" fontId="16" fillId="0" borderId="52" xfId="3" applyNumberFormat="1" applyFont="1" applyBorder="1" applyAlignment="1" applyProtection="1">
      <alignment horizontal="center"/>
    </xf>
    <xf numFmtId="0" fontId="16" fillId="0" borderId="52" xfId="3" applyFont="1" applyBorder="1" applyProtection="1"/>
    <xf numFmtId="0" fontId="16" fillId="0" borderId="53" xfId="3" applyFont="1" applyBorder="1" applyProtection="1"/>
    <xf numFmtId="172" fontId="15" fillId="0" borderId="8" xfId="1" applyNumberFormat="1" applyFont="1" applyBorder="1" applyAlignment="1" applyProtection="1">
      <alignment vertical="center"/>
    </xf>
    <xf numFmtId="0" fontId="21" fillId="9" borderId="5" xfId="0" applyFont="1" applyFill="1" applyBorder="1" applyAlignment="1">
      <alignment horizontal="left" vertical="top"/>
    </xf>
    <xf numFmtId="0" fontId="22" fillId="9" borderId="5" xfId="0" applyFont="1" applyFill="1" applyBorder="1" applyAlignment="1">
      <alignment horizontal="left" vertical="top"/>
    </xf>
    <xf numFmtId="0" fontId="0" fillId="0" borderId="3" xfId="0" applyBorder="1"/>
    <xf numFmtId="0" fontId="0" fillId="0" borderId="0" xfId="0" applyBorder="1"/>
    <xf numFmtId="0" fontId="0" fillId="0" borderId="5" xfId="0" applyBorder="1"/>
    <xf numFmtId="0" fontId="15" fillId="0" borderId="56" xfId="0" applyFont="1" applyBorder="1" applyAlignment="1">
      <alignment horizontal="center" vertical="center" wrapText="1"/>
    </xf>
    <xf numFmtId="0" fontId="15" fillId="0" borderId="57" xfId="0" applyFont="1" applyBorder="1" applyAlignment="1">
      <alignment horizontal="center" vertical="center" wrapText="1"/>
    </xf>
    <xf numFmtId="0" fontId="15" fillId="0" borderId="56" xfId="0" applyFont="1" applyBorder="1" applyAlignment="1">
      <alignment horizontal="center" vertical="center"/>
    </xf>
    <xf numFmtId="10" fontId="3" fillId="0" borderId="57" xfId="2" applyNumberFormat="1" applyFont="1" applyBorder="1" applyAlignment="1" applyProtection="1">
      <alignment horizontal="center" vertical="center"/>
    </xf>
    <xf numFmtId="10" fontId="14" fillId="0" borderId="57" xfId="2" applyNumberFormat="1" applyFont="1" applyBorder="1" applyAlignment="1" applyProtection="1">
      <alignment horizontal="center" vertical="center"/>
    </xf>
    <xf numFmtId="167" fontId="0" fillId="0" borderId="5" xfId="0" applyNumberFormat="1" applyBorder="1"/>
    <xf numFmtId="0" fontId="15" fillId="5" borderId="0" xfId="0" applyFont="1" applyFill="1" applyBorder="1"/>
    <xf numFmtId="0" fontId="0" fillId="0" borderId="51" xfId="0" applyBorder="1"/>
    <xf numFmtId="0" fontId="15" fillId="5" borderId="52" xfId="0" applyFont="1" applyFill="1" applyBorder="1"/>
    <xf numFmtId="0" fontId="0" fillId="0" borderId="53" xfId="0" applyBorder="1"/>
    <xf numFmtId="0" fontId="2" fillId="0" borderId="0" xfId="0" applyFont="1" applyAlignment="1">
      <alignment horizontal="center" vertical="center"/>
    </xf>
    <xf numFmtId="0" fontId="2" fillId="9" borderId="0" xfId="0" applyFont="1" applyFill="1" applyAlignment="1">
      <alignment horizontal="center" vertical="center"/>
    </xf>
    <xf numFmtId="4" fontId="2" fillId="0" borderId="0" xfId="0" applyNumberFormat="1" applyFont="1" applyAlignment="1">
      <alignment horizontal="center" vertical="center" wrapText="1"/>
    </xf>
    <xf numFmtId="0" fontId="2" fillId="0" borderId="0" xfId="0" applyFont="1" applyAlignment="1">
      <alignment horizontal="left" vertical="center" wrapText="1"/>
    </xf>
    <xf numFmtId="0" fontId="31" fillId="0" borderId="0" xfId="0" applyFont="1" applyAlignment="1">
      <alignment horizontal="left" vertical="top" wrapText="1"/>
    </xf>
    <xf numFmtId="0" fontId="1" fillId="0" borderId="0" xfId="0" applyFont="1" applyAlignment="1">
      <alignment horizontal="center" vertical="center"/>
    </xf>
    <xf numFmtId="0" fontId="30" fillId="9" borderId="0" xfId="0" applyFont="1" applyFill="1" applyAlignment="1">
      <alignment horizontal="center"/>
    </xf>
    <xf numFmtId="0" fontId="6" fillId="2" borderId="1" xfId="0" applyFont="1" applyFill="1" applyBorder="1" applyAlignment="1">
      <alignment horizontal="center" vertical="center"/>
    </xf>
    <xf numFmtId="0" fontId="7" fillId="3" borderId="2" xfId="0" applyFont="1" applyFill="1" applyBorder="1" applyAlignment="1">
      <alignment horizontal="center"/>
    </xf>
    <xf numFmtId="0" fontId="2" fillId="0" borderId="3" xfId="0" applyFont="1" applyBorder="1" applyAlignment="1">
      <alignment horizontal="center"/>
    </xf>
    <xf numFmtId="0" fontId="8" fillId="4" borderId="2" xfId="0" applyFont="1" applyFill="1" applyBorder="1" applyAlignment="1">
      <alignment horizontal="center" vertical="center"/>
    </xf>
    <xf numFmtId="0" fontId="2" fillId="0" borderId="2" xfId="0" applyFont="1" applyBorder="1" applyAlignment="1">
      <alignment horizontal="center" vertical="center" wrapText="1"/>
    </xf>
    <xf numFmtId="165" fontId="9" fillId="0" borderId="0" xfId="0" applyNumberFormat="1" applyFont="1" applyAlignment="1">
      <alignment horizontal="center" vertical="center" wrapText="1"/>
    </xf>
    <xf numFmtId="10" fontId="11" fillId="9" borderId="0" xfId="3" applyNumberFormat="1" applyFont="1" applyFill="1" applyBorder="1" applyAlignment="1" applyProtection="1">
      <alignment horizontal="center" vertical="center"/>
    </xf>
    <xf numFmtId="165" fontId="9" fillId="0" borderId="0" xfId="0" applyNumberFormat="1" applyFont="1" applyAlignment="1">
      <alignment horizontal="right" vertical="center"/>
    </xf>
    <xf numFmtId="165" fontId="11" fillId="0" borderId="0" xfId="0" quotePrefix="1" applyNumberFormat="1" applyFont="1" applyAlignment="1">
      <alignment horizontal="left" vertical="center" wrapText="1"/>
    </xf>
    <xf numFmtId="165" fontId="11" fillId="0" borderId="0" xfId="0" applyNumberFormat="1" applyFont="1" applyAlignment="1">
      <alignment horizontal="left" vertical="center" wrapText="1"/>
    </xf>
    <xf numFmtId="165" fontId="9" fillId="0" borderId="0" xfId="0" applyNumberFormat="1" applyFont="1" applyAlignment="1">
      <alignment wrapText="1"/>
    </xf>
    <xf numFmtId="165" fontId="9" fillId="0" borderId="0" xfId="0" applyNumberFormat="1" applyFont="1" applyAlignment="1">
      <alignment horizontal="center" vertical="center"/>
    </xf>
    <xf numFmtId="49" fontId="9" fillId="0" borderId="3" xfId="0" applyNumberFormat="1" applyFont="1" applyBorder="1" applyAlignment="1">
      <alignment horizontal="center" vertical="center"/>
    </xf>
    <xf numFmtId="49" fontId="9" fillId="0" borderId="0" xfId="0" applyNumberFormat="1" applyFont="1" applyAlignment="1">
      <alignment horizontal="center" vertical="center"/>
    </xf>
    <xf numFmtId="10" fontId="9" fillId="0" borderId="5" xfId="3" applyNumberFormat="1" applyFont="1" applyBorder="1" applyAlignment="1" applyProtection="1">
      <alignment horizontal="center" vertical="center"/>
    </xf>
    <xf numFmtId="0" fontId="1" fillId="10" borderId="6" xfId="0" applyFont="1" applyFill="1" applyBorder="1" applyAlignment="1">
      <alignment horizontal="center"/>
    </xf>
    <xf numFmtId="0" fontId="2" fillId="10" borderId="0" xfId="0" applyFont="1" applyFill="1" applyAlignment="1">
      <alignment horizontal="center"/>
    </xf>
    <xf numFmtId="0" fontId="0" fillId="0" borderId="7" xfId="0" applyBorder="1" applyAlignment="1">
      <alignment horizontal="center" vertical="center"/>
    </xf>
    <xf numFmtId="49" fontId="13" fillId="6" borderId="54" xfId="3" applyNumberFormat="1" applyFont="1" applyFill="1" applyBorder="1" applyAlignment="1" applyProtection="1">
      <alignment horizontal="center"/>
      <protection hidden="1"/>
    </xf>
    <xf numFmtId="49" fontId="13" fillId="6" borderId="6" xfId="3" applyNumberFormat="1" applyFont="1" applyFill="1" applyBorder="1" applyAlignment="1" applyProtection="1">
      <alignment horizontal="center"/>
      <protection hidden="1"/>
    </xf>
    <xf numFmtId="49" fontId="13" fillId="6" borderId="55" xfId="3" applyNumberFormat="1" applyFont="1" applyFill="1" applyBorder="1" applyAlignment="1" applyProtection="1">
      <alignment horizontal="center"/>
      <protection hidden="1"/>
    </xf>
    <xf numFmtId="0" fontId="13" fillId="0" borderId="3" xfId="3" applyFont="1" applyBorder="1" applyAlignment="1" applyProtection="1">
      <alignment horizontal="center" vertical="center"/>
    </xf>
    <xf numFmtId="0" fontId="13" fillId="0" borderId="0" xfId="3" applyFont="1" applyBorder="1" applyAlignment="1" applyProtection="1">
      <alignment horizontal="center" vertical="center"/>
    </xf>
    <xf numFmtId="0" fontId="13" fillId="0" borderId="5" xfId="3" applyFont="1" applyBorder="1" applyAlignment="1" applyProtection="1">
      <alignment horizontal="center" vertical="center"/>
    </xf>
    <xf numFmtId="0" fontId="15" fillId="5" borderId="0" xfId="0" applyFont="1" applyFill="1" applyAlignment="1">
      <alignment horizontal="center"/>
    </xf>
    <xf numFmtId="0" fontId="16" fillId="0" borderId="9" xfId="1" applyNumberFormat="1" applyFont="1" applyBorder="1" applyAlignment="1" applyProtection="1">
      <alignment horizontal="left" vertical="top" wrapText="1"/>
    </xf>
    <xf numFmtId="0" fontId="16" fillId="0" borderId="0" xfId="1" applyNumberFormat="1" applyFont="1" applyBorder="1" applyAlignment="1" applyProtection="1">
      <alignment horizontal="left" vertical="top" wrapText="1"/>
    </xf>
    <xf numFmtId="0" fontId="16" fillId="0" borderId="30" xfId="1" applyNumberFormat="1" applyFont="1" applyBorder="1" applyAlignment="1" applyProtection="1">
      <alignment horizontal="left" vertical="top" wrapText="1"/>
    </xf>
    <xf numFmtId="49" fontId="26" fillId="6" borderId="31" xfId="3" applyNumberFormat="1" applyFont="1" applyFill="1" applyBorder="1" applyAlignment="1" applyProtection="1">
      <alignment horizontal="center"/>
      <protection hidden="1"/>
    </xf>
    <xf numFmtId="49" fontId="26" fillId="6" borderId="32" xfId="3" applyNumberFormat="1" applyFont="1" applyFill="1" applyBorder="1" applyAlignment="1" applyProtection="1">
      <alignment horizontal="center"/>
      <protection hidden="1"/>
    </xf>
    <xf numFmtId="49" fontId="26" fillId="6" borderId="33" xfId="3" applyNumberFormat="1" applyFont="1" applyFill="1" applyBorder="1" applyAlignment="1" applyProtection="1">
      <alignment horizontal="center"/>
      <protection hidden="1"/>
    </xf>
    <xf numFmtId="0" fontId="19" fillId="5" borderId="6" xfId="0" applyFont="1" applyFill="1" applyBorder="1" applyAlignment="1">
      <alignment horizontal="center"/>
    </xf>
    <xf numFmtId="0" fontId="15" fillId="5" borderId="6" xfId="0" applyFont="1" applyFill="1" applyBorder="1" applyAlignment="1">
      <alignment horizontal="center"/>
    </xf>
    <xf numFmtId="0" fontId="19" fillId="5" borderId="0" xfId="0" applyFont="1" applyFill="1" applyBorder="1" applyAlignment="1">
      <alignment horizontal="center"/>
    </xf>
    <xf numFmtId="0" fontId="15" fillId="5" borderId="0" xfId="0" applyFont="1" applyFill="1" applyBorder="1" applyAlignment="1">
      <alignment horizontal="center"/>
    </xf>
    <xf numFmtId="0" fontId="21" fillId="8" borderId="0" xfId="0" applyFont="1" applyFill="1" applyAlignment="1">
      <alignment horizontal="center" wrapText="1"/>
    </xf>
    <xf numFmtId="0" fontId="0" fillId="0" borderId="0" xfId="0"/>
    <xf numFmtId="0" fontId="21" fillId="8" borderId="0" xfId="0" applyFont="1" applyFill="1" applyAlignment="1">
      <alignment horizontal="left" vertical="top" wrapText="1"/>
    </xf>
    <xf numFmtId="0" fontId="22" fillId="8" borderId="0" xfId="0" applyFont="1" applyFill="1" applyAlignment="1">
      <alignment horizontal="left" vertical="top" wrapText="1"/>
    </xf>
    <xf numFmtId="0" fontId="22" fillId="8" borderId="0" xfId="0" applyFont="1" applyFill="1" applyAlignment="1">
      <alignment horizontal="right" vertical="top" wrapText="1"/>
    </xf>
    <xf numFmtId="4" fontId="22" fillId="8" borderId="0" xfId="0" applyNumberFormat="1" applyFont="1" applyFill="1" applyAlignment="1">
      <alignment horizontal="right" vertical="top" wrapText="1"/>
    </xf>
  </cellXfs>
  <cellStyles count="13">
    <cellStyle name="Excel Built-in Comma" xfId="8"/>
    <cellStyle name="Moeda" xfId="1" builtinId="4"/>
    <cellStyle name="Normal" xfId="0" builtinId="0"/>
    <cellStyle name="Normal 2" xfId="4"/>
    <cellStyle name="Normal 2 2" xfId="7"/>
    <cellStyle name="Normal 3" xfId="9"/>
    <cellStyle name="Normal 4" xfId="11"/>
    <cellStyle name="Normal 5" xfId="6"/>
    <cellStyle name="Porcentagem" xfId="2" builtinId="5"/>
    <cellStyle name="Texto Explicativo" xfId="3" builtinId="53" customBuiltin="1"/>
    <cellStyle name="Vírgula" xfId="5" builtinId="3"/>
    <cellStyle name="Vírgula 2" xfId="12"/>
    <cellStyle name="Vírgula 3" xfId="1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7F7F7F"/>
      <rgbColor rgb="FFA6A6A6"/>
      <rgbColor rgb="FF993366"/>
      <rgbColor rgb="FFF2F2F2"/>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3CDDD"/>
      <rgbColor rgb="FFFF99CC"/>
      <rgbColor rgb="FFB2B2B2"/>
      <rgbColor rgb="FFBFBFBF"/>
      <rgbColor rgb="FF4472C4"/>
      <rgbColor rgb="FF33CCCC"/>
      <rgbColor rgb="FF9BBB59"/>
      <rgbColor rgb="FFFFCC00"/>
      <rgbColor rgb="FFFF9900"/>
      <rgbColor rgb="FFFF6600"/>
      <rgbColor rgb="FF5983B0"/>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1</xdr:col>
      <xdr:colOff>51840</xdr:colOff>
      <xdr:row>26</xdr:row>
      <xdr:rowOff>144720</xdr:rowOff>
    </xdr:from>
    <xdr:to>
      <xdr:col>3</xdr:col>
      <xdr:colOff>128160</xdr:colOff>
      <xdr:row>31</xdr:row>
      <xdr:rowOff>168120</xdr:rowOff>
    </xdr:to>
    <xdr:pic>
      <xdr:nvPicPr>
        <xdr:cNvPr id="2" name="Picture 2">
          <a:extLst>
            <a:ext uri="{FF2B5EF4-FFF2-40B4-BE49-F238E27FC236}">
              <a16:creationId xmlns="" xmlns:a16="http://schemas.microsoft.com/office/drawing/2014/main" id="{00000000-0008-0000-0100-000002000000}"/>
            </a:ext>
          </a:extLst>
        </xdr:cNvPr>
        <xdr:cNvPicPr/>
      </xdr:nvPicPr>
      <xdr:blipFill>
        <a:blip xmlns:r="http://schemas.openxmlformats.org/officeDocument/2006/relationships" r:embed="rId1"/>
        <a:srcRect b="73333"/>
        <a:stretch/>
      </xdr:blipFill>
      <xdr:spPr>
        <a:xfrm>
          <a:off x="475920" y="5169240"/>
          <a:ext cx="4952880" cy="899640"/>
        </a:xfrm>
        <a:prstGeom prst="rect">
          <a:avLst/>
        </a:prstGeom>
        <a:ln>
          <a:noFill/>
        </a:ln>
      </xdr:spPr>
    </xdr:pic>
    <xdr:clientData/>
  </xdr:twoCellAnchor>
  <xdr:twoCellAnchor editAs="oneCell">
    <xdr:from>
      <xdr:col>0</xdr:col>
      <xdr:colOff>383240</xdr:colOff>
      <xdr:row>0</xdr:row>
      <xdr:rowOff>103095</xdr:rowOff>
    </xdr:from>
    <xdr:to>
      <xdr:col>1</xdr:col>
      <xdr:colOff>584946</xdr:colOff>
      <xdr:row>2</xdr:row>
      <xdr:rowOff>182083</xdr:rowOff>
    </xdr:to>
    <xdr:pic>
      <xdr:nvPicPr>
        <xdr:cNvPr id="9" name="Imagem 8">
          <a:extLst>
            <a:ext uri="{FF2B5EF4-FFF2-40B4-BE49-F238E27FC236}">
              <a16:creationId xmlns="" xmlns:a16="http://schemas.microsoft.com/office/drawing/2014/main" id="{BC9F4A08-52CD-4245-983C-E22113EBFF82}"/>
            </a:ext>
          </a:extLst>
        </xdr:cNvPr>
        <xdr:cNvPicPr>
          <a:picLocks noChangeAspect="1"/>
        </xdr:cNvPicPr>
      </xdr:nvPicPr>
      <xdr:blipFill>
        <a:blip xmlns:r="http://schemas.openxmlformats.org/officeDocument/2006/relationships" r:embed="rId2"/>
        <a:stretch>
          <a:fillRect/>
        </a:stretch>
      </xdr:blipFill>
      <xdr:spPr>
        <a:xfrm>
          <a:off x="383240" y="103095"/>
          <a:ext cx="605118" cy="560841"/>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9"/>
  <sheetViews>
    <sheetView showGridLines="0" tabSelected="1" view="pageBreakPreview" zoomScaleNormal="65" zoomScaleSheetLayoutView="100" zoomScalePageLayoutView="85" workbookViewId="0">
      <selection activeCell="G17" sqref="G17"/>
    </sheetView>
  </sheetViews>
  <sheetFormatPr defaultRowHeight="14.4"/>
  <cols>
    <col min="1" max="1" width="21" customWidth="1"/>
    <col min="2" max="4" width="20.109375" customWidth="1"/>
    <col min="5" max="5" width="17.5546875" customWidth="1"/>
    <col min="6" max="6" width="16.44140625" customWidth="1"/>
    <col min="7" max="7" width="23.88671875" customWidth="1"/>
    <col min="8" max="1020" width="8.6640625" customWidth="1"/>
  </cols>
  <sheetData>
    <row r="1" spans="1:7" ht="15" customHeight="1">
      <c r="B1" s="192"/>
      <c r="C1" s="192"/>
      <c r="D1" s="192"/>
    </row>
    <row r="2" spans="1:7" ht="15" customHeight="1">
      <c r="B2" s="192"/>
      <c r="C2" s="192"/>
      <c r="D2" s="192"/>
    </row>
    <row r="3" spans="1:7" ht="15" customHeight="1">
      <c r="B3" s="192"/>
      <c r="C3" s="192"/>
      <c r="D3" s="192"/>
    </row>
    <row r="4" spans="1:7" ht="15" customHeight="1">
      <c r="A4" s="193" t="s">
        <v>64</v>
      </c>
      <c r="B4" s="193"/>
      <c r="C4" s="193"/>
      <c r="D4" s="193"/>
      <c r="E4" s="193"/>
    </row>
    <row r="5" spans="1:7" ht="15" customHeight="1">
      <c r="B5" s="1"/>
      <c r="F5" s="3"/>
      <c r="G5" s="4"/>
    </row>
    <row r="6" spans="1:7" ht="15" customHeight="1">
      <c r="B6" s="1"/>
      <c r="F6" s="3"/>
      <c r="G6" s="4"/>
    </row>
    <row r="7" spans="1:7" ht="15" customHeight="1">
      <c r="B7" s="1"/>
      <c r="F7" s="4"/>
    </row>
    <row r="8" spans="1:7" ht="15" customHeight="1">
      <c r="B8" s="187"/>
      <c r="C8" s="187"/>
      <c r="D8" s="187"/>
    </row>
    <row r="9" spans="1:7" ht="15" customHeight="1">
      <c r="B9" s="187"/>
      <c r="C9" s="187"/>
      <c r="D9" s="187"/>
    </row>
    <row r="10" spans="1:7" ht="15" customHeight="1">
      <c r="A10" s="109" t="s">
        <v>65</v>
      </c>
      <c r="B10" s="109"/>
    </row>
    <row r="11" spans="1:7" ht="15" customHeight="1">
      <c r="A11" s="109" t="s">
        <v>66</v>
      </c>
      <c r="B11" s="109"/>
    </row>
    <row r="12" spans="1:7" ht="15" customHeight="1">
      <c r="A12" t="s">
        <v>43</v>
      </c>
      <c r="B12" s="191" t="s">
        <v>71</v>
      </c>
      <c r="C12" s="191"/>
      <c r="D12" s="191"/>
      <c r="E12" s="191"/>
    </row>
    <row r="13" spans="1:7" ht="15" customHeight="1">
      <c r="B13" s="191"/>
      <c r="C13" s="191"/>
      <c r="D13" s="191"/>
      <c r="E13" s="191"/>
    </row>
    <row r="14" spans="1:7" ht="15" customHeight="1">
      <c r="A14" t="s">
        <v>44</v>
      </c>
      <c r="B14" s="87" t="s">
        <v>72</v>
      </c>
      <c r="C14" s="87"/>
      <c r="D14" s="87"/>
    </row>
    <row r="15" spans="1:7" ht="15" customHeight="1">
      <c r="A15" t="s">
        <v>45</v>
      </c>
      <c r="B15" s="110"/>
      <c r="C15" s="87"/>
      <c r="D15" s="87"/>
    </row>
    <row r="16" spans="1:7" ht="15" customHeight="1">
      <c r="B16" s="87"/>
      <c r="C16" s="87"/>
      <c r="D16" s="87"/>
    </row>
    <row r="17" spans="1:8" ht="15" customHeight="1">
      <c r="A17" s="1"/>
      <c r="B17" s="1"/>
      <c r="C17" s="1"/>
    </row>
    <row r="18" spans="1:8" ht="15" customHeight="1">
      <c r="A18" s="189" t="s">
        <v>0</v>
      </c>
      <c r="B18" s="189"/>
      <c r="C18" s="111">
        <f>'Resumo Orçamento'!C20</f>
        <v>1156707.8800000001</v>
      </c>
      <c r="D18" s="9"/>
    </row>
    <row r="19" spans="1:8" ht="15" customHeight="1">
      <c r="A19" s="6"/>
      <c r="B19" s="1"/>
      <c r="C19" s="1"/>
      <c r="E19" s="2"/>
    </row>
    <row r="20" spans="1:8" ht="13.95" customHeight="1">
      <c r="A20" s="190"/>
      <c r="B20" s="190"/>
      <c r="C20" s="190"/>
      <c r="D20" s="190"/>
      <c r="E20" s="190"/>
    </row>
    <row r="21" spans="1:8" ht="27" customHeight="1">
      <c r="A21" s="190"/>
      <c r="B21" s="190"/>
      <c r="C21" s="190"/>
      <c r="D21" s="190"/>
      <c r="E21" s="190"/>
    </row>
    <row r="22" spans="1:8" ht="29.25" customHeight="1">
      <c r="A22" s="190"/>
      <c r="B22" s="190"/>
      <c r="C22" s="190"/>
      <c r="D22" s="190"/>
      <c r="E22" s="190"/>
    </row>
    <row r="23" spans="1:8" ht="27" customHeight="1">
      <c r="A23" s="190"/>
      <c r="B23" s="190"/>
      <c r="C23" s="190"/>
      <c r="D23" s="190"/>
      <c r="E23" s="190"/>
    </row>
    <row r="24" spans="1:8" ht="15" customHeight="1">
      <c r="A24" s="10"/>
      <c r="B24" s="1"/>
      <c r="C24" s="11"/>
    </row>
    <row r="25" spans="1:8" ht="15" customHeight="1">
      <c r="A25" s="10"/>
      <c r="B25" s="1"/>
      <c r="C25" s="11"/>
    </row>
    <row r="26" spans="1:8" ht="15" customHeight="1">
      <c r="B26" s="109"/>
      <c r="C26" s="112" t="s">
        <v>67</v>
      </c>
      <c r="D26" s="113"/>
      <c r="G26" s="1"/>
      <c r="H26" s="11"/>
    </row>
    <row r="27" spans="1:8" ht="15" customHeight="1">
      <c r="C27" s="5"/>
      <c r="D27" s="11"/>
      <c r="G27" s="1"/>
      <c r="H27" s="11"/>
    </row>
    <row r="28" spans="1:8" ht="15" customHeight="1">
      <c r="C28" s="12"/>
    </row>
    <row r="29" spans="1:8" ht="15" customHeight="1">
      <c r="B29" s="7"/>
    </row>
    <row r="30" spans="1:8" ht="15" customHeight="1">
      <c r="B30" s="12"/>
    </row>
    <row r="31" spans="1:8" ht="15" customHeight="1">
      <c r="B31" s="12"/>
    </row>
    <row r="32" spans="1:8" ht="15" customHeight="1">
      <c r="B32" s="187" t="s">
        <v>1</v>
      </c>
      <c r="C32" s="187"/>
      <c r="D32" s="187"/>
    </row>
    <row r="33" spans="1:5" ht="15" customHeight="1">
      <c r="B33" s="188"/>
      <c r="C33" s="188"/>
      <c r="D33" s="188"/>
    </row>
    <row r="34" spans="1:5" ht="15" customHeight="1">
      <c r="B34" s="188"/>
      <c r="C34" s="188"/>
      <c r="D34" s="188"/>
    </row>
    <row r="35" spans="1:5" ht="15" customHeight="1">
      <c r="B35" s="188"/>
      <c r="C35" s="188"/>
      <c r="D35" s="188"/>
    </row>
    <row r="36" spans="1:5" ht="15" customHeight="1">
      <c r="B36" s="188"/>
      <c r="C36" s="188"/>
      <c r="D36" s="188"/>
    </row>
    <row r="37" spans="1:5" ht="15" customHeight="1">
      <c r="A37" s="13"/>
      <c r="B37" s="114"/>
      <c r="C37" s="114"/>
      <c r="D37" s="114"/>
      <c r="E37" s="13"/>
    </row>
    <row r="38" spans="1:5" ht="15" customHeight="1">
      <c r="A38" s="114"/>
      <c r="B38" s="114"/>
      <c r="C38" s="114"/>
      <c r="D38" s="114"/>
      <c r="E38" s="114"/>
    </row>
    <row r="39" spans="1:5" ht="15" customHeight="1">
      <c r="A39" s="13"/>
      <c r="B39" s="115"/>
      <c r="C39" s="115"/>
      <c r="D39" s="115"/>
      <c r="E39" s="13"/>
    </row>
  </sheetData>
  <mergeCells count="17">
    <mergeCell ref="B12:E13"/>
    <mergeCell ref="B9:D9"/>
    <mergeCell ref="B1:D1"/>
    <mergeCell ref="B2:D2"/>
    <mergeCell ref="B3:D3"/>
    <mergeCell ref="B8:D8"/>
    <mergeCell ref="A4:E4"/>
    <mergeCell ref="A18:B18"/>
    <mergeCell ref="A23:E23"/>
    <mergeCell ref="A20:E20"/>
    <mergeCell ref="A21:E21"/>
    <mergeCell ref="A22:E22"/>
    <mergeCell ref="B32:D32"/>
    <mergeCell ref="B33:D33"/>
    <mergeCell ref="B34:D34"/>
    <mergeCell ref="B35:D35"/>
    <mergeCell ref="B36:D36"/>
  </mergeCells>
  <printOptions horizontalCentered="1"/>
  <pageMargins left="0.78749999999999998" right="0.78749999999999998" top="0.78749999999999998" bottom="0.78749999999999998" header="0.51180555555555496" footer="0.51180555555555496"/>
  <pageSetup paperSize="9" scale="83" firstPageNumber="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8"/>
  <sheetViews>
    <sheetView showGridLines="0" view="pageBreakPreview" zoomScaleNormal="65" zoomScaleSheetLayoutView="100" zoomScalePageLayoutView="85" workbookViewId="0">
      <selection sqref="A1:F1"/>
    </sheetView>
  </sheetViews>
  <sheetFormatPr defaultRowHeight="14.4"/>
  <cols>
    <col min="1" max="1" width="6" customWidth="1"/>
    <col min="2" max="2" width="60.33203125" customWidth="1"/>
    <col min="3" max="5" width="8.88671875" customWidth="1"/>
    <col min="6" max="6" width="13.6640625" customWidth="1"/>
    <col min="7" max="7" width="2.109375" customWidth="1"/>
    <col min="8" max="1018" width="8.88671875" customWidth="1"/>
  </cols>
  <sheetData>
    <row r="1" spans="1:7" ht="15.6">
      <c r="A1" s="194" t="s">
        <v>110</v>
      </c>
      <c r="B1" s="194"/>
      <c r="C1" s="194"/>
      <c r="D1" s="194"/>
      <c r="E1" s="194"/>
      <c r="F1" s="194"/>
      <c r="G1" s="8"/>
    </row>
    <row r="2" spans="1:7" ht="21.75" customHeight="1">
      <c r="A2" s="195" t="s">
        <v>2</v>
      </c>
      <c r="B2" s="195"/>
      <c r="C2" s="195"/>
      <c r="D2" s="195"/>
      <c r="E2" s="195"/>
      <c r="F2" s="195"/>
      <c r="G2" s="8"/>
    </row>
    <row r="3" spans="1:7">
      <c r="A3" s="196" t="s">
        <v>3</v>
      </c>
      <c r="B3" s="196"/>
      <c r="C3" s="196"/>
      <c r="D3" s="196"/>
      <c r="E3" s="196"/>
      <c r="F3" s="14">
        <f>F27</f>
        <v>0.18709999999999999</v>
      </c>
      <c r="G3" s="8"/>
    </row>
    <row r="4" spans="1:7" ht="15.6">
      <c r="A4" s="197" t="s">
        <v>4</v>
      </c>
      <c r="B4" s="197"/>
      <c r="C4" s="197"/>
      <c r="D4" s="197"/>
      <c r="E4" s="197"/>
      <c r="F4" s="197"/>
      <c r="G4" s="8"/>
    </row>
    <row r="5" spans="1:7" ht="30" customHeight="1">
      <c r="A5" s="198" t="s">
        <v>5</v>
      </c>
      <c r="B5" s="198"/>
      <c r="C5" s="198"/>
      <c r="D5" s="198"/>
      <c r="E5" s="198"/>
      <c r="F5" s="198"/>
      <c r="G5" s="8"/>
    </row>
    <row r="6" spans="1:7" ht="24" customHeight="1">
      <c r="A6" s="15" t="s">
        <v>6</v>
      </c>
      <c r="B6" s="199" t="s">
        <v>7</v>
      </c>
      <c r="C6" s="199"/>
      <c r="D6" s="16" t="s">
        <v>8</v>
      </c>
      <c r="E6" s="16" t="s">
        <v>9</v>
      </c>
      <c r="F6" s="17" t="s">
        <v>10</v>
      </c>
      <c r="G6" s="8"/>
    </row>
    <row r="7" spans="1:7">
      <c r="A7" s="18"/>
      <c r="B7" s="19"/>
      <c r="C7" s="20"/>
      <c r="D7" s="21"/>
      <c r="E7" s="21"/>
      <c r="F7" s="22"/>
      <c r="G7" s="8"/>
    </row>
    <row r="8" spans="1:7">
      <c r="A8" s="23" t="s">
        <v>11</v>
      </c>
      <c r="B8" s="24" t="s">
        <v>12</v>
      </c>
      <c r="C8" s="25"/>
      <c r="D8" s="116">
        <v>0.03</v>
      </c>
      <c r="E8" s="26" t="s">
        <v>9</v>
      </c>
      <c r="F8" s="27"/>
      <c r="G8" s="8"/>
    </row>
    <row r="9" spans="1:7">
      <c r="A9" s="23" t="s">
        <v>13</v>
      </c>
      <c r="B9" s="24" t="s">
        <v>14</v>
      </c>
      <c r="C9" s="25"/>
      <c r="D9" s="116">
        <v>9.7000000000000003E-3</v>
      </c>
      <c r="E9" s="26" t="s">
        <v>9</v>
      </c>
      <c r="F9" s="27"/>
      <c r="G9" s="8"/>
    </row>
    <row r="10" spans="1:7">
      <c r="A10" s="23" t="s">
        <v>15</v>
      </c>
      <c r="B10" s="24" t="s">
        <v>16</v>
      </c>
      <c r="C10" s="25"/>
      <c r="D10" s="200">
        <v>8.0000000000000002E-3</v>
      </c>
      <c r="E10" s="26" t="s">
        <v>9</v>
      </c>
      <c r="F10" s="27"/>
      <c r="G10" s="8"/>
    </row>
    <row r="11" spans="1:7">
      <c r="A11" s="23" t="s">
        <v>17</v>
      </c>
      <c r="B11" s="24" t="s">
        <v>18</v>
      </c>
      <c r="C11" s="25"/>
      <c r="D11" s="200"/>
      <c r="E11" s="26"/>
      <c r="F11" s="27"/>
      <c r="G11" s="8"/>
    </row>
    <row r="12" spans="1:7">
      <c r="A12" s="15"/>
      <c r="B12" s="201" t="s">
        <v>19</v>
      </c>
      <c r="C12" s="201"/>
      <c r="D12" s="16">
        <f>SUM(D8:D10)</f>
        <v>4.7699999999999999E-2</v>
      </c>
      <c r="E12" s="16"/>
      <c r="F12" s="29">
        <f>D12</f>
        <v>4.7699999999999999E-2</v>
      </c>
      <c r="G12" s="8"/>
    </row>
    <row r="13" spans="1:7">
      <c r="A13" s="18"/>
      <c r="B13" s="30"/>
      <c r="C13" s="20"/>
      <c r="D13" s="21"/>
      <c r="E13" s="21"/>
      <c r="F13" s="22"/>
      <c r="G13" s="8"/>
    </row>
    <row r="14" spans="1:7">
      <c r="A14" s="23" t="s">
        <v>20</v>
      </c>
      <c r="B14" s="24" t="s">
        <v>21</v>
      </c>
      <c r="C14" s="25"/>
      <c r="D14" s="116">
        <v>5.8999999999999999E-3</v>
      </c>
      <c r="E14" s="26" t="s">
        <v>9</v>
      </c>
      <c r="F14" s="27"/>
      <c r="G14" s="8"/>
    </row>
    <row r="15" spans="1:7">
      <c r="A15" s="23"/>
      <c r="B15" s="201" t="s">
        <v>19</v>
      </c>
      <c r="C15" s="201"/>
      <c r="D15" s="16">
        <f>D14</f>
        <v>5.8999999999999999E-3</v>
      </c>
      <c r="E15" s="26"/>
      <c r="F15" s="29">
        <f>D15</f>
        <v>5.8999999999999999E-3</v>
      </c>
      <c r="G15" s="8"/>
    </row>
    <row r="16" spans="1:7">
      <c r="A16" s="23"/>
      <c r="B16" s="28"/>
      <c r="C16" s="28"/>
      <c r="D16" s="16"/>
      <c r="E16" s="26"/>
      <c r="F16" s="29"/>
      <c r="G16" s="8"/>
    </row>
    <row r="17" spans="1:7">
      <c r="A17" s="18"/>
      <c r="B17" s="30" t="s">
        <v>22</v>
      </c>
      <c r="C17" s="20"/>
      <c r="D17" s="21"/>
      <c r="E17" s="21"/>
      <c r="F17" s="22"/>
      <c r="G17" s="8"/>
    </row>
    <row r="18" spans="1:7" ht="13.95" customHeight="1">
      <c r="A18" s="23" t="s">
        <v>23</v>
      </c>
      <c r="B18" s="202" t="s">
        <v>63</v>
      </c>
      <c r="C18" s="203"/>
      <c r="D18" s="116">
        <v>0.03</v>
      </c>
      <c r="E18" s="26" t="s">
        <v>9</v>
      </c>
      <c r="F18" s="27"/>
      <c r="G18" s="8"/>
    </row>
    <row r="19" spans="1:7">
      <c r="A19" s="23" t="s">
        <v>24</v>
      </c>
      <c r="B19" s="24" t="s">
        <v>25</v>
      </c>
      <c r="C19" s="26"/>
      <c r="D19" s="116">
        <v>6.4999999999999997E-3</v>
      </c>
      <c r="E19" s="26" t="s">
        <v>9</v>
      </c>
      <c r="F19" s="27"/>
      <c r="G19" s="8"/>
    </row>
    <row r="20" spans="1:7">
      <c r="A20" s="23" t="s">
        <v>26</v>
      </c>
      <c r="B20" s="24" t="s">
        <v>27</v>
      </c>
      <c r="C20" s="26"/>
      <c r="D20" s="116">
        <v>0.01</v>
      </c>
      <c r="E20" s="26" t="s">
        <v>9</v>
      </c>
      <c r="F20" s="27"/>
      <c r="G20" s="8"/>
    </row>
    <row r="21" spans="1:7">
      <c r="A21" s="23" t="s">
        <v>28</v>
      </c>
      <c r="B21" s="24" t="s">
        <v>29</v>
      </c>
      <c r="C21" s="26"/>
      <c r="D21" s="116"/>
      <c r="E21" s="26" t="s">
        <v>9</v>
      </c>
      <c r="F21" s="27"/>
      <c r="G21" s="8"/>
    </row>
    <row r="22" spans="1:7">
      <c r="A22" s="23"/>
      <c r="B22" s="201" t="s">
        <v>19</v>
      </c>
      <c r="C22" s="201"/>
      <c r="D22" s="16">
        <f>SUM(D18:D21)</f>
        <v>4.65E-2</v>
      </c>
      <c r="E22" s="26"/>
      <c r="F22" s="29">
        <f>D22</f>
        <v>4.65E-2</v>
      </c>
      <c r="G22" s="8"/>
    </row>
    <row r="23" spans="1:7">
      <c r="A23" s="18"/>
      <c r="B23" s="204"/>
      <c r="C23" s="204"/>
      <c r="D23" s="21"/>
      <c r="E23" s="21"/>
      <c r="F23" s="22"/>
      <c r="G23" s="8"/>
    </row>
    <row r="24" spans="1:7">
      <c r="A24" s="23" t="s">
        <v>30</v>
      </c>
      <c r="B24" s="24" t="s">
        <v>31</v>
      </c>
      <c r="C24" s="25"/>
      <c r="D24" s="116">
        <v>7.3999999999999996E-2</v>
      </c>
      <c r="E24" s="26" t="s">
        <v>9</v>
      </c>
      <c r="F24" s="27"/>
      <c r="G24" s="8"/>
    </row>
    <row r="25" spans="1:7">
      <c r="A25" s="23"/>
      <c r="B25" s="205" t="s">
        <v>32</v>
      </c>
      <c r="C25" s="205"/>
      <c r="D25" s="16">
        <f>D24</f>
        <v>7.3999999999999996E-2</v>
      </c>
      <c r="E25" s="26"/>
      <c r="F25" s="29">
        <f>D25</f>
        <v>7.3999999999999996E-2</v>
      </c>
      <c r="G25" s="8"/>
    </row>
    <row r="26" spans="1:7">
      <c r="A26" s="23"/>
      <c r="B26" s="31"/>
      <c r="C26" s="31"/>
      <c r="D26" s="16"/>
      <c r="E26" s="26"/>
      <c r="F26" s="29"/>
      <c r="G26" s="8"/>
    </row>
    <row r="27" spans="1:7">
      <c r="A27" s="206"/>
      <c r="B27" s="207"/>
      <c r="C27" s="207"/>
      <c r="D27" s="26"/>
      <c r="E27" s="26"/>
      <c r="F27" s="208">
        <f>ROUND((((1+F12)*(1+F15)*(1+F25)/(1-F22))-1),4)</f>
        <v>0.18709999999999999</v>
      </c>
      <c r="G27" s="8"/>
    </row>
    <row r="28" spans="1:7">
      <c r="A28" s="206"/>
      <c r="B28" s="32"/>
      <c r="C28" s="32"/>
      <c r="D28" s="26"/>
      <c r="E28" s="26"/>
      <c r="F28" s="208"/>
      <c r="G28" s="8"/>
    </row>
    <row r="29" spans="1:7">
      <c r="A29" s="206"/>
      <c r="B29" s="32"/>
      <c r="C29" s="32"/>
      <c r="D29" s="26"/>
      <c r="E29" s="26"/>
      <c r="F29" s="208"/>
      <c r="G29" s="8"/>
    </row>
    <row r="30" spans="1:7">
      <c r="A30" s="206"/>
      <c r="B30" s="32"/>
      <c r="C30" s="32"/>
      <c r="D30" s="26"/>
      <c r="E30" s="26"/>
      <c r="F30" s="208"/>
      <c r="G30" s="8"/>
    </row>
    <row r="31" spans="1:7">
      <c r="A31" s="206"/>
      <c r="B31" s="32"/>
      <c r="C31" s="32"/>
      <c r="D31" s="26"/>
      <c r="E31" s="26"/>
      <c r="F31" s="208"/>
      <c r="G31" s="8"/>
    </row>
    <row r="32" spans="1:7">
      <c r="A32" s="206"/>
      <c r="B32" s="32"/>
      <c r="C32" s="32"/>
      <c r="D32" s="26"/>
      <c r="E32" s="26"/>
      <c r="F32" s="208"/>
      <c r="G32" s="8"/>
    </row>
    <row r="33" spans="1:7">
      <c r="A33" s="206"/>
      <c r="B33" s="32"/>
      <c r="C33" s="32"/>
      <c r="D33" s="26"/>
      <c r="E33" s="26"/>
      <c r="F33" s="208"/>
      <c r="G33" s="8"/>
    </row>
    <row r="34" spans="1:7">
      <c r="A34" s="15"/>
      <c r="C34" s="32"/>
      <c r="D34" s="26"/>
      <c r="E34" s="26"/>
      <c r="F34" s="29"/>
      <c r="G34" s="8"/>
    </row>
    <row r="35" spans="1:7">
      <c r="A35" s="15"/>
      <c r="B35" s="209"/>
      <c r="C35" s="209"/>
      <c r="D35" s="209"/>
      <c r="E35" s="209"/>
      <c r="F35" s="29"/>
      <c r="G35" s="8"/>
    </row>
    <row r="36" spans="1:7">
      <c r="A36" s="15"/>
      <c r="B36" s="210"/>
      <c r="C36" s="210"/>
      <c r="D36" s="210"/>
      <c r="E36" s="210"/>
      <c r="F36" s="29"/>
      <c r="G36" s="8"/>
    </row>
    <row r="37" spans="1:7" ht="15.6">
      <c r="A37" s="33"/>
      <c r="B37" s="210"/>
      <c r="C37" s="210"/>
      <c r="D37" s="210"/>
      <c r="E37" s="210"/>
      <c r="F37" s="34"/>
      <c r="G37" s="8"/>
    </row>
    <row r="38" spans="1:7">
      <c r="A38" s="211"/>
      <c r="B38" s="211"/>
      <c r="C38" s="211"/>
      <c r="D38" s="211"/>
      <c r="E38" s="211"/>
      <c r="F38" s="211"/>
      <c r="G38" s="8"/>
    </row>
  </sheetData>
  <mergeCells count="20">
    <mergeCell ref="F27:F33"/>
    <mergeCell ref="B35:E35"/>
    <mergeCell ref="B36:E36"/>
    <mergeCell ref="B37:E37"/>
    <mergeCell ref="A38:F38"/>
    <mergeCell ref="B22:C22"/>
    <mergeCell ref="B23:C23"/>
    <mergeCell ref="B25:C25"/>
    <mergeCell ref="A27:A33"/>
    <mergeCell ref="B27:C27"/>
    <mergeCell ref="B6:C6"/>
    <mergeCell ref="D10:D11"/>
    <mergeCell ref="B12:C12"/>
    <mergeCell ref="B15:C15"/>
    <mergeCell ref="B18:C18"/>
    <mergeCell ref="A1:F1"/>
    <mergeCell ref="A2:F2"/>
    <mergeCell ref="A3:E3"/>
    <mergeCell ref="A4:F4"/>
    <mergeCell ref="A5:F5"/>
  </mergeCells>
  <printOptions horizontalCentered="1"/>
  <pageMargins left="0.7" right="0.7" top="0.75" bottom="0.75" header="0.3" footer="0.3"/>
  <pageSetup paperSize="9" scale="80" firstPageNumber="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26"/>
  <sheetViews>
    <sheetView showGridLines="0" view="pageBreakPreview" zoomScale="85" zoomScaleNormal="70" zoomScalePageLayoutView="85" workbookViewId="0">
      <selection activeCell="C8" sqref="C8"/>
    </sheetView>
  </sheetViews>
  <sheetFormatPr defaultRowHeight="14.4"/>
  <cols>
    <col min="1" max="1" width="12.5546875" customWidth="1"/>
    <col min="2" max="2" width="82.6640625" customWidth="1"/>
    <col min="3" max="5" width="19.88671875" customWidth="1"/>
    <col min="6" max="6" width="14.5546875" customWidth="1"/>
    <col min="7" max="1022" width="8.88671875" customWidth="1"/>
    <col min="1023" max="1024" width="9.44140625" customWidth="1"/>
  </cols>
  <sheetData>
    <row r="1" spans="1:63" ht="17.399999999999999">
      <c r="A1" s="212" t="s">
        <v>69</v>
      </c>
      <c r="B1" s="213"/>
      <c r="C1" s="213"/>
      <c r="D1" s="214"/>
    </row>
    <row r="2" spans="1:63" ht="17.399999999999999">
      <c r="A2" s="215"/>
      <c r="B2" s="216"/>
      <c r="C2" s="216"/>
      <c r="D2" s="217"/>
    </row>
    <row r="3" spans="1:63">
      <c r="A3" s="123" t="s">
        <v>65</v>
      </c>
      <c r="B3" s="132"/>
      <c r="C3" s="133"/>
      <c r="D3" s="172"/>
    </row>
    <row r="4" spans="1:63">
      <c r="A4" s="123" t="s">
        <v>66</v>
      </c>
      <c r="B4" s="132"/>
      <c r="C4" s="133"/>
      <c r="D4" s="172"/>
    </row>
    <row r="5" spans="1:63">
      <c r="A5" s="123" t="s">
        <v>45</v>
      </c>
      <c r="B5" s="132"/>
      <c r="C5" s="137"/>
      <c r="D5" s="173"/>
      <c r="E5" s="35"/>
    </row>
    <row r="6" spans="1:63">
      <c r="A6" s="174"/>
      <c r="B6" s="175"/>
      <c r="C6" s="175"/>
      <c r="D6" s="176"/>
      <c r="E6" s="35"/>
    </row>
    <row r="7" spans="1:63" ht="27.6">
      <c r="A7" s="177" t="s">
        <v>33</v>
      </c>
      <c r="B7" s="37" t="s">
        <v>6</v>
      </c>
      <c r="C7" s="36" t="s">
        <v>70</v>
      </c>
      <c r="D7" s="178" t="s">
        <v>34</v>
      </c>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row>
    <row r="8" spans="1:63" ht="30.6">
      <c r="A8" s="179">
        <v>1</v>
      </c>
      <c r="B8" s="131" t="s">
        <v>88</v>
      </c>
      <c r="C8" s="171">
        <f>VLOOKUP($A8,'Orçamento Sintético'!$A:$J,9,0)</f>
        <v>8832</v>
      </c>
      <c r="D8" s="180">
        <f>C8/$C$20</f>
        <v>7.6354628101954307E-3</v>
      </c>
      <c r="E8" s="35"/>
    </row>
    <row r="9" spans="1:63" ht="40.799999999999997">
      <c r="A9" s="179">
        <v>2</v>
      </c>
      <c r="B9" s="131" t="s">
        <v>90</v>
      </c>
      <c r="C9" s="171">
        <f>VLOOKUP($A9,'Orçamento Sintético'!$A:$J,9,0)</f>
        <v>556648</v>
      </c>
      <c r="D9" s="180">
        <f t="shared" ref="D9:D19" si="0">C9/$C$20</f>
        <v>0.48123472626468139</v>
      </c>
      <c r="E9" s="35"/>
    </row>
    <row r="10" spans="1:63" ht="30.6">
      <c r="A10" s="179">
        <v>3</v>
      </c>
      <c r="B10" s="131" t="s">
        <v>92</v>
      </c>
      <c r="C10" s="171">
        <f>VLOOKUP($A10,'Orçamento Sintético'!$A:$J,9,0)</f>
        <v>1825.02</v>
      </c>
      <c r="D10" s="180">
        <f t="shared" si="0"/>
        <v>1.5777708715877339E-3</v>
      </c>
      <c r="E10" s="35"/>
    </row>
    <row r="11" spans="1:63" ht="40.799999999999997">
      <c r="A11" s="179">
        <v>4</v>
      </c>
      <c r="B11" s="131" t="s">
        <v>94</v>
      </c>
      <c r="C11" s="171">
        <f>VLOOKUP($A11,'Orçamento Sintético'!$A:$J,9,0)</f>
        <v>5115.2</v>
      </c>
      <c r="D11" s="180">
        <f t="shared" si="0"/>
        <v>4.4222055442381869E-3</v>
      </c>
      <c r="E11" s="35"/>
    </row>
    <row r="12" spans="1:63" ht="40.799999999999997">
      <c r="A12" s="179">
        <v>5</v>
      </c>
      <c r="B12" s="131" t="s">
        <v>96</v>
      </c>
      <c r="C12" s="171">
        <f>VLOOKUP($A12,'Orçamento Sintético'!$A:$J,9,0)</f>
        <v>24608.43</v>
      </c>
      <c r="D12" s="180">
        <f t="shared" si="0"/>
        <v>2.1274541675984776E-2</v>
      </c>
      <c r="E12" s="35"/>
    </row>
    <row r="13" spans="1:63" ht="40.799999999999997">
      <c r="A13" s="179">
        <v>6</v>
      </c>
      <c r="B13" s="131" t="s">
        <v>98</v>
      </c>
      <c r="C13" s="171">
        <f>VLOOKUP($A13,'Orçamento Sintético'!$A:$J,9,0)</f>
        <v>120123</v>
      </c>
      <c r="D13" s="180">
        <f t="shared" si="0"/>
        <v>0.10384903749423752</v>
      </c>
      <c r="E13" s="35"/>
    </row>
    <row r="14" spans="1:63" ht="30.6">
      <c r="A14" s="179">
        <v>7</v>
      </c>
      <c r="B14" s="131" t="s">
        <v>100</v>
      </c>
      <c r="C14" s="171">
        <f>VLOOKUP($A14,'Orçamento Sintético'!$A:$J,9,0)</f>
        <v>77764.460000000006</v>
      </c>
      <c r="D14" s="180">
        <f t="shared" si="0"/>
        <v>6.7229126164507491E-2</v>
      </c>
      <c r="E14" s="35"/>
    </row>
    <row r="15" spans="1:63" ht="20.399999999999999">
      <c r="A15" s="179">
        <v>8</v>
      </c>
      <c r="B15" s="131" t="s">
        <v>103</v>
      </c>
      <c r="C15" s="171">
        <f>VLOOKUP($A15,'Orçamento Sintético'!$A:$J,9,0)</f>
        <v>76612.800000000003</v>
      </c>
      <c r="D15" s="180">
        <f t="shared" si="0"/>
        <v>6.6233490170396342E-2</v>
      </c>
      <c r="E15" s="35"/>
    </row>
    <row r="16" spans="1:63" ht="20.399999999999999">
      <c r="A16" s="179">
        <v>9</v>
      </c>
      <c r="B16" s="131" t="s">
        <v>105</v>
      </c>
      <c r="C16" s="171">
        <f>VLOOKUP($A16,'Orçamento Sintético'!$A:$J,9,0)</f>
        <v>270071.45</v>
      </c>
      <c r="D16" s="180">
        <f t="shared" si="0"/>
        <v>0.23348284789068782</v>
      </c>
      <c r="E16" s="35"/>
    </row>
    <row r="17" spans="1:5">
      <c r="A17" s="179">
        <v>10</v>
      </c>
      <c r="B17" s="131" t="s">
        <v>107</v>
      </c>
      <c r="C17" s="171">
        <f>VLOOKUP($A17,'Orçamento Sintético'!$A:$J,9,0)</f>
        <v>7727.99</v>
      </c>
      <c r="D17" s="180">
        <f t="shared" si="0"/>
        <v>6.6810213136958996E-3</v>
      </c>
      <c r="E17" s="35"/>
    </row>
    <row r="18" spans="1:5" ht="30.6">
      <c r="A18" s="179">
        <v>11</v>
      </c>
      <c r="B18" s="131" t="s">
        <v>109</v>
      </c>
      <c r="C18" s="171">
        <f>VLOOKUP($A18,'Orçamento Sintético'!$A:$J,9,0)</f>
        <v>7124.94</v>
      </c>
      <c r="D18" s="180">
        <f t="shared" si="0"/>
        <v>6.1596710139123446E-3</v>
      </c>
      <c r="E18" s="35"/>
    </row>
    <row r="19" spans="1:5">
      <c r="A19" s="179">
        <v>12</v>
      </c>
      <c r="B19" s="131" t="s">
        <v>62</v>
      </c>
      <c r="C19" s="171">
        <f>VLOOKUP($A19,'Orçamento Sintético'!$A:$J,9,0)</f>
        <v>254.59</v>
      </c>
      <c r="D19" s="180">
        <f t="shared" si="0"/>
        <v>2.200987858749609E-4</v>
      </c>
      <c r="E19" s="35"/>
    </row>
    <row r="20" spans="1:5">
      <c r="A20" s="174"/>
      <c r="B20" s="38" t="s">
        <v>35</v>
      </c>
      <c r="C20" s="39">
        <f>SUM(C8:C19)</f>
        <v>1156707.8800000001</v>
      </c>
      <c r="D20" s="181">
        <f>C20/$C$20</f>
        <v>1</v>
      </c>
    </row>
    <row r="21" spans="1:5">
      <c r="A21" s="174"/>
      <c r="B21" s="175"/>
      <c r="C21" s="175"/>
      <c r="D21" s="182"/>
    </row>
    <row r="22" spans="1:5">
      <c r="A22" s="174"/>
      <c r="B22" s="183"/>
      <c r="C22" s="183"/>
      <c r="D22" s="176"/>
    </row>
    <row r="23" spans="1:5" ht="15" thickBot="1">
      <c r="A23" s="184"/>
      <c r="B23" s="185"/>
      <c r="C23" s="185"/>
      <c r="D23" s="186"/>
    </row>
    <row r="24" spans="1:5">
      <c r="B24" s="218"/>
      <c r="C24" s="218"/>
    </row>
    <row r="26" spans="1:5">
      <c r="B26" s="107"/>
    </row>
  </sheetData>
  <mergeCells count="3">
    <mergeCell ref="A1:D1"/>
    <mergeCell ref="A2:D2"/>
    <mergeCell ref="B24:C24"/>
  </mergeCells>
  <phoneticPr fontId="27" type="noConversion"/>
  <printOptions horizontalCentered="1"/>
  <pageMargins left="0.51180555555555496" right="0.51180555555555496" top="0.78749999999999998" bottom="0.78749999999999998" header="0.51180555555555496" footer="0.51180555555555496"/>
  <pageSetup paperSize="9" scale="85" firstPageNumber="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T70"/>
  <sheetViews>
    <sheetView showGridLines="0" view="pageBreakPreview" zoomScale="70" zoomScaleNormal="55" zoomScaleSheetLayoutView="70" zoomScalePageLayoutView="85" workbookViewId="0">
      <selection activeCell="P46" sqref="P46"/>
    </sheetView>
  </sheetViews>
  <sheetFormatPr defaultRowHeight="14.4"/>
  <cols>
    <col min="1" max="1" width="15.88671875" style="41" customWidth="1"/>
    <col min="2" max="2" width="63.44140625" style="42" customWidth="1"/>
    <col min="3" max="3" width="18.44140625" style="43" customWidth="1"/>
    <col min="4" max="4" width="11.44140625" style="44" customWidth="1"/>
    <col min="5" max="11" width="18.5546875" style="41" customWidth="1"/>
    <col min="12" max="12" width="6.44140625" style="41" customWidth="1"/>
    <col min="13" max="13" width="9.33203125" style="41" customWidth="1"/>
    <col min="14" max="14" width="13" style="41" customWidth="1"/>
    <col min="15" max="239" width="8.88671875" style="41" customWidth="1"/>
    <col min="240" max="240" width="11.33203125" style="41" customWidth="1"/>
    <col min="241" max="241" width="43.88671875" style="41" customWidth="1"/>
    <col min="242" max="242" width="15.109375" style="41" customWidth="1"/>
    <col min="243" max="264" width="14.109375" style="41" customWidth="1"/>
    <col min="265" max="267" width="15.109375" style="41" customWidth="1"/>
    <col min="268" max="268" width="6.44140625" style="41" customWidth="1"/>
    <col min="269" max="269" width="10.88671875" style="41" customWidth="1"/>
    <col min="270" max="270" width="13" style="41" customWidth="1"/>
    <col min="271" max="495" width="8.88671875" style="41" customWidth="1"/>
    <col min="496" max="496" width="11.33203125" style="41" customWidth="1"/>
    <col min="497" max="497" width="43.88671875" style="41" customWidth="1"/>
    <col min="498" max="498" width="15.109375" style="41" customWidth="1"/>
    <col min="499" max="520" width="14.109375" style="41" customWidth="1"/>
    <col min="521" max="523" width="15.109375" style="41" customWidth="1"/>
    <col min="524" max="524" width="6.44140625" style="41" customWidth="1"/>
    <col min="525" max="525" width="10.88671875" style="41" customWidth="1"/>
    <col min="526" max="526" width="13" style="41" customWidth="1"/>
    <col min="527" max="751" width="8.88671875" style="41" customWidth="1"/>
    <col min="752" max="752" width="11.33203125" style="41" customWidth="1"/>
    <col min="753" max="753" width="43.88671875" style="41" customWidth="1"/>
    <col min="754" max="754" width="15.109375" style="41" customWidth="1"/>
    <col min="755" max="776" width="14.109375" style="41" customWidth="1"/>
    <col min="777" max="779" width="15.109375" style="41" customWidth="1"/>
    <col min="780" max="780" width="6.44140625" style="41" customWidth="1"/>
    <col min="781" max="781" width="10.88671875" style="41" customWidth="1"/>
    <col min="782" max="782" width="13" style="41" customWidth="1"/>
    <col min="783" max="1002" width="8.88671875" style="41" customWidth="1"/>
    <col min="1003" max="1008" width="8.88671875" style="40" customWidth="1"/>
    <col min="1009" max="1020" width="9.44140625" customWidth="1"/>
  </cols>
  <sheetData>
    <row r="1" spans="1:14" s="45" customFormat="1" ht="27.75" customHeight="1">
      <c r="A1" s="222" t="s">
        <v>36</v>
      </c>
      <c r="B1" s="223"/>
      <c r="C1" s="223"/>
      <c r="D1" s="223"/>
      <c r="E1" s="223"/>
      <c r="F1" s="223"/>
      <c r="G1" s="223"/>
      <c r="H1" s="223"/>
      <c r="I1" s="223"/>
      <c r="J1" s="223"/>
      <c r="K1" s="224"/>
    </row>
    <row r="2" spans="1:14" s="47" customFormat="1">
      <c r="A2" s="123" t="s">
        <v>65</v>
      </c>
      <c r="B2" s="132"/>
      <c r="C2" s="133"/>
      <c r="D2" s="134"/>
      <c r="E2" s="46"/>
      <c r="F2" s="46"/>
      <c r="G2" s="46"/>
      <c r="H2" s="46"/>
      <c r="I2" s="46"/>
      <c r="J2" s="46"/>
      <c r="K2" s="135"/>
    </row>
    <row r="3" spans="1:14" s="47" customFormat="1">
      <c r="A3" s="123" t="s">
        <v>66</v>
      </c>
      <c r="B3" s="132"/>
      <c r="C3" s="133"/>
      <c r="D3" s="134"/>
      <c r="E3" s="122"/>
      <c r="F3" s="122"/>
      <c r="G3" s="122"/>
      <c r="H3" s="122"/>
      <c r="I3" s="122"/>
      <c r="J3" s="122"/>
      <c r="K3" s="136"/>
    </row>
    <row r="4" spans="1:14" s="47" customFormat="1">
      <c r="A4" s="123" t="s">
        <v>45</v>
      </c>
      <c r="B4" s="132"/>
      <c r="C4" s="137"/>
      <c r="D4" s="138"/>
      <c r="E4" s="48"/>
      <c r="F4" s="104"/>
      <c r="G4" s="104"/>
      <c r="H4" s="104"/>
      <c r="I4" s="104"/>
      <c r="J4" s="104"/>
      <c r="K4" s="139"/>
    </row>
    <row r="5" spans="1:14" s="47" customFormat="1">
      <c r="A5" s="140"/>
      <c r="B5" s="49"/>
      <c r="C5" s="50"/>
      <c r="D5" s="51"/>
      <c r="E5" s="50"/>
      <c r="F5" s="52"/>
      <c r="G5" s="52"/>
      <c r="H5" s="52"/>
      <c r="I5" s="52"/>
      <c r="J5" s="52"/>
      <c r="K5" s="141"/>
    </row>
    <row r="6" spans="1:14" s="56" customFormat="1" ht="5.0999999999999996" customHeight="1">
      <c r="A6" s="142"/>
      <c r="B6" s="53"/>
      <c r="C6" s="54"/>
      <c r="D6" s="55"/>
      <c r="E6" s="54"/>
      <c r="F6" s="54"/>
      <c r="G6" s="54"/>
      <c r="H6" s="54"/>
      <c r="I6" s="54"/>
      <c r="J6" s="54"/>
      <c r="K6" s="143"/>
    </row>
    <row r="7" spans="1:14" ht="15.9" customHeight="1">
      <c r="A7" s="144" t="s">
        <v>6</v>
      </c>
      <c r="B7" s="57" t="s">
        <v>37</v>
      </c>
      <c r="C7" s="57" t="s">
        <v>35</v>
      </c>
      <c r="D7" s="58"/>
      <c r="E7" s="108" t="s">
        <v>80</v>
      </c>
      <c r="F7" s="108" t="s">
        <v>81</v>
      </c>
      <c r="G7" s="108" t="s">
        <v>82</v>
      </c>
      <c r="H7" s="108" t="s">
        <v>83</v>
      </c>
      <c r="I7" s="108" t="s">
        <v>84</v>
      </c>
      <c r="J7" s="108" t="s">
        <v>85</v>
      </c>
      <c r="K7" s="145" t="s">
        <v>86</v>
      </c>
    </row>
    <row r="8" spans="1:14" ht="15.9" customHeight="1">
      <c r="A8" s="146"/>
      <c r="B8" s="59"/>
      <c r="C8" s="59" t="s">
        <v>38</v>
      </c>
      <c r="D8" s="60" t="s">
        <v>9</v>
      </c>
      <c r="E8" s="61" t="s">
        <v>73</v>
      </c>
      <c r="F8" s="61" t="s">
        <v>74</v>
      </c>
      <c r="G8" s="61" t="s">
        <v>75</v>
      </c>
      <c r="H8" s="61" t="s">
        <v>76</v>
      </c>
      <c r="I8" s="61" t="s">
        <v>77</v>
      </c>
      <c r="J8" s="61" t="s">
        <v>78</v>
      </c>
      <c r="K8" s="147" t="s">
        <v>79</v>
      </c>
    </row>
    <row r="9" spans="1:14">
      <c r="A9" s="148"/>
      <c r="B9" s="219" t="str">
        <f>VLOOKUP(A10,'Resumo Orçamento'!$A$8:$C$19,2,0)</f>
        <v>Adaptado da SINAPI (102363) - ALAMBRADO ESTRUTURADO POR TUBOS DE ACO INDUSTRIAL, COM DIAMETRO 2", COM TELA DE ARAME GALVANIZADO, FIO 12 BWG E MALHA QUADRADA 5X5CM, INCLUSIVE COM PINTURA (1 DEMÃO ZARCÃO E 2 DEMÃOS DE ESMALTE SINTÉTICO). AF_03/2021</v>
      </c>
      <c r="C9" s="62"/>
      <c r="D9" s="63"/>
      <c r="E9" s="64">
        <v>1</v>
      </c>
      <c r="F9" s="64"/>
      <c r="G9" s="64"/>
      <c r="H9" s="64"/>
      <c r="I9" s="64"/>
      <c r="J9" s="64"/>
      <c r="K9" s="149"/>
      <c r="M9" s="65">
        <f>SUM(E9:K9)</f>
        <v>1</v>
      </c>
      <c r="N9" s="66"/>
    </row>
    <row r="10" spans="1:14">
      <c r="A10" s="150">
        <v>1</v>
      </c>
      <c r="B10" s="220"/>
      <c r="C10" s="67"/>
      <c r="D10" s="68"/>
      <c r="E10" s="69" t="str">
        <f t="shared" ref="E10:K10" si="0">IF(E9&lt;&gt;0,"I","")</f>
        <v>I</v>
      </c>
      <c r="F10" s="69" t="str">
        <f t="shared" si="0"/>
        <v/>
      </c>
      <c r="G10" s="69" t="str">
        <f t="shared" si="0"/>
        <v/>
      </c>
      <c r="H10" s="69" t="str">
        <f t="shared" si="0"/>
        <v/>
      </c>
      <c r="I10" s="69" t="str">
        <f t="shared" si="0"/>
        <v/>
      </c>
      <c r="J10" s="69" t="str">
        <f t="shared" si="0"/>
        <v/>
      </c>
      <c r="K10" s="151" t="str">
        <f t="shared" si="0"/>
        <v/>
      </c>
      <c r="M10" s="65"/>
      <c r="N10" s="66"/>
    </row>
    <row r="11" spans="1:14">
      <c r="A11" s="152"/>
      <c r="B11" s="221"/>
      <c r="C11" s="70">
        <f>VLOOKUP(A10,'Resumo Orçamento'!$A$8:$C$19,3,0)</f>
        <v>8832</v>
      </c>
      <c r="D11" s="71">
        <f>C11/$C$48</f>
        <v>7.6354628101954307E-3</v>
      </c>
      <c r="E11" s="72">
        <f>ROUND(E9*$C11,4)</f>
        <v>8832</v>
      </c>
      <c r="F11" s="72">
        <f t="shared" ref="F11:K11" si="1">ROUND(F9*$C11,4)</f>
        <v>0</v>
      </c>
      <c r="G11" s="72">
        <f t="shared" si="1"/>
        <v>0</v>
      </c>
      <c r="H11" s="72">
        <f t="shared" si="1"/>
        <v>0</v>
      </c>
      <c r="I11" s="72">
        <f t="shared" si="1"/>
        <v>0</v>
      </c>
      <c r="J11" s="72">
        <f t="shared" si="1"/>
        <v>0</v>
      </c>
      <c r="K11" s="153">
        <f t="shared" si="1"/>
        <v>0</v>
      </c>
      <c r="M11" s="65"/>
      <c r="N11" s="66"/>
    </row>
    <row r="12" spans="1:14">
      <c r="A12" s="154"/>
      <c r="B12" s="219" t="str">
        <f>VLOOKUP(A13,'Resumo Orçamento'!$A$8:$C$19,2,0)</f>
        <v>Adaptado da SINAPI (102363) - ALAMBRADO ESTRUTURADO POR TUBOS DE ACO INDUSTRIAL, COM DIAMETRO 2", COM TELA DE ARAME GALVANIZADO, FIO 12 BWG E MALHA QUADRADA 5X5CM, COM PROTEÇÃO EXTRA EM ARAME FARPADO, INCLUSIVE COM PINTURA (1 DEMÃO ZARCÃO E 2 DEMÃOS DE ESMALTE SINTÉTICO). AF_03/2021</v>
      </c>
      <c r="C12" s="62"/>
      <c r="D12" s="63"/>
      <c r="E12" s="64">
        <v>0.3831</v>
      </c>
      <c r="F12" s="64">
        <v>2.4299999999999999E-2</v>
      </c>
      <c r="G12" s="64">
        <v>1.0999999999999999E-2</v>
      </c>
      <c r="H12" s="64">
        <v>0.20519999999999999</v>
      </c>
      <c r="I12" s="64">
        <v>1.7000000000000001E-2</v>
      </c>
      <c r="J12" s="64">
        <v>0.3594</v>
      </c>
      <c r="K12" s="149"/>
      <c r="M12" s="65">
        <f>SUM(E12:K12)</f>
        <v>1</v>
      </c>
      <c r="N12" s="66"/>
    </row>
    <row r="13" spans="1:14">
      <c r="A13" s="150">
        <v>2</v>
      </c>
      <c r="B13" s="220"/>
      <c r="C13" s="67"/>
      <c r="D13" s="68"/>
      <c r="E13" s="69" t="str">
        <f t="shared" ref="E13:K13" si="2">IF(E12&lt;&gt;0,"I","")</f>
        <v>I</v>
      </c>
      <c r="F13" s="69" t="str">
        <f t="shared" si="2"/>
        <v>I</v>
      </c>
      <c r="G13" s="69" t="str">
        <f t="shared" si="2"/>
        <v>I</v>
      </c>
      <c r="H13" s="69" t="str">
        <f t="shared" si="2"/>
        <v>I</v>
      </c>
      <c r="I13" s="69" t="str">
        <f t="shared" si="2"/>
        <v>I</v>
      </c>
      <c r="J13" s="69" t="str">
        <f t="shared" si="2"/>
        <v>I</v>
      </c>
      <c r="K13" s="151" t="str">
        <f t="shared" si="2"/>
        <v/>
      </c>
      <c r="M13" s="65"/>
      <c r="N13" s="66"/>
    </row>
    <row r="14" spans="1:14">
      <c r="A14" s="152"/>
      <c r="B14" s="221"/>
      <c r="C14" s="70">
        <f>VLOOKUP(A13,'Resumo Orçamento'!$A$8:$C$19,3,0)</f>
        <v>556648</v>
      </c>
      <c r="D14" s="71">
        <f>C14/$C$48</f>
        <v>0.48123472626468139</v>
      </c>
      <c r="E14" s="72">
        <f t="shared" ref="E14:K14" si="3">ROUND(E12*$C14,4)</f>
        <v>213251.84880000001</v>
      </c>
      <c r="F14" s="72">
        <f t="shared" si="3"/>
        <v>13526.546399999999</v>
      </c>
      <c r="G14" s="72">
        <f t="shared" si="3"/>
        <v>6123.1279999999997</v>
      </c>
      <c r="H14" s="72">
        <f t="shared" si="3"/>
        <v>114224.16959999999</v>
      </c>
      <c r="I14" s="72">
        <f t="shared" si="3"/>
        <v>9463.0159999999996</v>
      </c>
      <c r="J14" s="72">
        <f t="shared" si="3"/>
        <v>200059.29120000001</v>
      </c>
      <c r="K14" s="153">
        <f t="shared" si="3"/>
        <v>0</v>
      </c>
      <c r="M14" s="65"/>
      <c r="N14" s="66"/>
    </row>
    <row r="15" spans="1:14">
      <c r="A15" s="154"/>
      <c r="B15" s="219" t="str">
        <f>VLOOKUP(A16,'Resumo Orçamento'!$A$8:$C$19,2,0)</f>
        <v>ALAMBRADO ESTRUTURADO POR TUBOS DE ACO INDUSTRIAL, COM DIAMETRO 2", COM TELA DE ARAME GALVANIZADO, FIO 12 BWG E MALHA QUADRADA 5X5CM, DIMENSÕES 2m x 2m, COM PORTA DE 1m, INCLUSIVE COM PINTURA (1 DEMÃO ZARCÃO E 2 DEMÃOS DE ESMALTE SINTÉTICO). AF_03/2021</v>
      </c>
      <c r="C15" s="62"/>
      <c r="D15" s="63"/>
      <c r="E15" s="64"/>
      <c r="F15" s="64"/>
      <c r="G15" s="64">
        <v>0.5</v>
      </c>
      <c r="H15" s="64"/>
      <c r="I15" s="64">
        <v>0.5</v>
      </c>
      <c r="J15" s="64"/>
      <c r="K15" s="149"/>
      <c r="M15" s="65">
        <f>SUM(E15:K15)</f>
        <v>1</v>
      </c>
      <c r="N15" s="66"/>
    </row>
    <row r="16" spans="1:14">
      <c r="A16" s="150">
        <v>3</v>
      </c>
      <c r="B16" s="220"/>
      <c r="C16" s="67"/>
      <c r="D16" s="68"/>
      <c r="E16" s="69" t="str">
        <f t="shared" ref="E16:K16" si="4">IF(E15&lt;&gt;0,"I","")</f>
        <v/>
      </c>
      <c r="F16" s="69" t="str">
        <f t="shared" si="4"/>
        <v/>
      </c>
      <c r="G16" s="69" t="str">
        <f t="shared" si="4"/>
        <v>I</v>
      </c>
      <c r="H16" s="69" t="str">
        <f t="shared" si="4"/>
        <v/>
      </c>
      <c r="I16" s="69" t="str">
        <f t="shared" si="4"/>
        <v>I</v>
      </c>
      <c r="J16" s="69" t="str">
        <f t="shared" si="4"/>
        <v/>
      </c>
      <c r="K16" s="151" t="str">
        <f t="shared" si="4"/>
        <v/>
      </c>
      <c r="M16" s="65"/>
      <c r="N16" s="66"/>
    </row>
    <row r="17" spans="1:14">
      <c r="A17" s="152"/>
      <c r="B17" s="221"/>
      <c r="C17" s="70">
        <f>VLOOKUP(A16,'Resumo Orçamento'!$A$8:$C$19,3,0)</f>
        <v>1825.02</v>
      </c>
      <c r="D17" s="71">
        <f>C17/$C$48</f>
        <v>1.5777708715877339E-3</v>
      </c>
      <c r="E17" s="72">
        <f t="shared" ref="E17:K17" si="5">ROUND(E15*$C17,4)</f>
        <v>0</v>
      </c>
      <c r="F17" s="72">
        <f t="shared" si="5"/>
        <v>0</v>
      </c>
      <c r="G17" s="72">
        <f t="shared" si="5"/>
        <v>912.51</v>
      </c>
      <c r="H17" s="72">
        <f t="shared" si="5"/>
        <v>0</v>
      </c>
      <c r="I17" s="72">
        <f t="shared" si="5"/>
        <v>912.51</v>
      </c>
      <c r="J17" s="72">
        <f t="shared" si="5"/>
        <v>0</v>
      </c>
      <c r="K17" s="153">
        <f t="shared" si="5"/>
        <v>0</v>
      </c>
      <c r="M17" s="65"/>
      <c r="N17" s="66"/>
    </row>
    <row r="18" spans="1:14">
      <c r="A18" s="154"/>
      <c r="B18" s="219" t="str">
        <f>VLOOKUP(A19,'Resumo Orçamento'!$A$8:$C$19,2,0)</f>
        <v>ALAMBRADO ESTRUTURADO POR TUBOS DE ACO INDUSTRIAL, COM DIAMETRO 2", COM TELA DE ARAME GALVANIZADO, FIO 12 BWG E MALHA QUADRADA 5X5CM, DIMENSÕES 2m x 2m, COM PORTA DE 1m, COM PROTEÇÃO EXTRA EM ARAME FARPADO, INCLUSIVE COM PINTURA (1 DEMÃO ZARCÃO E 2 DEMÃOS DE ESMALTE SINTÉTICO). AF_03/2021</v>
      </c>
      <c r="C18" s="62"/>
      <c r="D18" s="63"/>
      <c r="E18" s="64">
        <v>0.2</v>
      </c>
      <c r="F18" s="64"/>
      <c r="G18" s="64"/>
      <c r="H18" s="64">
        <v>0.4</v>
      </c>
      <c r="I18" s="64"/>
      <c r="J18" s="64">
        <v>0.2</v>
      </c>
      <c r="K18" s="149">
        <v>0.2</v>
      </c>
      <c r="M18" s="65">
        <f>SUM(E18:K18)</f>
        <v>1</v>
      </c>
      <c r="N18" s="66"/>
    </row>
    <row r="19" spans="1:14">
      <c r="A19" s="150">
        <v>4</v>
      </c>
      <c r="B19" s="220"/>
      <c r="C19" s="67"/>
      <c r="D19" s="68"/>
      <c r="E19" s="69" t="str">
        <f t="shared" ref="E19:K19" si="6">IF(E18&lt;&gt;0,"I","")</f>
        <v>I</v>
      </c>
      <c r="F19" s="69" t="str">
        <f t="shared" si="6"/>
        <v/>
      </c>
      <c r="G19" s="69" t="str">
        <f t="shared" si="6"/>
        <v/>
      </c>
      <c r="H19" s="69" t="str">
        <f t="shared" si="6"/>
        <v>I</v>
      </c>
      <c r="I19" s="69" t="str">
        <f t="shared" si="6"/>
        <v/>
      </c>
      <c r="J19" s="69" t="str">
        <f t="shared" si="6"/>
        <v>I</v>
      </c>
      <c r="K19" s="151" t="str">
        <f t="shared" si="6"/>
        <v>I</v>
      </c>
      <c r="M19" s="65"/>
      <c r="N19" s="66"/>
    </row>
    <row r="20" spans="1:14">
      <c r="A20" s="152"/>
      <c r="B20" s="221"/>
      <c r="C20" s="70">
        <f>VLOOKUP(A19,'Resumo Orçamento'!$A$8:$C$19,3,0)</f>
        <v>5115.2</v>
      </c>
      <c r="D20" s="71">
        <f>C20/$C$48</f>
        <v>4.4222055442381869E-3</v>
      </c>
      <c r="E20" s="72">
        <f t="shared" ref="E20:K20" si="7">ROUND(E18*$C20,4)</f>
        <v>1023.04</v>
      </c>
      <c r="F20" s="72">
        <f t="shared" si="7"/>
        <v>0</v>
      </c>
      <c r="G20" s="72">
        <f t="shared" si="7"/>
        <v>0</v>
      </c>
      <c r="H20" s="72">
        <f t="shared" si="7"/>
        <v>2046.08</v>
      </c>
      <c r="I20" s="72">
        <f t="shared" si="7"/>
        <v>0</v>
      </c>
      <c r="J20" s="72">
        <f t="shared" si="7"/>
        <v>1023.04</v>
      </c>
      <c r="K20" s="153">
        <f t="shared" si="7"/>
        <v>1023.04</v>
      </c>
      <c r="M20" s="65"/>
      <c r="N20" s="66"/>
    </row>
    <row r="21" spans="1:14">
      <c r="A21" s="154"/>
      <c r="B21" s="219" t="str">
        <f>VLOOKUP(A22,'Resumo Orçamento'!$A$8:$C$19,2,0)</f>
        <v>PORTÃO DE CORRER ESTRUTURADO POR TUBOS DE AÇO INDUSTRIAL, COM DIAMETRO 2", COM TELA DE ARAME GALVANIZADO, FIO 12 BWG E MALHA QUADRADA 5X5CM, DIMENSÕES 7m x 2m, INCLUSIVE COM PINTURA (1 DEMÃO ZARCÃO E 2 DEMÃOS DE ESMALTE SINTÉTICO), ROLDANAS DUPLAS, COM ROLAMENTO DE PRIMEIRA LINHA, INCLUSIVE FUNDAÇÃO, SEM AUTOMATIZAÇÃO.</v>
      </c>
      <c r="C21" s="62"/>
      <c r="D21" s="63"/>
      <c r="E21" s="64"/>
      <c r="F21" s="64">
        <v>0.66669999999999996</v>
      </c>
      <c r="G21" s="64"/>
      <c r="H21" s="64">
        <v>0.33329999999999999</v>
      </c>
      <c r="I21" s="64"/>
      <c r="J21" s="64"/>
      <c r="K21" s="149"/>
      <c r="M21" s="65">
        <f>SUM(E21:K21)</f>
        <v>1</v>
      </c>
      <c r="N21" s="66"/>
    </row>
    <row r="22" spans="1:14">
      <c r="A22" s="150">
        <v>5</v>
      </c>
      <c r="B22" s="220"/>
      <c r="C22" s="67"/>
      <c r="D22" s="68"/>
      <c r="E22" s="69" t="str">
        <f t="shared" ref="E22:K22" si="8">IF(E21&lt;&gt;0,"I","")</f>
        <v/>
      </c>
      <c r="F22" s="69" t="str">
        <f t="shared" si="8"/>
        <v>I</v>
      </c>
      <c r="G22" s="69" t="str">
        <f t="shared" si="8"/>
        <v/>
      </c>
      <c r="H22" s="69" t="str">
        <f t="shared" si="8"/>
        <v>I</v>
      </c>
      <c r="I22" s="69" t="str">
        <f t="shared" si="8"/>
        <v/>
      </c>
      <c r="J22" s="69" t="str">
        <f t="shared" si="8"/>
        <v/>
      </c>
      <c r="K22" s="151" t="str">
        <f t="shared" si="8"/>
        <v/>
      </c>
      <c r="M22" s="65"/>
      <c r="N22" s="66"/>
    </row>
    <row r="23" spans="1:14">
      <c r="A23" s="152"/>
      <c r="B23" s="221"/>
      <c r="C23" s="70">
        <f>VLOOKUP(A22,'Resumo Orçamento'!$A$8:$C$19,3,0)</f>
        <v>24608.43</v>
      </c>
      <c r="D23" s="71">
        <f>C23/$C$48</f>
        <v>2.1274541675984776E-2</v>
      </c>
      <c r="E23" s="72">
        <f t="shared" ref="E23:K23" si="9">ROUND(E21*$C23,4)</f>
        <v>0</v>
      </c>
      <c r="F23" s="72">
        <f t="shared" si="9"/>
        <v>16406.440299999998</v>
      </c>
      <c r="G23" s="72">
        <f t="shared" si="9"/>
        <v>0</v>
      </c>
      <c r="H23" s="72">
        <f t="shared" si="9"/>
        <v>8201.9897000000001</v>
      </c>
      <c r="I23" s="72">
        <f t="shared" si="9"/>
        <v>0</v>
      </c>
      <c r="J23" s="72">
        <f t="shared" si="9"/>
        <v>0</v>
      </c>
      <c r="K23" s="153">
        <f t="shared" si="9"/>
        <v>0</v>
      </c>
      <c r="M23" s="65"/>
      <c r="N23" s="66"/>
    </row>
    <row r="24" spans="1:14">
      <c r="A24" s="154"/>
      <c r="B24" s="219" t="str">
        <f>VLOOKUP(A25,'Resumo Orçamento'!$A$8:$C$19,2,0)</f>
        <v>PORTÃO DE CORRER ESTRUTURADO POR TUBOS DE AÇO INDUSTRIAL, COM DIAMETRO 2", COM TELA DE ARAME GALVANIZADO, FIO 12 BWG E MALHA QUADRADA 5X5CM, DIMENSÕES 7m x 2m, INCLUSIVE COM PINTURA (1 DEMÃO ZARCÃO E 2 DEMÃOS DE ESMALTE SINTÉTICO), ROLDANAS DUPLAS, COM ROLAMENTO DE PRIMEIRA LINHA, INCLUSIVE FUNDAÇÃO, COM AUTOMATIZAÇÃO.</v>
      </c>
      <c r="C24" s="62"/>
      <c r="D24" s="63"/>
      <c r="E24" s="64">
        <v>0.16669999999999999</v>
      </c>
      <c r="F24" s="64">
        <v>0.25</v>
      </c>
      <c r="G24" s="64">
        <v>0.16669999999999999</v>
      </c>
      <c r="H24" s="64"/>
      <c r="I24" s="64">
        <v>0.16669999999999999</v>
      </c>
      <c r="J24" s="64">
        <v>8.3299999999999999E-2</v>
      </c>
      <c r="K24" s="149">
        <v>0.1666</v>
      </c>
      <c r="M24" s="65">
        <f>SUM(E24:K24)</f>
        <v>0.99999999999999989</v>
      </c>
      <c r="N24" s="66"/>
    </row>
    <row r="25" spans="1:14">
      <c r="A25" s="150">
        <v>6</v>
      </c>
      <c r="B25" s="220"/>
      <c r="C25" s="67"/>
      <c r="D25" s="68"/>
      <c r="E25" s="69" t="str">
        <f t="shared" ref="E25:K25" si="10">IF(E24&lt;&gt;0,"I","")</f>
        <v>I</v>
      </c>
      <c r="F25" s="69" t="str">
        <f t="shared" si="10"/>
        <v>I</v>
      </c>
      <c r="G25" s="69" t="str">
        <f t="shared" si="10"/>
        <v>I</v>
      </c>
      <c r="H25" s="69" t="str">
        <f t="shared" si="10"/>
        <v/>
      </c>
      <c r="I25" s="69" t="str">
        <f t="shared" si="10"/>
        <v>I</v>
      </c>
      <c r="J25" s="69" t="str">
        <f t="shared" si="10"/>
        <v>I</v>
      </c>
      <c r="K25" s="151" t="str">
        <f t="shared" si="10"/>
        <v>I</v>
      </c>
      <c r="M25" s="65"/>
      <c r="N25" s="66"/>
    </row>
    <row r="26" spans="1:14">
      <c r="A26" s="152"/>
      <c r="B26" s="221"/>
      <c r="C26" s="70">
        <f>VLOOKUP(A25,'Resumo Orçamento'!$A$8:$C$19,3,0)</f>
        <v>120123</v>
      </c>
      <c r="D26" s="71">
        <f>C26/$C$48</f>
        <v>0.10384903749423752</v>
      </c>
      <c r="E26" s="72">
        <f t="shared" ref="E26:K26" si="11">ROUND(E24*$C26,4)</f>
        <v>20024.504099999998</v>
      </c>
      <c r="F26" s="72">
        <f t="shared" si="11"/>
        <v>30030.75</v>
      </c>
      <c r="G26" s="72">
        <f t="shared" si="11"/>
        <v>20024.504099999998</v>
      </c>
      <c r="H26" s="72">
        <f t="shared" si="11"/>
        <v>0</v>
      </c>
      <c r="I26" s="72">
        <f t="shared" si="11"/>
        <v>20024.504099999998</v>
      </c>
      <c r="J26" s="72">
        <f t="shared" si="11"/>
        <v>10006.2459</v>
      </c>
      <c r="K26" s="153">
        <f t="shared" si="11"/>
        <v>20012.4918</v>
      </c>
      <c r="M26" s="65"/>
      <c r="N26" s="66"/>
    </row>
    <row r="27" spans="1:14">
      <c r="A27" s="154"/>
      <c r="B27" s="219" t="str">
        <f>VLOOKUP(A28,'Resumo Orçamento'!$A$8:$C$19,2,0)</f>
        <v>PROTEÇÃO EXTRA PARA ALAMBRADO EM TUBOS DE ACO INDUSTRIAL, COM DIAMETRO 2", COM ARAME FARPADO GALVANIZADO Nº 16, INCLUSIVE COM PINTURA (1 DEMÃO ZARCÃO E 2 DEMÃOS DE ESMALTE SINTÉTICO)</v>
      </c>
      <c r="C27" s="62"/>
      <c r="D27" s="63"/>
      <c r="E27" s="64"/>
      <c r="F27" s="64">
        <v>6.1499999999999999E-2</v>
      </c>
      <c r="G27" s="64">
        <v>0.92279999999999995</v>
      </c>
      <c r="H27" s="64">
        <v>1.5699999999999999E-2</v>
      </c>
      <c r="I27" s="64"/>
      <c r="J27" s="64"/>
      <c r="K27" s="149"/>
      <c r="M27" s="65">
        <f>SUM(E27:K27)</f>
        <v>1</v>
      </c>
      <c r="N27" s="66"/>
    </row>
    <row r="28" spans="1:14">
      <c r="A28" s="150">
        <v>7</v>
      </c>
      <c r="B28" s="220"/>
      <c r="C28" s="67"/>
      <c r="D28" s="68"/>
      <c r="E28" s="69" t="str">
        <f t="shared" ref="E28:K28" si="12">IF(E27&lt;&gt;0,"I","")</f>
        <v/>
      </c>
      <c r="F28" s="69" t="str">
        <f t="shared" si="12"/>
        <v>I</v>
      </c>
      <c r="G28" s="69" t="str">
        <f t="shared" si="12"/>
        <v>I</v>
      </c>
      <c r="H28" s="69" t="str">
        <f t="shared" si="12"/>
        <v>I</v>
      </c>
      <c r="I28" s="69" t="str">
        <f t="shared" si="12"/>
        <v/>
      </c>
      <c r="J28" s="69" t="str">
        <f t="shared" si="12"/>
        <v/>
      </c>
      <c r="K28" s="151" t="str">
        <f t="shared" si="12"/>
        <v/>
      </c>
      <c r="M28" s="65"/>
      <c r="N28" s="66"/>
    </row>
    <row r="29" spans="1:14">
      <c r="A29" s="152"/>
      <c r="B29" s="221"/>
      <c r="C29" s="70">
        <f>VLOOKUP(A28,'Resumo Orçamento'!$A$8:$C$19,3,0)</f>
        <v>77764.460000000006</v>
      </c>
      <c r="D29" s="71">
        <f>C29/$C$48</f>
        <v>6.7229126164507491E-2</v>
      </c>
      <c r="E29" s="72">
        <f t="shared" ref="E29:K29" si="13">ROUND(E27*$C29,4)</f>
        <v>0</v>
      </c>
      <c r="F29" s="72">
        <f t="shared" si="13"/>
        <v>4782.5142999999998</v>
      </c>
      <c r="G29" s="72">
        <f t="shared" si="13"/>
        <v>71761.043699999995</v>
      </c>
      <c r="H29" s="72">
        <f t="shared" si="13"/>
        <v>1220.902</v>
      </c>
      <c r="I29" s="72">
        <f t="shared" si="13"/>
        <v>0</v>
      </c>
      <c r="J29" s="72">
        <f t="shared" si="13"/>
        <v>0</v>
      </c>
      <c r="K29" s="153">
        <f t="shared" si="13"/>
        <v>0</v>
      </c>
      <c r="M29" s="65"/>
      <c r="N29" s="66"/>
    </row>
    <row r="30" spans="1:14">
      <c r="A30" s="154"/>
      <c r="B30" s="219" t="str">
        <f>VLOOKUP(A31,'Resumo Orçamento'!$A$8:$C$19,2,0)</f>
        <v>INSTALAÇÃO DE TELA EM MALHA LOSANGULAR DE ARAME GALVANIZADO, FIO 12, INCLUSIVE COM PINTURA (1 DEMÃO ZARCÃO E 2 DEMÃOS DE ESMALTE SINTÉTICO)</v>
      </c>
      <c r="C30" s="62"/>
      <c r="D30" s="63"/>
      <c r="E30" s="64"/>
      <c r="F30" s="64">
        <v>9.0899999999999995E-2</v>
      </c>
      <c r="G30" s="64"/>
      <c r="H30" s="64"/>
      <c r="I30" s="64"/>
      <c r="J30" s="64"/>
      <c r="K30" s="149">
        <v>0.90910000000000002</v>
      </c>
      <c r="M30" s="65">
        <f>SUM(E30:K30)</f>
        <v>1</v>
      </c>
      <c r="N30" s="66"/>
    </row>
    <row r="31" spans="1:14">
      <c r="A31" s="150">
        <v>8</v>
      </c>
      <c r="B31" s="220"/>
      <c r="C31" s="67"/>
      <c r="D31" s="68"/>
      <c r="E31" s="69" t="str">
        <f t="shared" ref="E31" si="14">IF(E30&lt;&gt;0,"I","")</f>
        <v/>
      </c>
      <c r="F31" s="69" t="str">
        <f t="shared" ref="F31:K31" si="15">IF(F30&lt;&gt;0,"I","")</f>
        <v>I</v>
      </c>
      <c r="G31" s="69" t="str">
        <f t="shared" si="15"/>
        <v/>
      </c>
      <c r="H31" s="69" t="str">
        <f t="shared" si="15"/>
        <v/>
      </c>
      <c r="I31" s="69" t="str">
        <f t="shared" si="15"/>
        <v/>
      </c>
      <c r="J31" s="69" t="str">
        <f t="shared" si="15"/>
        <v/>
      </c>
      <c r="K31" s="151" t="str">
        <f t="shared" si="15"/>
        <v>I</v>
      </c>
      <c r="M31" s="65"/>
      <c r="N31" s="66"/>
    </row>
    <row r="32" spans="1:14">
      <c r="A32" s="152"/>
      <c r="B32" s="221"/>
      <c r="C32" s="70">
        <f>VLOOKUP(A31,'Resumo Orçamento'!$A$8:$C$19,3,0)</f>
        <v>76612.800000000003</v>
      </c>
      <c r="D32" s="71">
        <f>C32/$C$48</f>
        <v>6.6233490170396342E-2</v>
      </c>
      <c r="E32" s="72">
        <f t="shared" ref="E32" si="16">ROUND(E30*$C32,4)</f>
        <v>0</v>
      </c>
      <c r="F32" s="72">
        <f t="shared" ref="F32:K32" si="17">ROUND(F30*$C32,4)</f>
        <v>6964.1035000000002</v>
      </c>
      <c r="G32" s="72">
        <f t="shared" si="17"/>
        <v>0</v>
      </c>
      <c r="H32" s="72">
        <f t="shared" si="17"/>
        <v>0</v>
      </c>
      <c r="I32" s="72">
        <f t="shared" si="17"/>
        <v>0</v>
      </c>
      <c r="J32" s="72">
        <f t="shared" si="17"/>
        <v>0</v>
      </c>
      <c r="K32" s="153">
        <f t="shared" si="17"/>
        <v>69648.696500000005</v>
      </c>
      <c r="M32" s="65"/>
      <c r="N32" s="66"/>
    </row>
    <row r="33" spans="1:14">
      <c r="A33" s="154"/>
      <c r="B33" s="219" t="str">
        <f>VLOOKUP(A34,'Resumo Orçamento'!$A$8:$C$19,2,0)</f>
        <v>REPINTURA DE CERCA PRÉ-EXISTENTE, COM REMOÇÃO DA PINTURA ANTIGA, TRATAMENTO ANTICORROSIVO TIPO ZARCÃO, ACABAMENTO EM ESMALTE SINTÉTICO DE ALTA QUALIDADE (2 DEMÃOS)</v>
      </c>
      <c r="C33" s="62"/>
      <c r="D33" s="63"/>
      <c r="E33" s="64">
        <v>9.4899999999999998E-2</v>
      </c>
      <c r="F33" s="64">
        <v>0.26490000000000002</v>
      </c>
      <c r="G33" s="64">
        <v>0.1293</v>
      </c>
      <c r="H33" s="64">
        <v>7.6E-3</v>
      </c>
      <c r="I33" s="64">
        <v>0.37080000000000002</v>
      </c>
      <c r="J33" s="64"/>
      <c r="K33" s="149">
        <v>0.13250000000000001</v>
      </c>
      <c r="M33" s="65">
        <f>SUM(E33:K33)</f>
        <v>1</v>
      </c>
      <c r="N33" s="66"/>
    </row>
    <row r="34" spans="1:14">
      <c r="A34" s="150">
        <v>9</v>
      </c>
      <c r="B34" s="220"/>
      <c r="C34" s="67"/>
      <c r="D34" s="68"/>
      <c r="E34" s="69" t="str">
        <f t="shared" ref="E34" si="18">IF(E33&lt;&gt;0,"I","")</f>
        <v>I</v>
      </c>
      <c r="F34" s="69" t="str">
        <f t="shared" ref="F34:K34" si="19">IF(F33&lt;&gt;0,"I","")</f>
        <v>I</v>
      </c>
      <c r="G34" s="69" t="str">
        <f t="shared" si="19"/>
        <v>I</v>
      </c>
      <c r="H34" s="69" t="str">
        <f t="shared" si="19"/>
        <v>I</v>
      </c>
      <c r="I34" s="69" t="str">
        <f t="shared" si="19"/>
        <v>I</v>
      </c>
      <c r="J34" s="69" t="str">
        <f t="shared" si="19"/>
        <v/>
      </c>
      <c r="K34" s="151" t="str">
        <f t="shared" si="19"/>
        <v>I</v>
      </c>
      <c r="M34" s="65"/>
      <c r="N34" s="66"/>
    </row>
    <row r="35" spans="1:14">
      <c r="A35" s="152"/>
      <c r="B35" s="221"/>
      <c r="C35" s="70">
        <f>VLOOKUP(A34,'Resumo Orçamento'!$A$8:$C$19,3,0)</f>
        <v>270071.45</v>
      </c>
      <c r="D35" s="71">
        <f>C35/$C$48</f>
        <v>0.23348284789068782</v>
      </c>
      <c r="E35" s="72">
        <f t="shared" ref="E35" si="20">ROUND(E33*$C35,4)</f>
        <v>25629.780599999998</v>
      </c>
      <c r="F35" s="72">
        <f t="shared" ref="F35:K35" si="21">ROUND(F33*$C35,4)</f>
        <v>71541.927100000001</v>
      </c>
      <c r="G35" s="72">
        <f t="shared" si="21"/>
        <v>34920.238499999999</v>
      </c>
      <c r="H35" s="72">
        <f t="shared" si="21"/>
        <v>2052.5430000000001</v>
      </c>
      <c r="I35" s="72">
        <f t="shared" si="21"/>
        <v>100142.49370000001</v>
      </c>
      <c r="J35" s="72">
        <f t="shared" si="21"/>
        <v>0</v>
      </c>
      <c r="K35" s="153">
        <f t="shared" si="21"/>
        <v>35784.467100000002</v>
      </c>
      <c r="M35" s="65"/>
      <c r="N35" s="66"/>
    </row>
    <row r="36" spans="1:14">
      <c r="A36" s="154"/>
      <c r="B36" s="219" t="str">
        <f>VLOOKUP(A37,'Resumo Orçamento'!$A$8:$C$19,2,0)</f>
        <v>PLACA METÁLICA EM CHAPA DE AÇO GALVANIZADO Nº 16, COM PINTURA E DIGRAMAÇÃO CONFORME PROJETO</v>
      </c>
      <c r="C36" s="62"/>
      <c r="D36" s="63"/>
      <c r="E36" s="64">
        <v>0.129</v>
      </c>
      <c r="F36" s="64">
        <v>0.3871</v>
      </c>
      <c r="G36" s="64">
        <v>0.129</v>
      </c>
      <c r="H36" s="64">
        <v>0.22589999999999999</v>
      </c>
      <c r="I36" s="64">
        <v>0.129</v>
      </c>
      <c r="J36" s="64"/>
      <c r="K36" s="149"/>
      <c r="M36" s="65">
        <f>SUM(E36:K36)</f>
        <v>1</v>
      </c>
      <c r="N36" s="66"/>
    </row>
    <row r="37" spans="1:14">
      <c r="A37" s="150">
        <v>10</v>
      </c>
      <c r="B37" s="220"/>
      <c r="C37" s="67"/>
      <c r="D37" s="68"/>
      <c r="E37" s="69" t="str">
        <f t="shared" ref="E37" si="22">IF(E36&lt;&gt;0,"I","")</f>
        <v>I</v>
      </c>
      <c r="F37" s="69" t="str">
        <f t="shared" ref="F37:K37" si="23">IF(F36&lt;&gt;0,"I","")</f>
        <v>I</v>
      </c>
      <c r="G37" s="69" t="str">
        <f t="shared" si="23"/>
        <v>I</v>
      </c>
      <c r="H37" s="69" t="str">
        <f t="shared" si="23"/>
        <v>I</v>
      </c>
      <c r="I37" s="69" t="str">
        <f t="shared" si="23"/>
        <v>I</v>
      </c>
      <c r="J37" s="69" t="str">
        <f t="shared" si="23"/>
        <v/>
      </c>
      <c r="K37" s="151" t="str">
        <f t="shared" si="23"/>
        <v/>
      </c>
      <c r="M37" s="65"/>
      <c r="N37" s="66"/>
    </row>
    <row r="38" spans="1:14">
      <c r="A38" s="152"/>
      <c r="B38" s="221"/>
      <c r="C38" s="70">
        <f>VLOOKUP(A37,'Resumo Orçamento'!$A$8:$C$19,3,0)</f>
        <v>7727.99</v>
      </c>
      <c r="D38" s="71">
        <f>C38/$C$48</f>
        <v>6.6810213136958996E-3</v>
      </c>
      <c r="E38" s="72">
        <f t="shared" ref="E38" si="24">ROUND(E36*$C38,4)</f>
        <v>996.91070000000002</v>
      </c>
      <c r="F38" s="72">
        <f t="shared" ref="F38:K38" si="25">ROUND(F36*$C38,4)</f>
        <v>2991.5048999999999</v>
      </c>
      <c r="G38" s="72">
        <f t="shared" si="25"/>
        <v>996.91070000000002</v>
      </c>
      <c r="H38" s="72">
        <f t="shared" si="25"/>
        <v>1745.7529</v>
      </c>
      <c r="I38" s="72">
        <f t="shared" si="25"/>
        <v>996.91070000000002</v>
      </c>
      <c r="J38" s="72">
        <f t="shared" si="25"/>
        <v>0</v>
      </c>
      <c r="K38" s="153">
        <f t="shared" si="25"/>
        <v>0</v>
      </c>
      <c r="M38" s="65"/>
      <c r="N38" s="66"/>
    </row>
    <row r="39" spans="1:14">
      <c r="A39" s="154"/>
      <c r="B39" s="219" t="str">
        <f>VLOOKUP(A40,'Resumo Orçamento'!$A$8:$C$19,2,0)</f>
        <v>FORNECIMENTO E INSTALAÇÃO DE MOTOR PARA PORTÃO (SUBSTITUIÇÃO DE MÓDULO DE AUTOMATIZAÇÃO COM MOTOR ELÉTRICO PARA PORTÃO COM ATÉ 800 KG, CREMALHEIRA REFORÇADA COM DENTES EM NYLON BRANCO SUPER RESISTENTE, CONFORME ESPECIFICAÇÕES DE PROJETO)</v>
      </c>
      <c r="C39" s="62"/>
      <c r="D39" s="63"/>
      <c r="E39" s="64">
        <v>0.11119999999999999</v>
      </c>
      <c r="F39" s="64"/>
      <c r="G39" s="64"/>
      <c r="H39" s="64"/>
      <c r="I39" s="64">
        <v>0.22220000000000001</v>
      </c>
      <c r="J39" s="64">
        <v>0.44440000000000002</v>
      </c>
      <c r="K39" s="149">
        <v>0.22220000000000001</v>
      </c>
      <c r="M39" s="65">
        <f>SUM(E39:K39)</f>
        <v>1</v>
      </c>
      <c r="N39" s="66"/>
    </row>
    <row r="40" spans="1:14">
      <c r="A40" s="150">
        <v>11</v>
      </c>
      <c r="B40" s="220"/>
      <c r="C40" s="67"/>
      <c r="D40" s="68"/>
      <c r="E40" s="69" t="str">
        <f t="shared" ref="E40" si="26">IF(E39&lt;&gt;0,"I","")</f>
        <v>I</v>
      </c>
      <c r="F40" s="69" t="str">
        <f t="shared" ref="F40:K40" si="27">IF(F39&lt;&gt;0,"I","")</f>
        <v/>
      </c>
      <c r="G40" s="69" t="str">
        <f t="shared" si="27"/>
        <v/>
      </c>
      <c r="H40" s="69" t="str">
        <f t="shared" si="27"/>
        <v/>
      </c>
      <c r="I40" s="69" t="str">
        <f t="shared" si="27"/>
        <v>I</v>
      </c>
      <c r="J40" s="69" t="str">
        <f t="shared" si="27"/>
        <v>I</v>
      </c>
      <c r="K40" s="151" t="str">
        <f t="shared" si="27"/>
        <v>I</v>
      </c>
      <c r="M40" s="65"/>
      <c r="N40" s="66"/>
    </row>
    <row r="41" spans="1:14">
      <c r="A41" s="152"/>
      <c r="B41" s="221"/>
      <c r="C41" s="70">
        <f>VLOOKUP(A40,'Resumo Orçamento'!$A$8:$C$19,3,0)</f>
        <v>7124.94</v>
      </c>
      <c r="D41" s="71">
        <f>C41/$C$48</f>
        <v>6.1596710139123446E-3</v>
      </c>
      <c r="E41" s="72">
        <f t="shared" ref="E41" si="28">ROUND(E39*$C41,4)</f>
        <v>792.29330000000004</v>
      </c>
      <c r="F41" s="72">
        <f t="shared" ref="F41:K41" si="29">ROUND(F39*$C41,4)</f>
        <v>0</v>
      </c>
      <c r="G41" s="72">
        <f t="shared" si="29"/>
        <v>0</v>
      </c>
      <c r="H41" s="72">
        <f t="shared" si="29"/>
        <v>0</v>
      </c>
      <c r="I41" s="72">
        <f t="shared" si="29"/>
        <v>1583.1617000000001</v>
      </c>
      <c r="J41" s="72">
        <f t="shared" si="29"/>
        <v>3166.3233</v>
      </c>
      <c r="K41" s="153">
        <f t="shared" si="29"/>
        <v>1583.1617000000001</v>
      </c>
      <c r="M41" s="65"/>
      <c r="N41" s="66"/>
    </row>
    <row r="42" spans="1:14">
      <c r="A42" s="154"/>
      <c r="B42" s="219" t="str">
        <f>VLOOKUP(A43,'Resumo Orçamento'!$A$8:$C$19,2,0)</f>
        <v>ART DE OBRA OU SERVIÇO - VALOR CONTRATO ACIMA DE 15.000,00 - CREA DF</v>
      </c>
      <c r="C42" s="62"/>
      <c r="D42" s="63"/>
      <c r="E42" s="64">
        <v>1</v>
      </c>
      <c r="F42" s="64"/>
      <c r="G42" s="64"/>
      <c r="H42" s="64"/>
      <c r="I42" s="64"/>
      <c r="J42" s="64"/>
      <c r="K42" s="149"/>
      <c r="M42" s="65">
        <f>SUM(E42:K42)</f>
        <v>1</v>
      </c>
      <c r="N42" s="66"/>
    </row>
    <row r="43" spans="1:14">
      <c r="A43" s="150">
        <v>12</v>
      </c>
      <c r="B43" s="220"/>
      <c r="C43" s="67"/>
      <c r="D43" s="68"/>
      <c r="E43" s="69" t="str">
        <f t="shared" ref="E43" si="30">IF(E42&lt;&gt;0,"I","")</f>
        <v>I</v>
      </c>
      <c r="F43" s="69" t="str">
        <f t="shared" ref="F43:K43" si="31">IF(F42&lt;&gt;0,"I","")</f>
        <v/>
      </c>
      <c r="G43" s="69" t="str">
        <f t="shared" si="31"/>
        <v/>
      </c>
      <c r="H43" s="69" t="str">
        <f t="shared" si="31"/>
        <v/>
      </c>
      <c r="I43" s="69" t="str">
        <f t="shared" si="31"/>
        <v/>
      </c>
      <c r="J43" s="69" t="str">
        <f t="shared" si="31"/>
        <v/>
      </c>
      <c r="K43" s="151" t="str">
        <f t="shared" si="31"/>
        <v/>
      </c>
      <c r="M43" s="65"/>
      <c r="N43" s="66"/>
    </row>
    <row r="44" spans="1:14" ht="15" thickBot="1">
      <c r="A44" s="152"/>
      <c r="B44" s="221"/>
      <c r="C44" s="70">
        <f>VLOOKUP(A43,'Resumo Orçamento'!$A$8:$C$19,3,0)</f>
        <v>254.59</v>
      </c>
      <c r="D44" s="71">
        <f>C44/$C$48</f>
        <v>2.200987858749609E-4</v>
      </c>
      <c r="E44" s="72">
        <f t="shared" ref="E44" si="32">ROUND(E42*$C44,4)</f>
        <v>254.59</v>
      </c>
      <c r="F44" s="72">
        <f t="shared" ref="F44:K44" si="33">ROUND(F42*$C44,4)</f>
        <v>0</v>
      </c>
      <c r="G44" s="72">
        <f t="shared" si="33"/>
        <v>0</v>
      </c>
      <c r="H44" s="72">
        <f t="shared" si="33"/>
        <v>0</v>
      </c>
      <c r="I44" s="72">
        <f t="shared" si="33"/>
        <v>0</v>
      </c>
      <c r="J44" s="72">
        <f t="shared" si="33"/>
        <v>0</v>
      </c>
      <c r="K44" s="153">
        <f t="shared" si="33"/>
        <v>0</v>
      </c>
      <c r="M44" s="65"/>
      <c r="N44" s="66"/>
    </row>
    <row r="45" spans="1:14" ht="15.9" customHeight="1" thickTop="1">
      <c r="A45" s="155"/>
      <c r="B45" s="73" t="s">
        <v>39</v>
      </c>
      <c r="C45" s="74"/>
      <c r="D45" s="75"/>
      <c r="E45" s="76">
        <f>E47/$C$48</f>
        <v>0.23411699028107252</v>
      </c>
      <c r="F45" s="77">
        <f>F47/$C$48</f>
        <v>0.12643104540793823</v>
      </c>
      <c r="G45" s="77">
        <f t="shared" ref="G45:K45" si="34">G47/$C$48</f>
        <v>0.11648432359603185</v>
      </c>
      <c r="H45" s="77">
        <f t="shared" si="34"/>
        <v>0.11194826233914824</v>
      </c>
      <c r="I45" s="77">
        <f t="shared" si="34"/>
        <v>0.11508748103280837</v>
      </c>
      <c r="J45" s="77">
        <f t="shared" si="34"/>
        <v>0.18522818431910396</v>
      </c>
      <c r="K45" s="156">
        <f t="shared" si="34"/>
        <v>0.11070371293744451</v>
      </c>
      <c r="M45" s="65">
        <f>SUM(E45:K45)</f>
        <v>0.99999999991354771</v>
      </c>
      <c r="N45" s="66"/>
    </row>
    <row r="46" spans="1:14" ht="15.9" customHeight="1">
      <c r="A46" s="157"/>
      <c r="B46" s="78" t="s">
        <v>40</v>
      </c>
      <c r="C46" s="79"/>
      <c r="D46" s="80"/>
      <c r="E46" s="81">
        <f>+E45</f>
        <v>0.23411699028107252</v>
      </c>
      <c r="F46" s="82">
        <f t="shared" ref="F46" si="35">E46+F45</f>
        <v>0.36054803568901073</v>
      </c>
      <c r="G46" s="82">
        <f t="shared" ref="G46" si="36">F46+G45</f>
        <v>0.47703235928504256</v>
      </c>
      <c r="H46" s="82">
        <f t="shared" ref="H46" si="37">G46+H45</f>
        <v>0.58898062162419085</v>
      </c>
      <c r="I46" s="82">
        <f t="shared" ref="I46" si="38">H46+I45</f>
        <v>0.70406810265699926</v>
      </c>
      <c r="J46" s="82">
        <f t="shared" ref="J46" si="39">I46+J45</f>
        <v>0.88929628697610319</v>
      </c>
      <c r="K46" s="158">
        <f t="shared" ref="K46" si="40">J46+K45</f>
        <v>0.99999999991354771</v>
      </c>
    </row>
    <row r="47" spans="1:14" ht="15.9" customHeight="1">
      <c r="A47" s="159"/>
      <c r="B47" s="83" t="s">
        <v>41</v>
      </c>
      <c r="C47" s="84"/>
      <c r="D47" s="85"/>
      <c r="E47" s="86">
        <f>+E44+E41+E38+E11+E14+E17+E20+E23+E26+E29+E32+E35</f>
        <v>270804.96750000003</v>
      </c>
      <c r="F47" s="86">
        <f t="shared" ref="F47:K47" si="41">+F44+F41+F38+F11+F14+F17+F20+F23+F26+F29+F32+F35</f>
        <v>146243.78649999999</v>
      </c>
      <c r="G47" s="86">
        <f t="shared" si="41"/>
        <v>134738.33499999999</v>
      </c>
      <c r="H47" s="86">
        <f t="shared" si="41"/>
        <v>129491.43720000001</v>
      </c>
      <c r="I47" s="86">
        <f t="shared" si="41"/>
        <v>133122.5962</v>
      </c>
      <c r="J47" s="86">
        <f t="shared" si="41"/>
        <v>214254.90040000001</v>
      </c>
      <c r="K47" s="160">
        <f t="shared" si="41"/>
        <v>128051.85710000002</v>
      </c>
    </row>
    <row r="48" spans="1:14" ht="15.9" customHeight="1" thickBot="1">
      <c r="A48" s="161"/>
      <c r="B48" s="89" t="s">
        <v>42</v>
      </c>
      <c r="C48" s="90">
        <f>SUM(C9:C44)</f>
        <v>1156707.8800000001</v>
      </c>
      <c r="D48" s="91"/>
      <c r="E48" s="92">
        <f>+E47</f>
        <v>270804.96750000003</v>
      </c>
      <c r="F48" s="93">
        <f>E48+F47</f>
        <v>417048.75400000002</v>
      </c>
      <c r="G48" s="93">
        <f t="shared" ref="G48:K48" si="42">F48+G47</f>
        <v>551787.08900000004</v>
      </c>
      <c r="H48" s="93">
        <f t="shared" si="42"/>
        <v>681278.52620000008</v>
      </c>
      <c r="I48" s="93">
        <f t="shared" si="42"/>
        <v>814401.12240000011</v>
      </c>
      <c r="J48" s="93">
        <f t="shared" si="42"/>
        <v>1028656.0228000002</v>
      </c>
      <c r="K48" s="162">
        <f t="shared" si="42"/>
        <v>1156707.8799000001</v>
      </c>
    </row>
    <row r="49" spans="1:11">
      <c r="A49" s="163"/>
      <c r="K49" s="164"/>
    </row>
    <row r="50" spans="1:11">
      <c r="A50" s="163"/>
      <c r="E50" s="43"/>
      <c r="K50" s="164"/>
    </row>
    <row r="51" spans="1:11">
      <c r="A51" s="163"/>
      <c r="K51" s="164"/>
    </row>
    <row r="52" spans="1:11">
      <c r="A52" s="163"/>
      <c r="K52" s="164"/>
    </row>
    <row r="53" spans="1:11">
      <c r="A53" s="163"/>
      <c r="K53" s="164"/>
    </row>
    <row r="54" spans="1:11" ht="15" thickBot="1">
      <c r="A54" s="163"/>
      <c r="C54" s="41"/>
      <c r="D54" s="41"/>
      <c r="K54" s="164"/>
    </row>
    <row r="55" spans="1:11">
      <c r="A55" s="163"/>
      <c r="C55" s="225"/>
      <c r="D55" s="226"/>
      <c r="E55" s="226"/>
      <c r="F55" s="226"/>
      <c r="G55" s="125"/>
      <c r="H55" s="125"/>
      <c r="I55" s="125"/>
      <c r="K55" s="164"/>
    </row>
    <row r="56" spans="1:11">
      <c r="A56" s="163"/>
      <c r="C56" s="227"/>
      <c r="D56" s="228"/>
      <c r="E56" s="228"/>
      <c r="F56" s="228"/>
      <c r="G56" s="125"/>
      <c r="H56" s="125"/>
      <c r="I56" s="125"/>
      <c r="K56" s="164"/>
    </row>
    <row r="57" spans="1:11">
      <c r="A57" s="163"/>
      <c r="C57" s="227"/>
      <c r="D57" s="228"/>
      <c r="E57" s="228"/>
      <c r="F57" s="228"/>
      <c r="G57" s="125"/>
      <c r="H57" s="125"/>
      <c r="I57" s="125"/>
      <c r="K57" s="164"/>
    </row>
    <row r="58" spans="1:11" ht="15" thickBot="1">
      <c r="A58" s="165"/>
      <c r="B58" s="166"/>
      <c r="C58" s="167"/>
      <c r="D58" s="168"/>
      <c r="E58" s="169"/>
      <c r="F58" s="169"/>
      <c r="G58" s="169"/>
      <c r="H58" s="169"/>
      <c r="I58" s="169"/>
      <c r="J58" s="169"/>
      <c r="K58" s="170"/>
    </row>
    <row r="60" spans="1:11">
      <c r="D60" s="94"/>
      <c r="E60" s="95"/>
      <c r="F60" s="95"/>
      <c r="G60" s="95"/>
      <c r="H60" s="95"/>
      <c r="I60" s="95"/>
      <c r="J60" s="95"/>
      <c r="K60" s="95"/>
    </row>
    <row r="61" spans="1:11">
      <c r="D61" s="94"/>
      <c r="E61" s="103"/>
      <c r="F61" s="103"/>
      <c r="G61" s="103"/>
      <c r="H61" s="103"/>
      <c r="I61" s="103"/>
      <c r="J61" s="103"/>
      <c r="K61" s="103"/>
    </row>
    <row r="62" spans="1:11">
      <c r="D62" s="94"/>
      <c r="E62" s="95"/>
      <c r="F62" s="95"/>
      <c r="G62" s="95"/>
      <c r="H62" s="95"/>
      <c r="I62" s="95"/>
      <c r="J62" s="95"/>
      <c r="K62" s="95"/>
    </row>
    <row r="63" spans="1:11">
      <c r="D63" s="94"/>
      <c r="E63" s="95"/>
      <c r="F63" s="95"/>
      <c r="G63" s="95"/>
      <c r="H63" s="95"/>
      <c r="I63" s="95"/>
      <c r="J63" s="95"/>
      <c r="K63" s="95"/>
    </row>
    <row r="64" spans="1:11">
      <c r="D64" s="94"/>
      <c r="E64" s="95"/>
      <c r="F64" s="95"/>
      <c r="G64" s="95"/>
      <c r="H64" s="95"/>
      <c r="I64" s="95"/>
      <c r="J64" s="95"/>
      <c r="K64" s="95"/>
    </row>
    <row r="65" spans="4:11">
      <c r="D65" s="94"/>
      <c r="E65" s="95"/>
      <c r="F65" s="95"/>
      <c r="G65" s="95"/>
      <c r="H65" s="95"/>
      <c r="I65" s="95"/>
      <c r="J65" s="95"/>
      <c r="K65" s="95"/>
    </row>
    <row r="66" spans="4:11">
      <c r="D66" s="94"/>
      <c r="E66" s="95"/>
      <c r="F66" s="95"/>
      <c r="G66" s="95"/>
      <c r="H66" s="95"/>
      <c r="I66" s="95"/>
      <c r="J66" s="95"/>
      <c r="K66" s="95"/>
    </row>
    <row r="67" spans="4:11">
      <c r="D67" s="94"/>
      <c r="E67" s="95"/>
      <c r="F67" s="95"/>
      <c r="G67" s="95"/>
      <c r="H67" s="95"/>
      <c r="I67" s="95"/>
      <c r="J67" s="95"/>
      <c r="K67" s="95"/>
    </row>
    <row r="68" spans="4:11">
      <c r="D68" s="94"/>
      <c r="E68" s="95"/>
      <c r="F68" s="95"/>
      <c r="G68" s="95"/>
      <c r="H68" s="95"/>
      <c r="I68" s="95"/>
      <c r="J68" s="95"/>
      <c r="K68" s="95"/>
    </row>
    <row r="69" spans="4:11">
      <c r="D69" s="94"/>
      <c r="E69" s="95"/>
      <c r="F69" s="95"/>
      <c r="G69" s="95"/>
      <c r="H69" s="95"/>
      <c r="I69" s="95"/>
      <c r="J69" s="95"/>
      <c r="K69" s="95"/>
    </row>
    <row r="70" spans="4:11">
      <c r="D70" s="94"/>
      <c r="E70" s="95"/>
      <c r="F70" s="95"/>
      <c r="G70" s="95"/>
      <c r="H70" s="95"/>
      <c r="I70" s="95"/>
      <c r="J70" s="95"/>
      <c r="K70" s="95"/>
    </row>
  </sheetData>
  <mergeCells count="16">
    <mergeCell ref="B39:B41"/>
    <mergeCell ref="B42:B44"/>
    <mergeCell ref="C55:F55"/>
    <mergeCell ref="C56:F56"/>
    <mergeCell ref="C57:F57"/>
    <mergeCell ref="A1:K1"/>
    <mergeCell ref="B9:B11"/>
    <mergeCell ref="B12:B14"/>
    <mergeCell ref="B15:B17"/>
    <mergeCell ref="B18:B20"/>
    <mergeCell ref="B36:B38"/>
    <mergeCell ref="B21:B23"/>
    <mergeCell ref="B24:B26"/>
    <mergeCell ref="B27:B29"/>
    <mergeCell ref="B30:B32"/>
    <mergeCell ref="B33:B35"/>
  </mergeCells>
  <phoneticPr fontId="27" type="noConversion"/>
  <pageMargins left="0.7" right="0.7" top="0.75" bottom="0.75" header="0.3" footer="0.3"/>
  <pageSetup paperSize="9" scale="54" firstPageNumber="0" orientation="landscape" r:id="rId1"/>
  <colBreaks count="1" manualBreakCount="1">
    <brk id="12"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2"/>
  <sheetViews>
    <sheetView showOutlineSymbols="0" showWhiteSpace="0" view="pageBreakPreview" zoomScale="85" zoomScaleNormal="100" zoomScaleSheetLayoutView="85" workbookViewId="0">
      <selection activeCell="N17" sqref="N17"/>
    </sheetView>
  </sheetViews>
  <sheetFormatPr defaultColWidth="9.109375" defaultRowHeight="13.8"/>
  <cols>
    <col min="1" max="2" width="11.44140625" style="88" bestFit="1" customWidth="1"/>
    <col min="3" max="3" width="15.109375" style="88" bestFit="1" customWidth="1"/>
    <col min="4" max="4" width="60.88671875" style="88" customWidth="1"/>
    <col min="5" max="5" width="9.109375" style="88" bestFit="1" customWidth="1"/>
    <col min="6" max="7" width="14.88671875" style="88" bestFit="1" customWidth="1"/>
    <col min="8" max="8" width="14.88671875" style="88" customWidth="1"/>
    <col min="9" max="10" width="14.88671875" style="88" bestFit="1" customWidth="1"/>
    <col min="11" max="11" width="9.109375" style="88"/>
    <col min="12" max="12" width="14.44140625" style="88" customWidth="1"/>
    <col min="13" max="16384" width="9.109375" style="88"/>
  </cols>
  <sheetData>
    <row r="1" spans="1:12">
      <c r="A1" s="102"/>
      <c r="B1" s="102"/>
      <c r="C1" s="102"/>
      <c r="D1" s="102"/>
      <c r="E1" s="231"/>
      <c r="F1" s="231"/>
      <c r="G1" s="231"/>
      <c r="H1" s="231"/>
      <c r="I1" s="231"/>
      <c r="J1" s="231"/>
    </row>
    <row r="2" spans="1:12" ht="14.4">
      <c r="A2" s="109" t="s">
        <v>65</v>
      </c>
      <c r="B2" s="117"/>
      <c r="C2" s="118"/>
      <c r="D2" s="119"/>
      <c r="E2" s="102"/>
      <c r="F2" s="102"/>
      <c r="G2" s="102"/>
      <c r="H2" s="102"/>
      <c r="I2" s="102"/>
      <c r="J2" s="102"/>
    </row>
    <row r="3" spans="1:12" ht="14.4">
      <c r="A3" s="109" t="s">
        <v>66</v>
      </c>
      <c r="B3" s="117"/>
      <c r="C3" s="118"/>
      <c r="D3" s="119"/>
      <c r="E3" s="102"/>
      <c r="F3" s="102"/>
      <c r="G3" s="102"/>
      <c r="H3" s="102"/>
      <c r="I3" s="102"/>
      <c r="J3" s="102"/>
    </row>
    <row r="4" spans="1:12" ht="14.4">
      <c r="A4" s="109" t="s">
        <v>45</v>
      </c>
      <c r="B4" s="117"/>
      <c r="C4" s="120"/>
      <c r="D4" s="121"/>
      <c r="E4" s="232"/>
      <c r="F4" s="232"/>
      <c r="G4" s="232"/>
      <c r="H4" s="232"/>
      <c r="I4" s="232"/>
      <c r="J4" s="232"/>
    </row>
    <row r="5" spans="1:12" ht="14.4">
      <c r="A5" s="229" t="s">
        <v>68</v>
      </c>
      <c r="B5" s="230"/>
      <c r="C5" s="230"/>
      <c r="D5" s="230"/>
      <c r="E5" s="230"/>
      <c r="F5" s="230"/>
      <c r="G5" s="230"/>
      <c r="H5" s="230"/>
      <c r="I5" s="230"/>
      <c r="J5" s="230"/>
    </row>
    <row r="6" spans="1:12" ht="27.6">
      <c r="A6" s="126" t="s">
        <v>46</v>
      </c>
      <c r="B6" s="127" t="s">
        <v>47</v>
      </c>
      <c r="C6" s="126" t="s">
        <v>48</v>
      </c>
      <c r="D6" s="126" t="s">
        <v>49</v>
      </c>
      <c r="E6" s="128" t="s">
        <v>50</v>
      </c>
      <c r="F6" s="127" t="s">
        <v>51</v>
      </c>
      <c r="G6" s="127" t="s">
        <v>52</v>
      </c>
      <c r="H6" s="127" t="s">
        <v>53</v>
      </c>
      <c r="I6" s="127" t="s">
        <v>54</v>
      </c>
      <c r="J6" s="127" t="s">
        <v>34</v>
      </c>
    </row>
    <row r="7" spans="1:12" ht="40.799999999999997">
      <c r="A7" s="106">
        <v>1</v>
      </c>
      <c r="B7" s="96" t="s">
        <v>87</v>
      </c>
      <c r="C7" s="106" t="s">
        <v>56</v>
      </c>
      <c r="D7" s="130" t="s">
        <v>88</v>
      </c>
      <c r="E7" s="97" t="s">
        <v>55</v>
      </c>
      <c r="F7" s="96">
        <v>60</v>
      </c>
      <c r="G7" s="124">
        <v>124</v>
      </c>
      <c r="H7" s="98">
        <f>TRUNC(G7*(1+'BDI '!$F$27),2)</f>
        <v>147.19999999999999</v>
      </c>
      <c r="I7" s="98">
        <f>TRUNC(F7*H7,2)</f>
        <v>8832</v>
      </c>
      <c r="J7" s="99">
        <f>I7/$H$22</f>
        <v>7.6354628101954307E-3</v>
      </c>
      <c r="L7" s="129">
        <f t="shared" ref="L7:L18" si="0">TRUNC(F7*G7,2)</f>
        <v>7440</v>
      </c>
    </row>
    <row r="8" spans="1:12" ht="51">
      <c r="A8" s="106">
        <v>2</v>
      </c>
      <c r="B8" s="96" t="s">
        <v>89</v>
      </c>
      <c r="C8" s="106" t="s">
        <v>56</v>
      </c>
      <c r="D8" s="130" t="s">
        <v>90</v>
      </c>
      <c r="E8" s="97" t="s">
        <v>55</v>
      </c>
      <c r="F8" s="96">
        <v>3294.36</v>
      </c>
      <c r="G8" s="124">
        <v>142.34</v>
      </c>
      <c r="H8" s="98">
        <f>TRUNC(G8*(1+'BDI '!$F$27),2)</f>
        <v>168.97</v>
      </c>
      <c r="I8" s="98">
        <f t="shared" ref="I8:I18" si="1">TRUNC(F8*H8,2)</f>
        <v>556648</v>
      </c>
      <c r="J8" s="99">
        <f t="shared" ref="J8:J18" si="2">I8/$H$22</f>
        <v>0.48123472626468139</v>
      </c>
      <c r="L8" s="129">
        <f t="shared" si="0"/>
        <v>468919.2</v>
      </c>
    </row>
    <row r="9" spans="1:12" ht="40.799999999999997">
      <c r="A9" s="106">
        <v>3</v>
      </c>
      <c r="B9" s="96" t="s">
        <v>91</v>
      </c>
      <c r="C9" s="106" t="s">
        <v>56</v>
      </c>
      <c r="D9" s="130" t="s">
        <v>92</v>
      </c>
      <c r="E9" s="97" t="s">
        <v>57</v>
      </c>
      <c r="F9" s="96">
        <v>2</v>
      </c>
      <c r="G9" s="124">
        <v>768.69</v>
      </c>
      <c r="H9" s="98">
        <f>TRUNC(G9*(1+'BDI '!$F$27),2)</f>
        <v>912.51</v>
      </c>
      <c r="I9" s="98">
        <f t="shared" si="1"/>
        <v>1825.02</v>
      </c>
      <c r="J9" s="99">
        <f t="shared" si="2"/>
        <v>1.5777708715877339E-3</v>
      </c>
      <c r="L9" s="129">
        <f t="shared" si="0"/>
        <v>1537.38</v>
      </c>
    </row>
    <row r="10" spans="1:12" ht="51">
      <c r="A10" s="106">
        <v>4</v>
      </c>
      <c r="B10" s="96" t="s">
        <v>93</v>
      </c>
      <c r="C10" s="106" t="s">
        <v>56</v>
      </c>
      <c r="D10" s="130" t="s">
        <v>94</v>
      </c>
      <c r="E10" s="97" t="s">
        <v>57</v>
      </c>
      <c r="F10" s="96">
        <v>5</v>
      </c>
      <c r="G10" s="124">
        <v>861.8</v>
      </c>
      <c r="H10" s="98">
        <f>TRUNC(G10*(1+'BDI '!$F$27),2)</f>
        <v>1023.04</v>
      </c>
      <c r="I10" s="98">
        <f t="shared" si="1"/>
        <v>5115.2</v>
      </c>
      <c r="J10" s="99">
        <f t="shared" si="2"/>
        <v>4.4222055442381869E-3</v>
      </c>
      <c r="L10" s="129">
        <f t="shared" si="0"/>
        <v>4309</v>
      </c>
    </row>
    <row r="11" spans="1:12" ht="51">
      <c r="A11" s="106">
        <v>5</v>
      </c>
      <c r="B11" s="96" t="s">
        <v>95</v>
      </c>
      <c r="C11" s="106" t="s">
        <v>56</v>
      </c>
      <c r="D11" s="130" t="s">
        <v>96</v>
      </c>
      <c r="E11" s="97" t="s">
        <v>57</v>
      </c>
      <c r="F11" s="96">
        <v>3</v>
      </c>
      <c r="G11" s="124">
        <v>6909.96</v>
      </c>
      <c r="H11" s="98">
        <f>TRUNC(G11*(1+'BDI '!$F$27),2)</f>
        <v>8202.81</v>
      </c>
      <c r="I11" s="98">
        <f t="shared" si="1"/>
        <v>24608.43</v>
      </c>
      <c r="J11" s="99">
        <f t="shared" si="2"/>
        <v>2.1274541675984776E-2</v>
      </c>
      <c r="L11" s="129">
        <f t="shared" si="0"/>
        <v>20729.88</v>
      </c>
    </row>
    <row r="12" spans="1:12" ht="51">
      <c r="A12" s="106">
        <v>6</v>
      </c>
      <c r="B12" s="96" t="s">
        <v>97</v>
      </c>
      <c r="C12" s="106" t="s">
        <v>56</v>
      </c>
      <c r="D12" s="130" t="s">
        <v>98</v>
      </c>
      <c r="E12" s="97" t="s">
        <v>57</v>
      </c>
      <c r="F12" s="96">
        <v>12</v>
      </c>
      <c r="G12" s="124">
        <v>8432.5300000000007</v>
      </c>
      <c r="H12" s="98">
        <f>TRUNC(G12*(1+'BDI '!$F$27),2)</f>
        <v>10010.25</v>
      </c>
      <c r="I12" s="98">
        <f t="shared" si="1"/>
        <v>120123</v>
      </c>
      <c r="J12" s="99">
        <f t="shared" si="2"/>
        <v>0.10384903749423752</v>
      </c>
      <c r="L12" s="129">
        <f t="shared" si="0"/>
        <v>101190.36</v>
      </c>
    </row>
    <row r="13" spans="1:12" ht="30.6">
      <c r="A13" s="106">
        <v>7</v>
      </c>
      <c r="B13" s="96" t="s">
        <v>99</v>
      </c>
      <c r="C13" s="106" t="s">
        <v>56</v>
      </c>
      <c r="D13" s="130" t="s">
        <v>100</v>
      </c>
      <c r="E13" s="97" t="s">
        <v>101</v>
      </c>
      <c r="F13" s="96">
        <v>1788.1</v>
      </c>
      <c r="G13" s="124">
        <v>36.64</v>
      </c>
      <c r="H13" s="98">
        <f>TRUNC(G13*(1+'BDI '!$F$27),2)</f>
        <v>43.49</v>
      </c>
      <c r="I13" s="98">
        <f t="shared" si="1"/>
        <v>77764.460000000006</v>
      </c>
      <c r="J13" s="99">
        <f t="shared" si="2"/>
        <v>6.7229126164507491E-2</v>
      </c>
      <c r="L13" s="129">
        <f t="shared" si="0"/>
        <v>65515.98</v>
      </c>
    </row>
    <row r="14" spans="1:12" ht="30.6">
      <c r="A14" s="106">
        <v>8</v>
      </c>
      <c r="B14" s="96" t="s">
        <v>102</v>
      </c>
      <c r="C14" s="106" t="s">
        <v>56</v>
      </c>
      <c r="D14" s="130" t="s">
        <v>103</v>
      </c>
      <c r="E14" s="97" t="s">
        <v>55</v>
      </c>
      <c r="F14" s="96">
        <v>880</v>
      </c>
      <c r="G14" s="124">
        <v>73.34</v>
      </c>
      <c r="H14" s="98">
        <f>TRUNC(G14*(1+'BDI '!$F$27),2)</f>
        <v>87.06</v>
      </c>
      <c r="I14" s="98">
        <f t="shared" si="1"/>
        <v>76612.800000000003</v>
      </c>
      <c r="J14" s="99">
        <f t="shared" si="2"/>
        <v>6.6233490170396342E-2</v>
      </c>
      <c r="L14" s="129">
        <f t="shared" si="0"/>
        <v>64539.199999999997</v>
      </c>
    </row>
    <row r="15" spans="1:12" ht="30.6">
      <c r="A15" s="106">
        <v>9</v>
      </c>
      <c r="B15" s="96" t="s">
        <v>104</v>
      </c>
      <c r="C15" s="106" t="s">
        <v>56</v>
      </c>
      <c r="D15" s="130" t="s">
        <v>105</v>
      </c>
      <c r="E15" s="97" t="s">
        <v>55</v>
      </c>
      <c r="F15" s="96">
        <v>4530.6400000000003</v>
      </c>
      <c r="G15" s="124">
        <v>50.22</v>
      </c>
      <c r="H15" s="98">
        <f>TRUNC(G15*(1+'BDI '!$F$27),2)</f>
        <v>59.61</v>
      </c>
      <c r="I15" s="98">
        <f t="shared" si="1"/>
        <v>270071.45</v>
      </c>
      <c r="J15" s="99">
        <f t="shared" si="2"/>
        <v>0.23348284789068782</v>
      </c>
      <c r="L15" s="129">
        <f t="shared" si="0"/>
        <v>227528.74</v>
      </c>
    </row>
    <row r="16" spans="1:12" ht="20.399999999999999">
      <c r="A16" s="106">
        <v>10</v>
      </c>
      <c r="B16" s="96" t="s">
        <v>106</v>
      </c>
      <c r="C16" s="106" t="s">
        <v>56</v>
      </c>
      <c r="D16" s="130" t="s">
        <v>107</v>
      </c>
      <c r="E16" s="97" t="s">
        <v>57</v>
      </c>
      <c r="F16" s="96">
        <v>31</v>
      </c>
      <c r="G16" s="124">
        <v>210</v>
      </c>
      <c r="H16" s="98">
        <f>TRUNC(G16*(1+'BDI '!$F$27),2)</f>
        <v>249.29</v>
      </c>
      <c r="I16" s="98">
        <f t="shared" si="1"/>
        <v>7727.99</v>
      </c>
      <c r="J16" s="99">
        <f t="shared" si="2"/>
        <v>6.6810213136958996E-3</v>
      </c>
      <c r="L16" s="129">
        <f t="shared" si="0"/>
        <v>6510</v>
      </c>
    </row>
    <row r="17" spans="1:12" ht="40.799999999999997">
      <c r="A17" s="106">
        <v>11</v>
      </c>
      <c r="B17" s="96" t="s">
        <v>108</v>
      </c>
      <c r="C17" s="106" t="s">
        <v>56</v>
      </c>
      <c r="D17" s="130" t="s">
        <v>109</v>
      </c>
      <c r="E17" s="97" t="s">
        <v>57</v>
      </c>
      <c r="F17" s="96">
        <v>9</v>
      </c>
      <c r="G17" s="124">
        <v>666.89</v>
      </c>
      <c r="H17" s="98">
        <f>TRUNC(G17*(1+'BDI '!$F$27),2)</f>
        <v>791.66</v>
      </c>
      <c r="I17" s="98">
        <f t="shared" si="1"/>
        <v>7124.94</v>
      </c>
      <c r="J17" s="99">
        <f t="shared" si="2"/>
        <v>6.1596710139123446E-3</v>
      </c>
      <c r="L17" s="129">
        <f t="shared" si="0"/>
        <v>6002.01</v>
      </c>
    </row>
    <row r="18" spans="1:12" ht="26.4">
      <c r="A18" s="106">
        <v>12</v>
      </c>
      <c r="B18" s="96" t="s">
        <v>61</v>
      </c>
      <c r="C18" s="106" t="s">
        <v>56</v>
      </c>
      <c r="D18" s="130" t="s">
        <v>62</v>
      </c>
      <c r="E18" s="97" t="s">
        <v>57</v>
      </c>
      <c r="F18" s="96">
        <v>1</v>
      </c>
      <c r="G18" s="124">
        <v>254.59</v>
      </c>
      <c r="H18" s="98">
        <f>TRUNC(G18*(1+0),2)</f>
        <v>254.59</v>
      </c>
      <c r="I18" s="98">
        <f t="shared" si="1"/>
        <v>254.59</v>
      </c>
      <c r="J18" s="99">
        <f t="shared" si="2"/>
        <v>2.200987858749609E-4</v>
      </c>
      <c r="L18" s="129">
        <f t="shared" si="0"/>
        <v>254.59</v>
      </c>
    </row>
    <row r="19" spans="1:12">
      <c r="A19" s="100"/>
      <c r="B19" s="100"/>
      <c r="C19" s="100"/>
      <c r="D19" s="100"/>
      <c r="E19" s="100"/>
      <c r="F19" s="100"/>
      <c r="G19" s="100"/>
      <c r="H19" s="100"/>
      <c r="I19" s="100"/>
      <c r="J19" s="100"/>
      <c r="L19" s="129"/>
    </row>
    <row r="20" spans="1:12">
      <c r="A20" s="233"/>
      <c r="B20" s="233"/>
      <c r="C20" s="233"/>
      <c r="D20" s="101"/>
      <c r="E20" s="105"/>
      <c r="F20" s="232" t="s">
        <v>58</v>
      </c>
      <c r="G20" s="232"/>
      <c r="H20" s="234">
        <f>L20</f>
        <v>974476.34</v>
      </c>
      <c r="I20" s="234"/>
      <c r="J20" s="234"/>
      <c r="L20" s="129">
        <f>SUM(L7:L19)</f>
        <v>974476.34</v>
      </c>
    </row>
    <row r="21" spans="1:12">
      <c r="A21" s="233"/>
      <c r="B21" s="233"/>
      <c r="C21" s="233"/>
      <c r="D21" s="101"/>
      <c r="E21" s="105"/>
      <c r="F21" s="232" t="s">
        <v>59</v>
      </c>
      <c r="G21" s="232"/>
      <c r="H21" s="234">
        <f>H22-H20</f>
        <v>182231.54000000015</v>
      </c>
      <c r="I21" s="234"/>
      <c r="J21" s="234"/>
    </row>
    <row r="22" spans="1:12">
      <c r="A22" s="233"/>
      <c r="B22" s="233"/>
      <c r="C22" s="233"/>
      <c r="D22" s="101"/>
      <c r="E22" s="105"/>
      <c r="F22" s="232" t="s">
        <v>60</v>
      </c>
      <c r="G22" s="232"/>
      <c r="H22" s="234">
        <f>SUM(I7:I18)</f>
        <v>1156707.8800000001</v>
      </c>
      <c r="I22" s="234"/>
      <c r="J22" s="234"/>
    </row>
  </sheetData>
  <mergeCells count="16">
    <mergeCell ref="A22:C22"/>
    <mergeCell ref="F22:G22"/>
    <mergeCell ref="H22:J22"/>
    <mergeCell ref="A20:C20"/>
    <mergeCell ref="F20:G20"/>
    <mergeCell ref="H20:J20"/>
    <mergeCell ref="A21:C21"/>
    <mergeCell ref="F21:G21"/>
    <mergeCell ref="H21:J21"/>
    <mergeCell ref="A5:J5"/>
    <mergeCell ref="E1:F1"/>
    <mergeCell ref="G1:H1"/>
    <mergeCell ref="I1:J1"/>
    <mergeCell ref="E4:F4"/>
    <mergeCell ref="G4:H4"/>
    <mergeCell ref="I4:J4"/>
  </mergeCells>
  <pageMargins left="0.51181102362204722" right="0.51181102362204722" top="0.78740157480314965" bottom="0.78740157480314965" header="0.51181102362204722" footer="0.51181102362204722"/>
  <pageSetup paperSize="9" scale="50" fitToHeight="0" orientation="portrait" r:id="rId1"/>
  <headerFooter>
    <oddHeader>&amp;L &amp;C &amp;R</oddHeader>
    <oddFooter>&amp;L &amp;C &amp;R</oddFooter>
  </headerFooter>
</worksheet>
</file>

<file path=docProps/app.xml><?xml version="1.0" encoding="utf-8"?>
<Properties xmlns="http://schemas.openxmlformats.org/officeDocument/2006/extended-properties" xmlns:vt="http://schemas.openxmlformats.org/officeDocument/2006/docPropsVTypes">
  <Template/>
  <TotalTime>644</TotalTime>
  <Application>Microsoft Excel</Application>
  <DocSecurity>0</DocSecurity>
  <ScaleCrop>false</ScaleCrop>
  <HeadingPairs>
    <vt:vector size="4" baseType="variant">
      <vt:variant>
        <vt:lpstr>Planilhas</vt:lpstr>
      </vt:variant>
      <vt:variant>
        <vt:i4>5</vt:i4>
      </vt:variant>
      <vt:variant>
        <vt:lpstr>Intervalos nomeados</vt:lpstr>
      </vt:variant>
      <vt:variant>
        <vt:i4>5</vt:i4>
      </vt:variant>
    </vt:vector>
  </HeadingPairs>
  <TitlesOfParts>
    <vt:vector size="10" baseType="lpstr">
      <vt:lpstr>CAPA</vt:lpstr>
      <vt:lpstr>BDI </vt:lpstr>
      <vt:lpstr>Resumo Orçamento</vt:lpstr>
      <vt:lpstr>Cronograma físico financeiro</vt:lpstr>
      <vt:lpstr>Orçamento Sintético</vt:lpstr>
      <vt:lpstr>'BDI '!Area_de_impressao</vt:lpstr>
      <vt:lpstr>CAPA!Area_de_impressao</vt:lpstr>
      <vt:lpstr>'Cronograma físico financeiro'!Area_de_impressao</vt:lpstr>
      <vt:lpstr>'Orçamento Sintético'!Area_de_impressao</vt:lpstr>
      <vt:lpstr>'Resumo Orçamento'!Area_de_impressao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Felipe Oliveira</dc:creator>
  <dc:description/>
  <cp:lastModifiedBy>3010185</cp:lastModifiedBy>
  <cp:revision>93</cp:revision>
  <cp:lastPrinted>2023-10-24T18:27:33Z</cp:lastPrinted>
  <dcterms:created xsi:type="dcterms:W3CDTF">2015-06-05T18:19:34Z</dcterms:created>
  <dcterms:modified xsi:type="dcterms:W3CDTF">2023-10-24T18:46:03Z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