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d.docs.live.net/b91212ba9bbbd8b8/16º ORÇAMENTO/_ORÇ/"/>
    </mc:Choice>
  </mc:AlternateContent>
  <xr:revisionPtr revIDLastSave="722" documentId="8_{8A66EB37-4380-4067-9AC0-C80D900B7258}" xr6:coauthVersionLast="47" xr6:coauthVersionMax="47" xr10:uidLastSave="{D483A46C-001F-4BED-8422-840C43E777AA}"/>
  <bookViews>
    <workbookView xWindow="-120" yWindow="-120" windowWidth="29040" windowHeight="15840" tabRatio="688" xr2:uid="{00000000-000D-0000-FFFF-FFFF00000000}"/>
  </bookViews>
  <sheets>
    <sheet name="CAPA" sheetId="1" r:id="rId1"/>
    <sheet name="Resumo Orçamento" sheetId="4" r:id="rId2"/>
    <sheet name="BDI " sheetId="2" r:id="rId3"/>
    <sheet name="Orçamento Sintético" sheetId="12" r:id="rId4"/>
    <sheet name="Cronograma físico financeiro" sheetId="6" r:id="rId5"/>
  </sheets>
  <definedNames>
    <definedName name="_xlnm.Print_Area" localSheetId="2">'BDI '!$A$1:$M$39</definedName>
    <definedName name="_xlnm.Print_Area" localSheetId="4">'Cronograma físico financeiro'!$A$1:$P$77</definedName>
    <definedName name="_xlnm.Print_Area" localSheetId="3">'Orçamento Sintético'!$A$1:$J$947</definedName>
    <definedName name="_xlnm.Print_Area" localSheetId="1">'Resumo Orçamento'!$A$1:$D$36</definedName>
    <definedName name="Print_Area_0" localSheetId="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6" i="12" l="1"/>
  <c r="M17" i="12"/>
  <c r="M18" i="12"/>
  <c r="M19" i="12"/>
  <c r="M20" i="12"/>
  <c r="M21" i="12"/>
  <c r="M22" i="12"/>
  <c r="M23" i="12"/>
  <c r="M24" i="12"/>
  <c r="M25" i="12"/>
  <c r="M26" i="12"/>
  <c r="M27" i="12"/>
  <c r="M28" i="12"/>
  <c r="M29" i="12"/>
  <c r="M30" i="12"/>
  <c r="M31" i="12"/>
  <c r="M32" i="12"/>
  <c r="M33" i="12"/>
  <c r="M34" i="12"/>
  <c r="M35" i="12"/>
  <c r="M36" i="12"/>
  <c r="M37" i="12"/>
  <c r="M38" i="12"/>
  <c r="M39" i="12"/>
  <c r="M40" i="12"/>
  <c r="M41" i="12"/>
  <c r="M42" i="12"/>
  <c r="M43" i="12"/>
  <c r="M44" i="12"/>
  <c r="M45" i="12"/>
  <c r="M46" i="12"/>
  <c r="M47" i="12"/>
  <c r="M48" i="12"/>
  <c r="M49" i="12"/>
  <c r="M50" i="12"/>
  <c r="M51" i="12"/>
  <c r="M52" i="12"/>
  <c r="M53" i="12"/>
  <c r="M54" i="12"/>
  <c r="M55" i="12"/>
  <c r="M56" i="12"/>
  <c r="M57" i="12"/>
  <c r="M58" i="12"/>
  <c r="M59" i="12"/>
  <c r="M60" i="12"/>
  <c r="M61" i="12"/>
  <c r="M62" i="12"/>
  <c r="M63" i="12"/>
  <c r="M64" i="12"/>
  <c r="M65" i="12"/>
  <c r="M66" i="12"/>
  <c r="M67" i="12"/>
  <c r="M68" i="12"/>
  <c r="M69" i="12"/>
  <c r="M70" i="12"/>
  <c r="M71" i="12"/>
  <c r="M72" i="12"/>
  <c r="M73" i="12"/>
  <c r="M74" i="12"/>
  <c r="M75" i="12"/>
  <c r="M76" i="12"/>
  <c r="M77" i="12"/>
  <c r="M78" i="12"/>
  <c r="M79" i="12"/>
  <c r="M80" i="12"/>
  <c r="M81" i="12"/>
  <c r="M82" i="12"/>
  <c r="M83" i="12"/>
  <c r="M84" i="12"/>
  <c r="M85" i="12"/>
  <c r="M86" i="12"/>
  <c r="M87" i="12"/>
  <c r="M88" i="12"/>
  <c r="M89" i="12"/>
  <c r="M90" i="12"/>
  <c r="M91" i="12"/>
  <c r="M92" i="12"/>
  <c r="M93" i="12"/>
  <c r="M94" i="12"/>
  <c r="M95" i="12"/>
  <c r="M96" i="12"/>
  <c r="M97" i="12"/>
  <c r="M98" i="12"/>
  <c r="M99" i="12"/>
  <c r="M100" i="12"/>
  <c r="M101" i="12"/>
  <c r="M102" i="12"/>
  <c r="M103" i="12"/>
  <c r="M104" i="12"/>
  <c r="M105" i="12"/>
  <c r="M106" i="12"/>
  <c r="M107" i="12"/>
  <c r="M108" i="12"/>
  <c r="M109" i="12"/>
  <c r="M110" i="12"/>
  <c r="M111" i="12"/>
  <c r="M112" i="12"/>
  <c r="M113" i="12"/>
  <c r="M114" i="12"/>
  <c r="M115" i="12"/>
  <c r="M116" i="12"/>
  <c r="M117" i="12"/>
  <c r="M118" i="12"/>
  <c r="M119" i="12"/>
  <c r="M120" i="12"/>
  <c r="M121" i="12"/>
  <c r="M122" i="12"/>
  <c r="M123" i="12"/>
  <c r="M124" i="12"/>
  <c r="M125" i="12"/>
  <c r="M126" i="12"/>
  <c r="M127" i="12"/>
  <c r="M128" i="12"/>
  <c r="M129" i="12"/>
  <c r="M130" i="12"/>
  <c r="M131" i="12"/>
  <c r="M132" i="12"/>
  <c r="M133" i="12"/>
  <c r="M134" i="12"/>
  <c r="M135" i="12"/>
  <c r="M136" i="12"/>
  <c r="M137" i="12"/>
  <c r="M138" i="12"/>
  <c r="M139" i="12"/>
  <c r="M140" i="12"/>
  <c r="M141" i="12"/>
  <c r="M142" i="12"/>
  <c r="M143" i="12"/>
  <c r="M144" i="12"/>
  <c r="M145" i="12"/>
  <c r="M146" i="12"/>
  <c r="M147" i="12"/>
  <c r="M148" i="12"/>
  <c r="M149" i="12"/>
  <c r="M150" i="12"/>
  <c r="M151" i="12"/>
  <c r="M152" i="12"/>
  <c r="M153" i="12"/>
  <c r="M154" i="12"/>
  <c r="M155" i="12"/>
  <c r="M156" i="12"/>
  <c r="M157" i="12"/>
  <c r="M158" i="12"/>
  <c r="M159" i="12"/>
  <c r="M160" i="12"/>
  <c r="M161" i="12"/>
  <c r="M162" i="12"/>
  <c r="M163" i="12"/>
  <c r="M164" i="12"/>
  <c r="M165" i="12"/>
  <c r="M166" i="12"/>
  <c r="M167" i="12"/>
  <c r="M168" i="12"/>
  <c r="M169" i="12"/>
  <c r="M170" i="12"/>
  <c r="M171" i="12"/>
  <c r="M172" i="12"/>
  <c r="M173" i="12"/>
  <c r="M174" i="12"/>
  <c r="M175" i="12"/>
  <c r="M176" i="12"/>
  <c r="M177" i="12"/>
  <c r="M178" i="12"/>
  <c r="M179" i="12"/>
  <c r="M180" i="12"/>
  <c r="M181" i="12"/>
  <c r="M182" i="12"/>
  <c r="M183" i="12"/>
  <c r="M184" i="12"/>
  <c r="M185" i="12"/>
  <c r="M186" i="12"/>
  <c r="M187" i="12"/>
  <c r="M188" i="12"/>
  <c r="M189" i="12"/>
  <c r="M190" i="12"/>
  <c r="M191" i="12"/>
  <c r="M192" i="12"/>
  <c r="M193" i="12"/>
  <c r="M194" i="12"/>
  <c r="M195" i="12"/>
  <c r="M196" i="12"/>
  <c r="M197" i="12"/>
  <c r="M198" i="12"/>
  <c r="M199" i="12"/>
  <c r="M200" i="12"/>
  <c r="M201" i="12"/>
  <c r="M202" i="12"/>
  <c r="M203" i="12"/>
  <c r="M204" i="12"/>
  <c r="M205" i="12"/>
  <c r="M206" i="12"/>
  <c r="M207" i="12"/>
  <c r="M208" i="12"/>
  <c r="M209" i="12"/>
  <c r="M210" i="12"/>
  <c r="M211" i="12"/>
  <c r="M212" i="12"/>
  <c r="M213" i="12"/>
  <c r="M214" i="12"/>
  <c r="M215" i="12"/>
  <c r="M216" i="12"/>
  <c r="M217" i="12"/>
  <c r="M218" i="12"/>
  <c r="M219" i="12"/>
  <c r="M220" i="12"/>
  <c r="M221" i="12"/>
  <c r="M222" i="12"/>
  <c r="M223" i="12"/>
  <c r="M224" i="12"/>
  <c r="M225" i="12"/>
  <c r="M226" i="12"/>
  <c r="M227" i="12"/>
  <c r="M228" i="12"/>
  <c r="M229" i="12"/>
  <c r="M230" i="12"/>
  <c r="M231" i="12"/>
  <c r="M232" i="12"/>
  <c r="M233" i="12"/>
  <c r="M234" i="12"/>
  <c r="M235" i="12"/>
  <c r="M236" i="12"/>
  <c r="M237" i="12"/>
  <c r="M238" i="12"/>
  <c r="M239" i="12"/>
  <c r="M240" i="12"/>
  <c r="M241" i="12"/>
  <c r="M242" i="12"/>
  <c r="M243" i="12"/>
  <c r="M244" i="12"/>
  <c r="M245" i="12"/>
  <c r="M246" i="12"/>
  <c r="M247" i="12"/>
  <c r="M248" i="12"/>
  <c r="M249" i="12"/>
  <c r="M250" i="12"/>
  <c r="M251" i="12"/>
  <c r="M252" i="12"/>
  <c r="M253" i="12"/>
  <c r="M254" i="12"/>
  <c r="M255" i="12"/>
  <c r="M256" i="12"/>
  <c r="M257" i="12"/>
  <c r="M258" i="12"/>
  <c r="M259" i="12"/>
  <c r="M260" i="12"/>
  <c r="M261" i="12"/>
  <c r="M262" i="12"/>
  <c r="M263" i="12"/>
  <c r="M264" i="12"/>
  <c r="M265" i="12"/>
  <c r="M266" i="12"/>
  <c r="M267" i="12"/>
  <c r="M268" i="12"/>
  <c r="M269" i="12"/>
  <c r="M270" i="12"/>
  <c r="M271" i="12"/>
  <c r="M272" i="12"/>
  <c r="M273" i="12"/>
  <c r="M274" i="12"/>
  <c r="M275" i="12"/>
  <c r="M276" i="12"/>
  <c r="M277" i="12"/>
  <c r="M278" i="12"/>
  <c r="M279" i="12"/>
  <c r="M280" i="12"/>
  <c r="M281" i="12"/>
  <c r="M282" i="12"/>
  <c r="M283" i="12"/>
  <c r="M284" i="12"/>
  <c r="M285" i="12"/>
  <c r="M286" i="12"/>
  <c r="M287" i="12"/>
  <c r="M288" i="12"/>
  <c r="M289" i="12"/>
  <c r="M290" i="12"/>
  <c r="M291" i="12"/>
  <c r="M292" i="12"/>
  <c r="M293" i="12"/>
  <c r="M294" i="12"/>
  <c r="M295" i="12"/>
  <c r="M296" i="12"/>
  <c r="M297" i="12"/>
  <c r="M298" i="12"/>
  <c r="M299" i="12"/>
  <c r="M300" i="12"/>
  <c r="M301" i="12"/>
  <c r="M302" i="12"/>
  <c r="M303" i="12"/>
  <c r="M304" i="12"/>
  <c r="M305" i="12"/>
  <c r="M306" i="12"/>
  <c r="M307" i="12"/>
  <c r="M308" i="12"/>
  <c r="M309" i="12"/>
  <c r="M310" i="12"/>
  <c r="M311" i="12"/>
  <c r="M312" i="12"/>
  <c r="M313" i="12"/>
  <c r="M314" i="12"/>
  <c r="M315" i="12"/>
  <c r="M316" i="12"/>
  <c r="M317" i="12"/>
  <c r="M318" i="12"/>
  <c r="M319" i="12"/>
  <c r="M320" i="12"/>
  <c r="M321" i="12"/>
  <c r="M322" i="12"/>
  <c r="M323" i="12"/>
  <c r="M324" i="12"/>
  <c r="M325" i="12"/>
  <c r="M326" i="12"/>
  <c r="M327" i="12"/>
  <c r="M328" i="12"/>
  <c r="M329" i="12"/>
  <c r="M330" i="12"/>
  <c r="M331" i="12"/>
  <c r="M332" i="12"/>
  <c r="M333" i="12"/>
  <c r="M334" i="12"/>
  <c r="M335" i="12"/>
  <c r="M336" i="12"/>
  <c r="M337" i="12"/>
  <c r="M338" i="12"/>
  <c r="M339" i="12"/>
  <c r="M340" i="12"/>
  <c r="M341" i="12"/>
  <c r="M342" i="12"/>
  <c r="M343" i="12"/>
  <c r="M344" i="12"/>
  <c r="M345" i="12"/>
  <c r="M346" i="12"/>
  <c r="M347" i="12"/>
  <c r="M348" i="12"/>
  <c r="M349" i="12"/>
  <c r="M350" i="12"/>
  <c r="M351" i="12"/>
  <c r="M352" i="12"/>
  <c r="M353" i="12"/>
  <c r="M354" i="12"/>
  <c r="M355" i="12"/>
  <c r="M356" i="12"/>
  <c r="M357" i="12"/>
  <c r="M358" i="12"/>
  <c r="M359" i="12"/>
  <c r="M360" i="12"/>
  <c r="M361" i="12"/>
  <c r="M362" i="12"/>
  <c r="M363" i="12"/>
  <c r="M364" i="12"/>
  <c r="M365" i="12"/>
  <c r="M366" i="12"/>
  <c r="M367" i="12"/>
  <c r="M368" i="12"/>
  <c r="M369" i="12"/>
  <c r="M370" i="12"/>
  <c r="M371" i="12"/>
  <c r="M372" i="12"/>
  <c r="M373" i="12"/>
  <c r="M374" i="12"/>
  <c r="M375" i="12"/>
  <c r="M376" i="12"/>
  <c r="M377" i="12"/>
  <c r="M378" i="12"/>
  <c r="M379" i="12"/>
  <c r="M380" i="12"/>
  <c r="M381" i="12"/>
  <c r="M382" i="12"/>
  <c r="M383" i="12"/>
  <c r="M384" i="12"/>
  <c r="M385" i="12"/>
  <c r="M386" i="12"/>
  <c r="M387" i="12"/>
  <c r="M388" i="12"/>
  <c r="M389" i="12"/>
  <c r="M390" i="12"/>
  <c r="M391" i="12"/>
  <c r="M392" i="12"/>
  <c r="M393" i="12"/>
  <c r="M394" i="12"/>
  <c r="M395" i="12"/>
  <c r="M396" i="12"/>
  <c r="M397" i="12"/>
  <c r="M398" i="12"/>
  <c r="M399" i="12"/>
  <c r="M400" i="12"/>
  <c r="M401" i="12"/>
  <c r="M402" i="12"/>
  <c r="M403" i="12"/>
  <c r="M404" i="12"/>
  <c r="M405" i="12"/>
  <c r="M406" i="12"/>
  <c r="M407" i="12"/>
  <c r="M408" i="12"/>
  <c r="M409" i="12"/>
  <c r="M410" i="12"/>
  <c r="M411" i="12"/>
  <c r="M412" i="12"/>
  <c r="M413" i="12"/>
  <c r="M414" i="12"/>
  <c r="M415" i="12"/>
  <c r="M416" i="12"/>
  <c r="M417" i="12"/>
  <c r="M418" i="12"/>
  <c r="M419" i="12"/>
  <c r="M420" i="12"/>
  <c r="M421" i="12"/>
  <c r="M422" i="12"/>
  <c r="M423" i="12"/>
  <c r="M424" i="12"/>
  <c r="M425" i="12"/>
  <c r="M426" i="12"/>
  <c r="M427" i="12"/>
  <c r="M428" i="12"/>
  <c r="M429" i="12"/>
  <c r="M430" i="12"/>
  <c r="M431" i="12"/>
  <c r="M432" i="12"/>
  <c r="M433" i="12"/>
  <c r="M434" i="12"/>
  <c r="M435" i="12"/>
  <c r="M436" i="12"/>
  <c r="M437" i="12"/>
  <c r="M438" i="12"/>
  <c r="M439" i="12"/>
  <c r="M440" i="12"/>
  <c r="M441" i="12"/>
  <c r="M442" i="12"/>
  <c r="M443" i="12"/>
  <c r="M444" i="12"/>
  <c r="M445" i="12"/>
  <c r="M446" i="12"/>
  <c r="M447" i="12"/>
  <c r="M448" i="12"/>
  <c r="M449" i="12"/>
  <c r="M450" i="12"/>
  <c r="M451" i="12"/>
  <c r="M452" i="12"/>
  <c r="M453" i="12"/>
  <c r="M454" i="12"/>
  <c r="M455" i="12"/>
  <c r="M456" i="12"/>
  <c r="M457" i="12"/>
  <c r="M458" i="12"/>
  <c r="M459" i="12"/>
  <c r="M460" i="12"/>
  <c r="M461" i="12"/>
  <c r="M462" i="12"/>
  <c r="M463" i="12"/>
  <c r="M464" i="12"/>
  <c r="M465" i="12"/>
  <c r="M466" i="12"/>
  <c r="M467" i="12"/>
  <c r="M468" i="12"/>
  <c r="M469" i="12"/>
  <c r="M470" i="12"/>
  <c r="M471" i="12"/>
  <c r="M472" i="12"/>
  <c r="M473" i="12"/>
  <c r="M474" i="12"/>
  <c r="M475" i="12"/>
  <c r="M476" i="12"/>
  <c r="M477" i="12"/>
  <c r="M478" i="12"/>
  <c r="M479" i="12"/>
  <c r="M480" i="12"/>
  <c r="M481" i="12"/>
  <c r="M482" i="12"/>
  <c r="M483" i="12"/>
  <c r="M484" i="12"/>
  <c r="M485" i="12"/>
  <c r="M486" i="12"/>
  <c r="M487" i="12"/>
  <c r="M488" i="12"/>
  <c r="M489" i="12"/>
  <c r="M490" i="12"/>
  <c r="M491" i="12"/>
  <c r="M492" i="12"/>
  <c r="M493" i="12"/>
  <c r="M494" i="12"/>
  <c r="M495" i="12"/>
  <c r="M496" i="12"/>
  <c r="M497" i="12"/>
  <c r="M498" i="12"/>
  <c r="M499" i="12"/>
  <c r="M500" i="12"/>
  <c r="M501" i="12"/>
  <c r="M502" i="12"/>
  <c r="M503" i="12"/>
  <c r="M504" i="12"/>
  <c r="M505" i="12"/>
  <c r="M506" i="12"/>
  <c r="M507" i="12"/>
  <c r="M508" i="12"/>
  <c r="M509" i="12"/>
  <c r="M510" i="12"/>
  <c r="M511" i="12"/>
  <c r="M512" i="12"/>
  <c r="M513" i="12"/>
  <c r="M514" i="12"/>
  <c r="M515" i="12"/>
  <c r="M516" i="12"/>
  <c r="M517" i="12"/>
  <c r="M518" i="12"/>
  <c r="M519" i="12"/>
  <c r="M520" i="12"/>
  <c r="M521" i="12"/>
  <c r="M522" i="12"/>
  <c r="M523" i="12"/>
  <c r="M524" i="12"/>
  <c r="M525" i="12"/>
  <c r="M526" i="12"/>
  <c r="M527" i="12"/>
  <c r="M528" i="12"/>
  <c r="M529" i="12"/>
  <c r="M530" i="12"/>
  <c r="M531" i="12"/>
  <c r="M532" i="12"/>
  <c r="M533" i="12"/>
  <c r="M534" i="12"/>
  <c r="M535" i="12"/>
  <c r="M536" i="12"/>
  <c r="M537" i="12"/>
  <c r="M538" i="12"/>
  <c r="M539" i="12"/>
  <c r="M540" i="12"/>
  <c r="M541" i="12"/>
  <c r="M542" i="12"/>
  <c r="M543" i="12"/>
  <c r="M544" i="12"/>
  <c r="M545" i="12"/>
  <c r="M546" i="12"/>
  <c r="M547" i="12"/>
  <c r="M548" i="12"/>
  <c r="M549" i="12"/>
  <c r="M550" i="12"/>
  <c r="M551" i="12"/>
  <c r="M552" i="12"/>
  <c r="M553" i="12"/>
  <c r="M554" i="12"/>
  <c r="M555" i="12"/>
  <c r="M556" i="12"/>
  <c r="M557" i="12"/>
  <c r="M558" i="12"/>
  <c r="M559" i="12"/>
  <c r="M560" i="12"/>
  <c r="M561" i="12"/>
  <c r="M562" i="12"/>
  <c r="M563" i="12"/>
  <c r="M564" i="12"/>
  <c r="M565" i="12"/>
  <c r="M566" i="12"/>
  <c r="M567" i="12"/>
  <c r="M568" i="12"/>
  <c r="M569" i="12"/>
  <c r="M570" i="12"/>
  <c r="M571" i="12"/>
  <c r="M572" i="12"/>
  <c r="M573" i="12"/>
  <c r="M574" i="12"/>
  <c r="M575" i="12"/>
  <c r="M576" i="12"/>
  <c r="M577" i="12"/>
  <c r="M578" i="12"/>
  <c r="M579" i="12"/>
  <c r="M580" i="12"/>
  <c r="M581" i="12"/>
  <c r="M582" i="12"/>
  <c r="M583" i="12"/>
  <c r="M584" i="12"/>
  <c r="M585" i="12"/>
  <c r="M586" i="12"/>
  <c r="M587" i="12"/>
  <c r="M588" i="12"/>
  <c r="M589" i="12"/>
  <c r="M590" i="12"/>
  <c r="M591" i="12"/>
  <c r="M592" i="12"/>
  <c r="M593" i="12"/>
  <c r="M594" i="12"/>
  <c r="M595" i="12"/>
  <c r="M596" i="12"/>
  <c r="M597" i="12"/>
  <c r="M598" i="12"/>
  <c r="M599" i="12"/>
  <c r="M600" i="12"/>
  <c r="M601" i="12"/>
  <c r="M602" i="12"/>
  <c r="M603" i="12"/>
  <c r="M604" i="12"/>
  <c r="M605" i="12"/>
  <c r="M606" i="12"/>
  <c r="M607" i="12"/>
  <c r="M608" i="12"/>
  <c r="M609" i="12"/>
  <c r="M610" i="12"/>
  <c r="M611" i="12"/>
  <c r="M612" i="12"/>
  <c r="M613" i="12"/>
  <c r="M614" i="12"/>
  <c r="M615" i="12"/>
  <c r="M616" i="12"/>
  <c r="M617" i="12"/>
  <c r="M618" i="12"/>
  <c r="M619" i="12"/>
  <c r="M620" i="12"/>
  <c r="M621" i="12"/>
  <c r="M622" i="12"/>
  <c r="M623" i="12"/>
  <c r="M624" i="12"/>
  <c r="M625" i="12"/>
  <c r="M626" i="12"/>
  <c r="M627" i="12"/>
  <c r="M628" i="12"/>
  <c r="M629" i="12"/>
  <c r="M630" i="12"/>
  <c r="M631" i="12"/>
  <c r="M632" i="12"/>
  <c r="M633" i="12"/>
  <c r="M634" i="12"/>
  <c r="M635" i="12"/>
  <c r="M636" i="12"/>
  <c r="M637" i="12"/>
  <c r="M638" i="12"/>
  <c r="M639" i="12"/>
  <c r="M640" i="12"/>
  <c r="M641" i="12"/>
  <c r="M642" i="12"/>
  <c r="M643" i="12"/>
  <c r="M644" i="12"/>
  <c r="M645" i="12"/>
  <c r="M646" i="12"/>
  <c r="M647" i="12"/>
  <c r="M648" i="12"/>
  <c r="M649" i="12"/>
  <c r="M650" i="12"/>
  <c r="M651" i="12"/>
  <c r="M652" i="12"/>
  <c r="M653" i="12"/>
  <c r="M654" i="12"/>
  <c r="M655" i="12"/>
  <c r="M656" i="12"/>
  <c r="M657" i="12"/>
  <c r="M658" i="12"/>
  <c r="M659" i="12"/>
  <c r="M660" i="12"/>
  <c r="M661" i="12"/>
  <c r="M662" i="12"/>
  <c r="M663" i="12"/>
  <c r="M664" i="12"/>
  <c r="M665" i="12"/>
  <c r="M666" i="12"/>
  <c r="M667" i="12"/>
  <c r="M668" i="12"/>
  <c r="M669" i="12"/>
  <c r="M670" i="12"/>
  <c r="M671" i="12"/>
  <c r="M672" i="12"/>
  <c r="M673" i="12"/>
  <c r="M674" i="12"/>
  <c r="M675" i="12"/>
  <c r="M676" i="12"/>
  <c r="M677" i="12"/>
  <c r="M678" i="12"/>
  <c r="M679" i="12"/>
  <c r="M680" i="12"/>
  <c r="M681" i="12"/>
  <c r="M682" i="12"/>
  <c r="M683" i="12"/>
  <c r="M684" i="12"/>
  <c r="M685" i="12"/>
  <c r="M686" i="12"/>
  <c r="M687" i="12"/>
  <c r="M688" i="12"/>
  <c r="M689" i="12"/>
  <c r="M690" i="12"/>
  <c r="M691" i="12"/>
  <c r="M692" i="12"/>
  <c r="M693" i="12"/>
  <c r="M694" i="12"/>
  <c r="M695" i="12"/>
  <c r="M696" i="12"/>
  <c r="M697" i="12"/>
  <c r="M698" i="12"/>
  <c r="M699" i="12"/>
  <c r="M700" i="12"/>
  <c r="M701" i="12"/>
  <c r="M702" i="12"/>
  <c r="M703" i="12"/>
  <c r="M704" i="12"/>
  <c r="M705" i="12"/>
  <c r="M706" i="12"/>
  <c r="M707" i="12"/>
  <c r="M708" i="12"/>
  <c r="M709" i="12"/>
  <c r="M710" i="12"/>
  <c r="M711" i="12"/>
  <c r="M712" i="12"/>
  <c r="M713" i="12"/>
  <c r="M714" i="12"/>
  <c r="M715" i="12"/>
  <c r="M716" i="12"/>
  <c r="M717" i="12"/>
  <c r="M718" i="12"/>
  <c r="M719" i="12"/>
  <c r="M720" i="12"/>
  <c r="M721" i="12"/>
  <c r="M722" i="12"/>
  <c r="M723" i="12"/>
  <c r="M724" i="12"/>
  <c r="M725" i="12"/>
  <c r="M726" i="12"/>
  <c r="M727" i="12"/>
  <c r="M728" i="12"/>
  <c r="M729" i="12"/>
  <c r="M730" i="12"/>
  <c r="M731" i="12"/>
  <c r="M732" i="12"/>
  <c r="M733" i="12"/>
  <c r="M734" i="12"/>
  <c r="M735" i="12"/>
  <c r="M736" i="12"/>
  <c r="M737" i="12"/>
  <c r="M738" i="12"/>
  <c r="M739" i="12"/>
  <c r="M740" i="12"/>
  <c r="M741" i="12"/>
  <c r="M742" i="12"/>
  <c r="M743" i="12"/>
  <c r="M744" i="12"/>
  <c r="M745" i="12"/>
  <c r="M746" i="12"/>
  <c r="M747" i="12"/>
  <c r="M748" i="12"/>
  <c r="M749" i="12"/>
  <c r="M750" i="12"/>
  <c r="M751" i="12"/>
  <c r="M752" i="12"/>
  <c r="M753" i="12"/>
  <c r="M754" i="12"/>
  <c r="M755" i="12"/>
  <c r="M756" i="12"/>
  <c r="M757" i="12"/>
  <c r="M758" i="12"/>
  <c r="M759" i="12"/>
  <c r="M760" i="12"/>
  <c r="M761" i="12"/>
  <c r="M762" i="12"/>
  <c r="M763" i="12"/>
  <c r="M764" i="12"/>
  <c r="M765" i="12"/>
  <c r="M766" i="12"/>
  <c r="M767" i="12"/>
  <c r="M768" i="12"/>
  <c r="M769" i="12"/>
  <c r="M770" i="12"/>
  <c r="M771" i="12"/>
  <c r="M772" i="12"/>
  <c r="M773" i="12"/>
  <c r="M774" i="12"/>
  <c r="M775" i="12"/>
  <c r="M776" i="12"/>
  <c r="M777" i="12"/>
  <c r="M778" i="12"/>
  <c r="M779" i="12"/>
  <c r="M780" i="12"/>
  <c r="M781" i="12"/>
  <c r="M782" i="12"/>
  <c r="M783" i="12"/>
  <c r="M784" i="12"/>
  <c r="M785" i="12"/>
  <c r="M786" i="12"/>
  <c r="M787" i="12"/>
  <c r="M788" i="12"/>
  <c r="M789" i="12"/>
  <c r="M790" i="12"/>
  <c r="M791" i="12"/>
  <c r="M792" i="12"/>
  <c r="M793" i="12"/>
  <c r="M794" i="12"/>
  <c r="M795" i="12"/>
  <c r="M796" i="12"/>
  <c r="M797" i="12"/>
  <c r="M798" i="12"/>
  <c r="M799" i="12"/>
  <c r="M800" i="12"/>
  <c r="M801" i="12"/>
  <c r="M802" i="12"/>
  <c r="M803" i="12"/>
  <c r="M804" i="12"/>
  <c r="M805" i="12"/>
  <c r="M806" i="12"/>
  <c r="M807" i="12"/>
  <c r="M808" i="12"/>
  <c r="M809" i="12"/>
  <c r="M810" i="12"/>
  <c r="M811" i="12"/>
  <c r="M812" i="12"/>
  <c r="M813" i="12"/>
  <c r="M814" i="12"/>
  <c r="M815" i="12"/>
  <c r="M816" i="12"/>
  <c r="M817" i="12"/>
  <c r="M818" i="12"/>
  <c r="M819" i="12"/>
  <c r="M820" i="12"/>
  <c r="M821" i="12"/>
  <c r="M822" i="12"/>
  <c r="M823" i="12"/>
  <c r="M824" i="12"/>
  <c r="M825" i="12"/>
  <c r="M826" i="12"/>
  <c r="M827" i="12"/>
  <c r="M828" i="12"/>
  <c r="M829" i="12"/>
  <c r="M830" i="12"/>
  <c r="M831" i="12"/>
  <c r="M832" i="12"/>
  <c r="M833" i="12"/>
  <c r="M834" i="12"/>
  <c r="M835" i="12"/>
  <c r="M836" i="12"/>
  <c r="M837" i="12"/>
  <c r="M838" i="12"/>
  <c r="M839" i="12"/>
  <c r="M840" i="12"/>
  <c r="M841" i="12"/>
  <c r="M842" i="12"/>
  <c r="M843" i="12"/>
  <c r="M844" i="12"/>
  <c r="M845" i="12"/>
  <c r="M846" i="12"/>
  <c r="M847" i="12"/>
  <c r="M848" i="12"/>
  <c r="M849" i="12"/>
  <c r="M850" i="12"/>
  <c r="M851" i="12"/>
  <c r="M852" i="12"/>
  <c r="M853" i="12"/>
  <c r="M854" i="12"/>
  <c r="M855" i="12"/>
  <c r="M856" i="12"/>
  <c r="M857" i="12"/>
  <c r="M858" i="12"/>
  <c r="M859" i="12"/>
  <c r="M860" i="12"/>
  <c r="M861" i="12"/>
  <c r="M862" i="12"/>
  <c r="M863" i="12"/>
  <c r="M864" i="12"/>
  <c r="M865" i="12"/>
  <c r="M866" i="12"/>
  <c r="M867" i="12"/>
  <c r="M868" i="12"/>
  <c r="M869" i="12"/>
  <c r="M870" i="12"/>
  <c r="M871" i="12"/>
  <c r="M872" i="12"/>
  <c r="M873" i="12"/>
  <c r="M874" i="12"/>
  <c r="M875" i="12"/>
  <c r="M876" i="12"/>
  <c r="M877" i="12"/>
  <c r="M878" i="12"/>
  <c r="M879" i="12"/>
  <c r="M880" i="12"/>
  <c r="M881" i="12"/>
  <c r="M882" i="12"/>
  <c r="M883" i="12"/>
  <c r="M884" i="12"/>
  <c r="M885" i="12"/>
  <c r="M886" i="12"/>
  <c r="M887" i="12"/>
  <c r="M888" i="12"/>
  <c r="M889" i="12"/>
  <c r="M890" i="12"/>
  <c r="M891" i="12"/>
  <c r="M892" i="12"/>
  <c r="M893" i="12"/>
  <c r="M894" i="12"/>
  <c r="M895" i="12"/>
  <c r="M896" i="12"/>
  <c r="M897" i="12"/>
  <c r="M898" i="12"/>
  <c r="M899" i="12"/>
  <c r="M900" i="12"/>
  <c r="M901" i="12"/>
  <c r="M902" i="12"/>
  <c r="M903" i="12"/>
  <c r="M904" i="12"/>
  <c r="M905" i="12"/>
  <c r="M906" i="12"/>
  <c r="M907" i="12"/>
  <c r="M908" i="12"/>
  <c r="M909" i="12"/>
  <c r="M910" i="12"/>
  <c r="M911" i="12"/>
  <c r="M912" i="12"/>
  <c r="M913" i="12"/>
  <c r="M914" i="12"/>
  <c r="M915" i="12"/>
  <c r="M916" i="12"/>
  <c r="M917" i="12"/>
  <c r="M918" i="12"/>
  <c r="M919" i="12"/>
  <c r="M920" i="12"/>
  <c r="M921" i="12"/>
  <c r="M922" i="12"/>
  <c r="M923" i="12"/>
  <c r="M924" i="12"/>
  <c r="M925" i="12"/>
  <c r="M926" i="12"/>
  <c r="M927" i="12"/>
  <c r="M928" i="12"/>
  <c r="M929" i="12"/>
  <c r="M930" i="12"/>
  <c r="M931" i="12"/>
  <c r="M932" i="12"/>
  <c r="M933" i="12"/>
  <c r="M934" i="12"/>
  <c r="M935" i="12"/>
  <c r="M936" i="12"/>
  <c r="M937" i="12"/>
  <c r="M938" i="12"/>
  <c r="M939" i="12"/>
  <c r="M940" i="12"/>
  <c r="M941" i="12"/>
  <c r="M942" i="12"/>
  <c r="M943" i="12"/>
  <c r="M15" i="12"/>
  <c r="I931" i="12"/>
  <c r="I932" i="12"/>
  <c r="I933" i="12"/>
  <c r="I934" i="12"/>
  <c r="I935" i="12"/>
  <c r="I936" i="12"/>
  <c r="I937" i="12"/>
  <c r="I938" i="12"/>
  <c r="I939" i="12"/>
  <c r="I940" i="12"/>
  <c r="I941" i="12"/>
  <c r="I930" i="12"/>
  <c r="I928" i="12"/>
  <c r="I927" i="12"/>
  <c r="I925" i="12"/>
  <c r="I920" i="12"/>
  <c r="I921" i="12"/>
  <c r="I922" i="12"/>
  <c r="I923" i="12"/>
  <c r="I919" i="12"/>
  <c r="I917" i="12"/>
  <c r="I916" i="12" s="1"/>
  <c r="I913" i="12"/>
  <c r="I914" i="12"/>
  <c r="I915" i="12"/>
  <c r="I912" i="12"/>
  <c r="H936" i="12"/>
  <c r="H922" i="12"/>
  <c r="H923" i="12"/>
  <c r="H15" i="12"/>
  <c r="H16" i="12"/>
  <c r="I16" i="12" s="1"/>
  <c r="H17" i="12"/>
  <c r="I17" i="12" s="1"/>
  <c r="H18" i="12"/>
  <c r="H19" i="12"/>
  <c r="H20" i="12"/>
  <c r="I20" i="12" s="1"/>
  <c r="H21" i="12"/>
  <c r="I21" i="12" s="1"/>
  <c r="H22" i="12"/>
  <c r="I22" i="12" s="1"/>
  <c r="H23" i="12"/>
  <c r="I23" i="12" s="1"/>
  <c r="H25" i="12"/>
  <c r="I25" i="12" s="1"/>
  <c r="I24" i="12" s="1"/>
  <c r="H27" i="12"/>
  <c r="I27" i="12" s="1"/>
  <c r="H28" i="12"/>
  <c r="I28" i="12" s="1"/>
  <c r="H29" i="12"/>
  <c r="H30" i="12"/>
  <c r="H31" i="12"/>
  <c r="I31" i="12" s="1"/>
  <c r="H32" i="12"/>
  <c r="I32" i="12" s="1"/>
  <c r="H33" i="12"/>
  <c r="I33" i="12" s="1"/>
  <c r="H34" i="12"/>
  <c r="I34" i="12" s="1"/>
  <c r="H35" i="12"/>
  <c r="I35" i="12" s="1"/>
  <c r="H36" i="12"/>
  <c r="H37" i="12"/>
  <c r="H38" i="12"/>
  <c r="H39" i="12"/>
  <c r="I39" i="12" s="1"/>
  <c r="H40" i="12"/>
  <c r="I40" i="12" s="1"/>
  <c r="H41" i="12"/>
  <c r="I41" i="12" s="1"/>
  <c r="H42" i="12"/>
  <c r="I42" i="12" s="1"/>
  <c r="H43" i="12"/>
  <c r="I43" i="12" s="1"/>
  <c r="H44" i="12"/>
  <c r="I44" i="12" s="1"/>
  <c r="H45" i="12"/>
  <c r="H46" i="12"/>
  <c r="H47" i="12"/>
  <c r="H48" i="12"/>
  <c r="I48" i="12" s="1"/>
  <c r="H49" i="12"/>
  <c r="I49" i="12" s="1"/>
  <c r="H50" i="12"/>
  <c r="I50" i="12" s="1"/>
  <c r="H51" i="12"/>
  <c r="I51" i="12" s="1"/>
  <c r="H52" i="12"/>
  <c r="H53" i="12"/>
  <c r="H54" i="12"/>
  <c r="H55" i="12"/>
  <c r="I55" i="12" s="1"/>
  <c r="H56" i="12"/>
  <c r="I56" i="12" s="1"/>
  <c r="H57" i="12"/>
  <c r="I57" i="12" s="1"/>
  <c r="H58" i="12"/>
  <c r="I58" i="12" s="1"/>
  <c r="H59" i="12"/>
  <c r="I59" i="12" s="1"/>
  <c r="H60" i="12"/>
  <c r="I60" i="12" s="1"/>
  <c r="H61" i="12"/>
  <c r="H62" i="12"/>
  <c r="H63" i="12"/>
  <c r="I63" i="12" s="1"/>
  <c r="H64" i="12"/>
  <c r="I64" i="12" s="1"/>
  <c r="H65" i="12"/>
  <c r="I65" i="12" s="1"/>
  <c r="H66" i="12"/>
  <c r="I66" i="12" s="1"/>
  <c r="H68" i="12"/>
  <c r="I68" i="12" s="1"/>
  <c r="H69" i="12"/>
  <c r="H70" i="12"/>
  <c r="H71" i="12"/>
  <c r="H72" i="12"/>
  <c r="I72" i="12" s="1"/>
  <c r="H73" i="12"/>
  <c r="I73" i="12" s="1"/>
  <c r="H74" i="12"/>
  <c r="I74" i="12" s="1"/>
  <c r="H75" i="12"/>
  <c r="I75" i="12" s="1"/>
  <c r="H76" i="12"/>
  <c r="I76" i="12" s="1"/>
  <c r="H77" i="12"/>
  <c r="H78" i="12"/>
  <c r="H79" i="12"/>
  <c r="H80" i="12"/>
  <c r="H81" i="12"/>
  <c r="I81" i="12" s="1"/>
  <c r="H82" i="12"/>
  <c r="I82" i="12" s="1"/>
  <c r="H83" i="12"/>
  <c r="I83" i="12" s="1"/>
  <c r="H84" i="12"/>
  <c r="I84" i="12" s="1"/>
  <c r="H85" i="12"/>
  <c r="H86" i="12"/>
  <c r="H87" i="12"/>
  <c r="H88" i="12"/>
  <c r="I88" i="12" s="1"/>
  <c r="H89" i="12"/>
  <c r="I89" i="12" s="1"/>
  <c r="H90" i="12"/>
  <c r="I90" i="12" s="1"/>
  <c r="H91" i="12"/>
  <c r="I91" i="12" s="1"/>
  <c r="H92" i="12"/>
  <c r="I92" i="12" s="1"/>
  <c r="H95" i="12"/>
  <c r="H96" i="12"/>
  <c r="H97" i="12"/>
  <c r="H98" i="12"/>
  <c r="H99" i="12"/>
  <c r="I99" i="12" s="1"/>
  <c r="H100" i="12"/>
  <c r="I100" i="12" s="1"/>
  <c r="H101" i="12"/>
  <c r="I101" i="12" s="1"/>
  <c r="H102" i="12"/>
  <c r="I102" i="12" s="1"/>
  <c r="H103" i="12"/>
  <c r="H104" i="12"/>
  <c r="H105" i="12"/>
  <c r="H107" i="12"/>
  <c r="I107" i="12" s="1"/>
  <c r="H108" i="12"/>
  <c r="I108" i="12" s="1"/>
  <c r="H109" i="12"/>
  <c r="I109" i="12" s="1"/>
  <c r="H110" i="12"/>
  <c r="I110" i="12" s="1"/>
  <c r="H111" i="12"/>
  <c r="I111" i="12" s="1"/>
  <c r="H112" i="12"/>
  <c r="I112" i="12" s="1"/>
  <c r="H113" i="12"/>
  <c r="H114" i="12"/>
  <c r="H115" i="12"/>
  <c r="I115" i="12" s="1"/>
  <c r="H116" i="12"/>
  <c r="I116" i="12" s="1"/>
  <c r="H117" i="12"/>
  <c r="I117" i="12" s="1"/>
  <c r="H118" i="12"/>
  <c r="I118" i="12" s="1"/>
  <c r="H119" i="12"/>
  <c r="I119" i="12" s="1"/>
  <c r="H120" i="12"/>
  <c r="H122" i="12"/>
  <c r="H123" i="12"/>
  <c r="I123" i="12" s="1"/>
  <c r="H124" i="12"/>
  <c r="I124" i="12" s="1"/>
  <c r="H125" i="12"/>
  <c r="I125" i="12" s="1"/>
  <c r="H126" i="12"/>
  <c r="I126" i="12" s="1"/>
  <c r="H127" i="12"/>
  <c r="I127" i="12" s="1"/>
  <c r="H128" i="12"/>
  <c r="I128" i="12" s="1"/>
  <c r="H129" i="12"/>
  <c r="I129" i="12" s="1"/>
  <c r="H130" i="12"/>
  <c r="H131" i="12"/>
  <c r="I131" i="12" s="1"/>
  <c r="H133" i="12"/>
  <c r="I133" i="12" s="1"/>
  <c r="H134" i="12"/>
  <c r="I134" i="12" s="1"/>
  <c r="H135" i="12"/>
  <c r="I135" i="12" s="1"/>
  <c r="H137" i="12"/>
  <c r="I137" i="12" s="1"/>
  <c r="H138" i="12"/>
  <c r="I138" i="12" s="1"/>
  <c r="H139" i="12"/>
  <c r="I139" i="12" s="1"/>
  <c r="H140" i="12"/>
  <c r="I140" i="12" s="1"/>
  <c r="H141" i="12"/>
  <c r="H142" i="12"/>
  <c r="I142" i="12" s="1"/>
  <c r="H143" i="12"/>
  <c r="I143" i="12" s="1"/>
  <c r="H144" i="12"/>
  <c r="I144" i="12" s="1"/>
  <c r="H145" i="12"/>
  <c r="I145" i="12" s="1"/>
  <c r="H146" i="12"/>
  <c r="I146" i="12" s="1"/>
  <c r="H147" i="12"/>
  <c r="I147" i="12" s="1"/>
  <c r="H148" i="12"/>
  <c r="I148" i="12" s="1"/>
  <c r="H149" i="12"/>
  <c r="H151" i="12"/>
  <c r="I151" i="12" s="1"/>
  <c r="H152" i="12"/>
  <c r="I152" i="12" s="1"/>
  <c r="H153" i="12"/>
  <c r="I153" i="12" s="1"/>
  <c r="H154" i="12"/>
  <c r="I154" i="12" s="1"/>
  <c r="H155" i="12"/>
  <c r="I155" i="12" s="1"/>
  <c r="H157" i="12"/>
  <c r="I157" i="12" s="1"/>
  <c r="H158" i="12"/>
  <c r="I158" i="12" s="1"/>
  <c r="H159" i="12"/>
  <c r="H160" i="12"/>
  <c r="I160" i="12" s="1"/>
  <c r="H162" i="12"/>
  <c r="I162" i="12" s="1"/>
  <c r="H163" i="12"/>
  <c r="I163" i="12" s="1"/>
  <c r="H164" i="12"/>
  <c r="I164" i="12" s="1"/>
  <c r="H165" i="12"/>
  <c r="I165" i="12" s="1"/>
  <c r="H166" i="12"/>
  <c r="I166" i="12" s="1"/>
  <c r="H167" i="12"/>
  <c r="H168" i="12"/>
  <c r="H169" i="12"/>
  <c r="I169" i="12" s="1"/>
  <c r="H171" i="12"/>
  <c r="I171" i="12" s="1"/>
  <c r="H172" i="12"/>
  <c r="I172" i="12" s="1"/>
  <c r="H174" i="12"/>
  <c r="I174" i="12" s="1"/>
  <c r="H175" i="12"/>
  <c r="I175" i="12" s="1"/>
  <c r="H176" i="12"/>
  <c r="I176" i="12" s="1"/>
  <c r="H177" i="12"/>
  <c r="H178" i="12"/>
  <c r="H179" i="12"/>
  <c r="H180" i="12"/>
  <c r="I180" i="12" s="1"/>
  <c r="H181" i="12"/>
  <c r="I181" i="12" s="1"/>
  <c r="H182" i="12"/>
  <c r="I182" i="12" s="1"/>
  <c r="H183" i="12"/>
  <c r="I183" i="12" s="1"/>
  <c r="H184" i="12"/>
  <c r="I184" i="12" s="1"/>
  <c r="H187" i="12"/>
  <c r="I187" i="12" s="1"/>
  <c r="H188" i="12"/>
  <c r="H189" i="12"/>
  <c r="I189" i="12" s="1"/>
  <c r="H190" i="12"/>
  <c r="I190" i="12" s="1"/>
  <c r="H191" i="12"/>
  <c r="I191" i="12" s="1"/>
  <c r="H192" i="12"/>
  <c r="I192" i="12" s="1"/>
  <c r="H193" i="12"/>
  <c r="I193" i="12" s="1"/>
  <c r="H194" i="12"/>
  <c r="I194" i="12" s="1"/>
  <c r="H195" i="12"/>
  <c r="I195" i="12" s="1"/>
  <c r="H197" i="12"/>
  <c r="H198" i="12"/>
  <c r="I198" i="12" s="1"/>
  <c r="H199" i="12"/>
  <c r="I199" i="12" s="1"/>
  <c r="H200" i="12"/>
  <c r="I200" i="12" s="1"/>
  <c r="H201" i="12"/>
  <c r="I201" i="12" s="1"/>
  <c r="H202" i="12"/>
  <c r="I202" i="12" s="1"/>
  <c r="H203" i="12"/>
  <c r="I203" i="12" s="1"/>
  <c r="H204" i="12"/>
  <c r="I204" i="12" s="1"/>
  <c r="H205" i="12"/>
  <c r="H207" i="12"/>
  <c r="H208" i="12"/>
  <c r="I208" i="12" s="1"/>
  <c r="H209" i="12"/>
  <c r="I209" i="12" s="1"/>
  <c r="H210" i="12"/>
  <c r="I210" i="12" s="1"/>
  <c r="H211" i="12"/>
  <c r="I211" i="12" s="1"/>
  <c r="H212" i="12"/>
  <c r="I212" i="12" s="1"/>
  <c r="H213" i="12"/>
  <c r="H214" i="12"/>
  <c r="I214" i="12" s="1"/>
  <c r="H215" i="12"/>
  <c r="I215" i="12" s="1"/>
  <c r="H216" i="12"/>
  <c r="I216" i="12" s="1"/>
  <c r="H218" i="12"/>
  <c r="I218" i="12" s="1"/>
  <c r="H219" i="12"/>
  <c r="I219" i="12" s="1"/>
  <c r="H222" i="12"/>
  <c r="I222" i="12" s="1"/>
  <c r="H223" i="12"/>
  <c r="I223" i="12" s="1"/>
  <c r="H224" i="12"/>
  <c r="H225" i="12"/>
  <c r="H226" i="12"/>
  <c r="I226" i="12" s="1"/>
  <c r="H227" i="12"/>
  <c r="I227" i="12" s="1"/>
  <c r="H228" i="12"/>
  <c r="I228" i="12" s="1"/>
  <c r="H229" i="12"/>
  <c r="I229" i="12" s="1"/>
  <c r="H230" i="12"/>
  <c r="I230" i="12" s="1"/>
  <c r="H231" i="12"/>
  <c r="H232" i="12"/>
  <c r="H233" i="12"/>
  <c r="H234" i="12"/>
  <c r="H235" i="12"/>
  <c r="I235" i="12" s="1"/>
  <c r="H237" i="12"/>
  <c r="I237" i="12" s="1"/>
  <c r="H238" i="12"/>
  <c r="I238" i="12" s="1"/>
  <c r="H239" i="12"/>
  <c r="I239" i="12" s="1"/>
  <c r="H240" i="12"/>
  <c r="I240" i="12" s="1"/>
  <c r="H241" i="12"/>
  <c r="H242" i="12"/>
  <c r="H243" i="12"/>
  <c r="I243" i="12" s="1"/>
  <c r="H244" i="12"/>
  <c r="I244" i="12" s="1"/>
  <c r="H245" i="12"/>
  <c r="I245" i="12" s="1"/>
  <c r="H246" i="12"/>
  <c r="I246" i="12" s="1"/>
  <c r="H247" i="12"/>
  <c r="I247" i="12" s="1"/>
  <c r="H249" i="12"/>
  <c r="I249" i="12" s="1"/>
  <c r="H250" i="12"/>
  <c r="H251" i="12"/>
  <c r="I251" i="12" s="1"/>
  <c r="H252" i="12"/>
  <c r="I252" i="12" s="1"/>
  <c r="H253" i="12"/>
  <c r="I253" i="12" s="1"/>
  <c r="H254" i="12"/>
  <c r="I254" i="12" s="1"/>
  <c r="H255" i="12"/>
  <c r="I255" i="12" s="1"/>
  <c r="H257" i="12"/>
  <c r="I257" i="12" s="1"/>
  <c r="H258" i="12"/>
  <c r="H259" i="12"/>
  <c r="I259" i="12" s="1"/>
  <c r="H260" i="12"/>
  <c r="H261" i="12"/>
  <c r="I261" i="12" s="1"/>
  <c r="H263" i="12"/>
  <c r="I263" i="12" s="1"/>
  <c r="H264" i="12"/>
  <c r="I264" i="12" s="1"/>
  <c r="H265" i="12"/>
  <c r="I265" i="12" s="1"/>
  <c r="H266" i="12"/>
  <c r="I266" i="12" s="1"/>
  <c r="H267" i="12"/>
  <c r="I267" i="12" s="1"/>
  <c r="H268" i="12"/>
  <c r="I268" i="12" s="1"/>
  <c r="H269" i="12"/>
  <c r="H270" i="12"/>
  <c r="I270" i="12" s="1"/>
  <c r="H271" i="12"/>
  <c r="I271" i="12" s="1"/>
  <c r="H272" i="12"/>
  <c r="I272" i="12" s="1"/>
  <c r="H273" i="12"/>
  <c r="I273" i="12" s="1"/>
  <c r="H274" i="12"/>
  <c r="I274" i="12" s="1"/>
  <c r="H275" i="12"/>
  <c r="I275" i="12" s="1"/>
  <c r="H277" i="12"/>
  <c r="H278" i="12"/>
  <c r="I278" i="12" s="1"/>
  <c r="H279" i="12"/>
  <c r="H280" i="12"/>
  <c r="I280" i="12" s="1"/>
  <c r="H281" i="12"/>
  <c r="I281" i="12" s="1"/>
  <c r="H282" i="12"/>
  <c r="I282" i="12" s="1"/>
  <c r="H283" i="12"/>
  <c r="I283" i="12" s="1"/>
  <c r="H284" i="12"/>
  <c r="I284" i="12" s="1"/>
  <c r="H285" i="12"/>
  <c r="H286" i="12"/>
  <c r="I286" i="12" s="1"/>
  <c r="H287" i="12"/>
  <c r="I287" i="12" s="1"/>
  <c r="H288" i="12"/>
  <c r="I288" i="12" s="1"/>
  <c r="H289" i="12"/>
  <c r="I289" i="12" s="1"/>
  <c r="H290" i="12"/>
  <c r="I290" i="12" s="1"/>
  <c r="H291" i="12"/>
  <c r="I291" i="12" s="1"/>
  <c r="H292" i="12"/>
  <c r="I292" i="12" s="1"/>
  <c r="H293" i="12"/>
  <c r="H294" i="12"/>
  <c r="H295" i="12"/>
  <c r="I295" i="12" s="1"/>
  <c r="H296" i="12"/>
  <c r="I296" i="12" s="1"/>
  <c r="H297" i="12"/>
  <c r="I297" i="12" s="1"/>
  <c r="H298" i="12"/>
  <c r="I298" i="12" s="1"/>
  <c r="H299" i="12"/>
  <c r="I299" i="12" s="1"/>
  <c r="H300" i="12"/>
  <c r="I300" i="12" s="1"/>
  <c r="H301" i="12"/>
  <c r="H302" i="12"/>
  <c r="I302" i="12" s="1"/>
  <c r="H303" i="12"/>
  <c r="I303" i="12" s="1"/>
  <c r="H304" i="12"/>
  <c r="I304" i="12" s="1"/>
  <c r="H305" i="12"/>
  <c r="I305" i="12" s="1"/>
  <c r="H306" i="12"/>
  <c r="I306" i="12" s="1"/>
  <c r="H307" i="12"/>
  <c r="I307" i="12" s="1"/>
  <c r="H309" i="12"/>
  <c r="I309" i="12" s="1"/>
  <c r="H310" i="12"/>
  <c r="I310" i="12" s="1"/>
  <c r="H311" i="12"/>
  <c r="H312" i="12"/>
  <c r="I312" i="12" s="1"/>
  <c r="H313" i="12"/>
  <c r="I313" i="12" s="1"/>
  <c r="H314" i="12"/>
  <c r="I314" i="12" s="1"/>
  <c r="H315" i="12"/>
  <c r="H317" i="12"/>
  <c r="I317" i="12" s="1"/>
  <c r="H318" i="12"/>
  <c r="I318" i="12" s="1"/>
  <c r="H319" i="12"/>
  <c r="H320" i="12"/>
  <c r="H321" i="12"/>
  <c r="I321" i="12" s="1"/>
  <c r="H322" i="12"/>
  <c r="I322" i="12" s="1"/>
  <c r="H323" i="12"/>
  <c r="I323" i="12" s="1"/>
  <c r="H324" i="12"/>
  <c r="H325" i="12"/>
  <c r="I325" i="12" s="1"/>
  <c r="H326" i="12"/>
  <c r="I326" i="12" s="1"/>
  <c r="H327" i="12"/>
  <c r="H328" i="12"/>
  <c r="H329" i="12"/>
  <c r="I329" i="12" s="1"/>
  <c r="H330" i="12"/>
  <c r="I330" i="12" s="1"/>
  <c r="H331" i="12"/>
  <c r="I331" i="12" s="1"/>
  <c r="H334" i="12"/>
  <c r="H335" i="12"/>
  <c r="I335" i="12" s="1"/>
  <c r="H336" i="12"/>
  <c r="H337" i="12"/>
  <c r="H338" i="12"/>
  <c r="H339" i="12"/>
  <c r="I339" i="12" s="1"/>
  <c r="H340" i="12"/>
  <c r="I340" i="12" s="1"/>
  <c r="H341" i="12"/>
  <c r="I341" i="12" s="1"/>
  <c r="H342" i="12"/>
  <c r="H343" i="12"/>
  <c r="I343" i="12" s="1"/>
  <c r="H344" i="12"/>
  <c r="I344" i="12" s="1"/>
  <c r="H345" i="12"/>
  <c r="H346" i="12"/>
  <c r="H347" i="12"/>
  <c r="I347" i="12" s="1"/>
  <c r="H348" i="12"/>
  <c r="I348" i="12" s="1"/>
  <c r="H349" i="12"/>
  <c r="I349" i="12" s="1"/>
  <c r="H350" i="12"/>
  <c r="H351" i="12"/>
  <c r="I351" i="12" s="1"/>
  <c r="H353" i="12"/>
  <c r="I353" i="12" s="1"/>
  <c r="H354" i="12"/>
  <c r="H355" i="12"/>
  <c r="H356" i="12"/>
  <c r="I356" i="12" s="1"/>
  <c r="H357" i="12"/>
  <c r="I357" i="12" s="1"/>
  <c r="H358" i="12"/>
  <c r="I358" i="12" s="1"/>
  <c r="H359" i="12"/>
  <c r="H360" i="12"/>
  <c r="I360" i="12" s="1"/>
  <c r="H361" i="12"/>
  <c r="I361" i="12" s="1"/>
  <c r="H362" i="12"/>
  <c r="H363" i="12"/>
  <c r="H364" i="12"/>
  <c r="I364" i="12" s="1"/>
  <c r="H365" i="12"/>
  <c r="I365" i="12" s="1"/>
  <c r="H366" i="12"/>
  <c r="I366" i="12" s="1"/>
  <c r="H367" i="12"/>
  <c r="H368" i="12"/>
  <c r="I368" i="12" s="1"/>
  <c r="H369" i="12"/>
  <c r="H370" i="12"/>
  <c r="H371" i="12"/>
  <c r="H372" i="12"/>
  <c r="I372" i="12" s="1"/>
  <c r="H373" i="12"/>
  <c r="I373" i="12" s="1"/>
  <c r="H374" i="12"/>
  <c r="I374" i="12" s="1"/>
  <c r="H375" i="12"/>
  <c r="H376" i="12"/>
  <c r="I376" i="12" s="1"/>
  <c r="H377" i="12"/>
  <c r="I377" i="12" s="1"/>
  <c r="H378" i="12"/>
  <c r="H379" i="12"/>
  <c r="H380" i="12"/>
  <c r="I380" i="12" s="1"/>
  <c r="H381" i="12"/>
  <c r="I381" i="12" s="1"/>
  <c r="H382" i="12"/>
  <c r="I382" i="12" s="1"/>
  <c r="H383" i="12"/>
  <c r="H384" i="12"/>
  <c r="I384" i="12" s="1"/>
  <c r="H385" i="12"/>
  <c r="I385" i="12" s="1"/>
  <c r="H386" i="12"/>
  <c r="H387" i="12"/>
  <c r="H388" i="12"/>
  <c r="I388" i="12" s="1"/>
  <c r="H389" i="12"/>
  <c r="I389" i="12" s="1"/>
  <c r="H390" i="12"/>
  <c r="I390" i="12" s="1"/>
  <c r="H391" i="12"/>
  <c r="H392" i="12"/>
  <c r="I392" i="12" s="1"/>
  <c r="H393" i="12"/>
  <c r="I393" i="12" s="1"/>
  <c r="H394" i="12"/>
  <c r="H395" i="12"/>
  <c r="H396" i="12"/>
  <c r="I396" i="12" s="1"/>
  <c r="H397" i="12"/>
  <c r="I397" i="12" s="1"/>
  <c r="H398" i="12"/>
  <c r="I398" i="12" s="1"/>
  <c r="H399" i="12"/>
  <c r="H400" i="12"/>
  <c r="I400" i="12" s="1"/>
  <c r="H401" i="12"/>
  <c r="H402" i="12"/>
  <c r="H403" i="12"/>
  <c r="H404" i="12"/>
  <c r="I404" i="12" s="1"/>
  <c r="H405" i="12"/>
  <c r="I405" i="12" s="1"/>
  <c r="H407" i="12"/>
  <c r="I407" i="12" s="1"/>
  <c r="H408" i="12"/>
  <c r="H409" i="12"/>
  <c r="I409" i="12" s="1"/>
  <c r="H410" i="12"/>
  <c r="I410" i="12" s="1"/>
  <c r="H411" i="12"/>
  <c r="I411" i="12" s="1"/>
  <c r="H412" i="12"/>
  <c r="H413" i="12"/>
  <c r="I413" i="12" s="1"/>
  <c r="H414" i="12"/>
  <c r="I414" i="12" s="1"/>
  <c r="H415" i="12"/>
  <c r="I415" i="12" s="1"/>
  <c r="H416" i="12"/>
  <c r="H417" i="12"/>
  <c r="I417" i="12" s="1"/>
  <c r="H418" i="12"/>
  <c r="I418" i="12" s="1"/>
  <c r="H419" i="12"/>
  <c r="I419" i="12" s="1"/>
  <c r="H420" i="12"/>
  <c r="H421" i="12"/>
  <c r="I421" i="12" s="1"/>
  <c r="H422" i="12"/>
  <c r="I422" i="12" s="1"/>
  <c r="H423" i="12"/>
  <c r="I423" i="12" s="1"/>
  <c r="H424" i="12"/>
  <c r="H425" i="12"/>
  <c r="I425" i="12" s="1"/>
  <c r="H426" i="12"/>
  <c r="I426" i="12" s="1"/>
  <c r="H427" i="12"/>
  <c r="I427" i="12" s="1"/>
  <c r="H428" i="12"/>
  <c r="H429" i="12"/>
  <c r="I429" i="12" s="1"/>
  <c r="H430" i="12"/>
  <c r="I430" i="12" s="1"/>
  <c r="H431" i="12"/>
  <c r="I431" i="12" s="1"/>
  <c r="H432" i="12"/>
  <c r="H433" i="12"/>
  <c r="I433" i="12" s="1"/>
  <c r="H434" i="12"/>
  <c r="I434" i="12" s="1"/>
  <c r="H435" i="12"/>
  <c r="H436" i="12"/>
  <c r="H437" i="12"/>
  <c r="I437" i="12" s="1"/>
  <c r="H438" i="12"/>
  <c r="I438" i="12" s="1"/>
  <c r="H439" i="12"/>
  <c r="I439" i="12" s="1"/>
  <c r="H440" i="12"/>
  <c r="H442" i="12"/>
  <c r="I442" i="12" s="1"/>
  <c r="H443" i="12"/>
  <c r="I443" i="12" s="1"/>
  <c r="H444" i="12"/>
  <c r="I444" i="12" s="1"/>
  <c r="H445" i="12"/>
  <c r="H446" i="12"/>
  <c r="I446" i="12" s="1"/>
  <c r="H447" i="12"/>
  <c r="I447" i="12" s="1"/>
  <c r="H448" i="12"/>
  <c r="I448" i="12" s="1"/>
  <c r="H449" i="12"/>
  <c r="H450" i="12"/>
  <c r="I450" i="12" s="1"/>
  <c r="H451" i="12"/>
  <c r="I451" i="12" s="1"/>
  <c r="H452" i="12"/>
  <c r="H453" i="12"/>
  <c r="H454" i="12"/>
  <c r="I454" i="12" s="1"/>
  <c r="H455" i="12"/>
  <c r="I455" i="12" s="1"/>
  <c r="H456" i="12"/>
  <c r="I456" i="12" s="1"/>
  <c r="H457" i="12"/>
  <c r="H458" i="12"/>
  <c r="I458" i="12" s="1"/>
  <c r="H459" i="12"/>
  <c r="I459" i="12" s="1"/>
  <c r="H460" i="12"/>
  <c r="I460" i="12" s="1"/>
  <c r="H461" i="12"/>
  <c r="H462" i="12"/>
  <c r="I462" i="12" s="1"/>
  <c r="H463" i="12"/>
  <c r="I463" i="12" s="1"/>
  <c r="H464" i="12"/>
  <c r="I464" i="12" s="1"/>
  <c r="H465" i="12"/>
  <c r="H466" i="12"/>
  <c r="I466" i="12" s="1"/>
  <c r="H467" i="12"/>
  <c r="I467" i="12" s="1"/>
  <c r="H468" i="12"/>
  <c r="I468" i="12" s="1"/>
  <c r="H469" i="12"/>
  <c r="H470" i="12"/>
  <c r="I470" i="12" s="1"/>
  <c r="H471" i="12"/>
  <c r="I471" i="12" s="1"/>
  <c r="H472" i="12"/>
  <c r="I472" i="12" s="1"/>
  <c r="H473" i="12"/>
  <c r="H474" i="12"/>
  <c r="I474" i="12" s="1"/>
  <c r="H475" i="12"/>
  <c r="H476" i="12"/>
  <c r="I476" i="12" s="1"/>
  <c r="H477" i="12"/>
  <c r="H478" i="12"/>
  <c r="I478" i="12" s="1"/>
  <c r="H479" i="12"/>
  <c r="I479" i="12" s="1"/>
  <c r="H480" i="12"/>
  <c r="I480" i="12" s="1"/>
  <c r="H481" i="12"/>
  <c r="H482" i="12"/>
  <c r="I482" i="12" s="1"/>
  <c r="H483" i="12"/>
  <c r="I483" i="12" s="1"/>
  <c r="H484" i="12"/>
  <c r="I484" i="12" s="1"/>
  <c r="H485" i="12"/>
  <c r="H486" i="12"/>
  <c r="I486" i="12" s="1"/>
  <c r="H487" i="12"/>
  <c r="I487" i="12" s="1"/>
  <c r="H488" i="12"/>
  <c r="I488" i="12" s="1"/>
  <c r="H489" i="12"/>
  <c r="H490" i="12"/>
  <c r="I490" i="12" s="1"/>
  <c r="H491" i="12"/>
  <c r="I491" i="12" s="1"/>
  <c r="H492" i="12"/>
  <c r="I492" i="12" s="1"/>
  <c r="H493" i="12"/>
  <c r="H494" i="12"/>
  <c r="I494" i="12" s="1"/>
  <c r="H495" i="12"/>
  <c r="I495" i="12" s="1"/>
  <c r="H496" i="12"/>
  <c r="I496" i="12" s="1"/>
  <c r="H498" i="12"/>
  <c r="H499" i="12"/>
  <c r="I499" i="12" s="1"/>
  <c r="H500" i="12"/>
  <c r="I500" i="12" s="1"/>
  <c r="H501" i="12"/>
  <c r="H502" i="12"/>
  <c r="H503" i="12"/>
  <c r="I503" i="12" s="1"/>
  <c r="H504" i="12"/>
  <c r="I504" i="12" s="1"/>
  <c r="H505" i="12"/>
  <c r="I505" i="12" s="1"/>
  <c r="H506" i="12"/>
  <c r="H507" i="12"/>
  <c r="I507" i="12" s="1"/>
  <c r="H508" i="12"/>
  <c r="I508" i="12" s="1"/>
  <c r="H509" i="12"/>
  <c r="H510" i="12"/>
  <c r="H511" i="12"/>
  <c r="I511" i="12" s="1"/>
  <c r="H512" i="12"/>
  <c r="I512" i="12" s="1"/>
  <c r="H513" i="12"/>
  <c r="I513" i="12" s="1"/>
  <c r="H514" i="12"/>
  <c r="H515" i="12"/>
  <c r="H516" i="12"/>
  <c r="I516" i="12" s="1"/>
  <c r="H517" i="12"/>
  <c r="H518" i="12"/>
  <c r="H519" i="12"/>
  <c r="I519" i="12" s="1"/>
  <c r="H521" i="12"/>
  <c r="I521" i="12" s="1"/>
  <c r="H522" i="12"/>
  <c r="I522" i="12" s="1"/>
  <c r="H523" i="12"/>
  <c r="H524" i="12"/>
  <c r="H525" i="12"/>
  <c r="I525" i="12" s="1"/>
  <c r="H526" i="12"/>
  <c r="I526" i="12" s="1"/>
  <c r="H527" i="12"/>
  <c r="H528" i="12"/>
  <c r="I528" i="12" s="1"/>
  <c r="H529" i="12"/>
  <c r="I529" i="12" s="1"/>
  <c r="H530" i="12"/>
  <c r="I530" i="12" s="1"/>
  <c r="H532" i="12"/>
  <c r="H533" i="12"/>
  <c r="H534" i="12"/>
  <c r="I534" i="12" s="1"/>
  <c r="H535" i="12"/>
  <c r="H536" i="12"/>
  <c r="H537" i="12"/>
  <c r="I537" i="12" s="1"/>
  <c r="H538" i="12"/>
  <c r="I538" i="12" s="1"/>
  <c r="H539" i="12"/>
  <c r="I539" i="12" s="1"/>
  <c r="H540" i="12"/>
  <c r="H541" i="12"/>
  <c r="H542" i="12"/>
  <c r="I542" i="12" s="1"/>
  <c r="H543" i="12"/>
  <c r="H544" i="12"/>
  <c r="H545" i="12"/>
  <c r="I545" i="12" s="1"/>
  <c r="H546" i="12"/>
  <c r="I546" i="12" s="1"/>
  <c r="H547" i="12"/>
  <c r="I547" i="12" s="1"/>
  <c r="H548" i="12"/>
  <c r="H549" i="12"/>
  <c r="H550" i="12"/>
  <c r="I550" i="12" s="1"/>
  <c r="H551" i="12"/>
  <c r="H552" i="12"/>
  <c r="H553" i="12"/>
  <c r="I553" i="12" s="1"/>
  <c r="H556" i="12"/>
  <c r="H557" i="12"/>
  <c r="I557" i="12" s="1"/>
  <c r="H558" i="12"/>
  <c r="I558" i="12" s="1"/>
  <c r="H559" i="12"/>
  <c r="H560" i="12"/>
  <c r="H561" i="12"/>
  <c r="H562" i="12"/>
  <c r="H563" i="12"/>
  <c r="H564" i="12"/>
  <c r="I564" i="12" s="1"/>
  <c r="H565" i="12"/>
  <c r="I565" i="12" s="1"/>
  <c r="H566" i="12"/>
  <c r="I566" i="12" s="1"/>
  <c r="H567" i="12"/>
  <c r="H568" i="12"/>
  <c r="H569" i="12"/>
  <c r="H570" i="12"/>
  <c r="H571" i="12"/>
  <c r="H572" i="12"/>
  <c r="I572" i="12" s="1"/>
  <c r="H573" i="12"/>
  <c r="I573" i="12" s="1"/>
  <c r="H575" i="12"/>
  <c r="I575" i="12" s="1"/>
  <c r="H576" i="12"/>
  <c r="H577" i="12"/>
  <c r="H578" i="12"/>
  <c r="H579" i="12"/>
  <c r="H580" i="12"/>
  <c r="H581" i="12"/>
  <c r="I581" i="12" s="1"/>
  <c r="H582" i="12"/>
  <c r="I582" i="12" s="1"/>
  <c r="H583" i="12"/>
  <c r="I583" i="12" s="1"/>
  <c r="H584" i="12"/>
  <c r="H585" i="12"/>
  <c r="H586" i="12"/>
  <c r="H587" i="12"/>
  <c r="I587" i="12" s="1"/>
  <c r="H589" i="12"/>
  <c r="H590" i="12"/>
  <c r="I590" i="12" s="1"/>
  <c r="H591" i="12"/>
  <c r="I591" i="12" s="1"/>
  <c r="H592" i="12"/>
  <c r="I592" i="12" s="1"/>
  <c r="H593" i="12"/>
  <c r="H594" i="12"/>
  <c r="H595" i="12"/>
  <c r="I595" i="12" s="1"/>
  <c r="H596" i="12"/>
  <c r="I596" i="12" s="1"/>
  <c r="H597" i="12"/>
  <c r="H598" i="12"/>
  <c r="I598" i="12" s="1"/>
  <c r="H599" i="12"/>
  <c r="H600" i="12"/>
  <c r="I600" i="12" s="1"/>
  <c r="H601" i="12"/>
  <c r="H603" i="12"/>
  <c r="H604" i="12"/>
  <c r="I604" i="12" s="1"/>
  <c r="H605" i="12"/>
  <c r="H606" i="12"/>
  <c r="H607" i="12"/>
  <c r="I607" i="12" s="1"/>
  <c r="H608" i="12"/>
  <c r="I608" i="12" s="1"/>
  <c r="H609" i="12"/>
  <c r="I609" i="12" s="1"/>
  <c r="H610" i="12"/>
  <c r="H611" i="12"/>
  <c r="H612" i="12"/>
  <c r="I612" i="12" s="1"/>
  <c r="H613" i="12"/>
  <c r="H614" i="12"/>
  <c r="H616" i="12"/>
  <c r="I616" i="12" s="1"/>
  <c r="H617" i="12"/>
  <c r="I617" i="12" s="1"/>
  <c r="H618" i="12"/>
  <c r="I618" i="12" s="1"/>
  <c r="H619" i="12"/>
  <c r="H621" i="12"/>
  <c r="H622" i="12"/>
  <c r="I622" i="12" s="1"/>
  <c r="H623" i="12"/>
  <c r="H624" i="12"/>
  <c r="H625" i="12"/>
  <c r="I625" i="12" s="1"/>
  <c r="H626" i="12"/>
  <c r="I626" i="12" s="1"/>
  <c r="H627" i="12"/>
  <c r="I627" i="12" s="1"/>
  <c r="H628" i="12"/>
  <c r="H629" i="12"/>
  <c r="H630" i="12"/>
  <c r="H631" i="12"/>
  <c r="H633" i="12"/>
  <c r="H634" i="12"/>
  <c r="I634" i="12" s="1"/>
  <c r="H635" i="12"/>
  <c r="I635" i="12" s="1"/>
  <c r="H636" i="12"/>
  <c r="I636" i="12" s="1"/>
  <c r="H637" i="12"/>
  <c r="H638" i="12"/>
  <c r="H639" i="12"/>
  <c r="H640" i="12"/>
  <c r="H641" i="12"/>
  <c r="H642" i="12"/>
  <c r="I642" i="12" s="1"/>
  <c r="H643" i="12"/>
  <c r="I643" i="12" s="1"/>
  <c r="H644" i="12"/>
  <c r="I644" i="12" s="1"/>
  <c r="H645" i="12"/>
  <c r="H646" i="12"/>
  <c r="H647" i="12"/>
  <c r="H648" i="12"/>
  <c r="H649" i="12"/>
  <c r="H650" i="12"/>
  <c r="I650" i="12" s="1"/>
  <c r="H651" i="12"/>
  <c r="I651" i="12" s="1"/>
  <c r="H652" i="12"/>
  <c r="I652" i="12" s="1"/>
  <c r="H653" i="12"/>
  <c r="H654" i="12"/>
  <c r="H655" i="12"/>
  <c r="H658" i="12"/>
  <c r="H659" i="12"/>
  <c r="H660" i="12"/>
  <c r="I660" i="12" s="1"/>
  <c r="H661" i="12"/>
  <c r="I661" i="12" s="1"/>
  <c r="H662" i="12"/>
  <c r="I662" i="12" s="1"/>
  <c r="H663" i="12"/>
  <c r="H664" i="12"/>
  <c r="H665" i="12"/>
  <c r="H666" i="12"/>
  <c r="H668" i="12"/>
  <c r="H669" i="12"/>
  <c r="I669" i="12" s="1"/>
  <c r="H670" i="12"/>
  <c r="I670" i="12" s="1"/>
  <c r="H671" i="12"/>
  <c r="I671" i="12" s="1"/>
  <c r="H672" i="12"/>
  <c r="H673" i="12"/>
  <c r="H674" i="12"/>
  <c r="H675" i="12"/>
  <c r="H676" i="12"/>
  <c r="H677" i="12"/>
  <c r="I677" i="12" s="1"/>
  <c r="H678" i="12"/>
  <c r="I678" i="12" s="1"/>
  <c r="H679" i="12"/>
  <c r="I679" i="12" s="1"/>
  <c r="H680" i="12"/>
  <c r="H681" i="12"/>
  <c r="H682" i="12"/>
  <c r="H683" i="12"/>
  <c r="I683" i="12" s="1"/>
  <c r="H684" i="12"/>
  <c r="H685" i="12"/>
  <c r="I685" i="12" s="1"/>
  <c r="H686" i="12"/>
  <c r="I686" i="12" s="1"/>
  <c r="H687" i="12"/>
  <c r="I687" i="12" s="1"/>
  <c r="H689" i="12"/>
  <c r="H690" i="12"/>
  <c r="H691" i="12"/>
  <c r="H692" i="12"/>
  <c r="H693" i="12"/>
  <c r="H694" i="12"/>
  <c r="H695" i="12"/>
  <c r="I695" i="12" s="1"/>
  <c r="H696" i="12"/>
  <c r="I696" i="12" s="1"/>
  <c r="H697" i="12"/>
  <c r="H698" i="12"/>
  <c r="H699" i="12"/>
  <c r="H700" i="12"/>
  <c r="H702" i="12"/>
  <c r="H703" i="12"/>
  <c r="H704" i="12"/>
  <c r="I704" i="12" s="1"/>
  <c r="H705" i="12"/>
  <c r="I705" i="12" s="1"/>
  <c r="H706" i="12"/>
  <c r="H707" i="12"/>
  <c r="H708" i="12"/>
  <c r="H710" i="12"/>
  <c r="H711" i="12"/>
  <c r="H712" i="12"/>
  <c r="H713" i="12"/>
  <c r="I713" i="12" s="1"/>
  <c r="H714" i="12"/>
  <c r="I714" i="12" s="1"/>
  <c r="H716" i="12"/>
  <c r="H717" i="12"/>
  <c r="H718" i="12"/>
  <c r="H719" i="12"/>
  <c r="H720" i="12"/>
  <c r="H721" i="12"/>
  <c r="H722" i="12"/>
  <c r="I722" i="12" s="1"/>
  <c r="H723" i="12"/>
  <c r="I723" i="12" s="1"/>
  <c r="H724" i="12"/>
  <c r="H725" i="12"/>
  <c r="H726" i="12"/>
  <c r="H727" i="12"/>
  <c r="H728" i="12"/>
  <c r="H729" i="12"/>
  <c r="H730" i="12"/>
  <c r="I730" i="12" s="1"/>
  <c r="H731" i="12"/>
  <c r="I731" i="12" s="1"/>
  <c r="H732" i="12"/>
  <c r="H733" i="12"/>
  <c r="H734" i="12"/>
  <c r="H735" i="12"/>
  <c r="H737" i="12"/>
  <c r="H738" i="12"/>
  <c r="H739" i="12"/>
  <c r="H740" i="12"/>
  <c r="H741" i="12"/>
  <c r="H742" i="12"/>
  <c r="H743" i="12"/>
  <c r="H744" i="12"/>
  <c r="H745" i="12"/>
  <c r="H746" i="12"/>
  <c r="H747" i="12"/>
  <c r="I747" i="12" s="1"/>
  <c r="H748" i="12"/>
  <c r="H749" i="12"/>
  <c r="H750" i="12"/>
  <c r="H751" i="12"/>
  <c r="H752" i="12"/>
  <c r="H753" i="12"/>
  <c r="H754" i="12"/>
  <c r="H755" i="12"/>
  <c r="H757" i="12"/>
  <c r="H758" i="12"/>
  <c r="H759" i="12"/>
  <c r="H760" i="12"/>
  <c r="H761" i="12"/>
  <c r="H762" i="12"/>
  <c r="H763" i="12"/>
  <c r="H764" i="12"/>
  <c r="H765" i="12"/>
  <c r="H766" i="12"/>
  <c r="H767" i="12"/>
  <c r="H768" i="12"/>
  <c r="H769" i="12"/>
  <c r="H770" i="12"/>
  <c r="H771" i="12"/>
  <c r="H772" i="12"/>
  <c r="I772" i="12" s="1"/>
  <c r="H774" i="12"/>
  <c r="H775" i="12"/>
  <c r="H776" i="12"/>
  <c r="H777" i="12"/>
  <c r="H778" i="12"/>
  <c r="H779" i="12"/>
  <c r="H780" i="12"/>
  <c r="H781" i="12"/>
  <c r="H782" i="12"/>
  <c r="H783" i="12"/>
  <c r="H784" i="12"/>
  <c r="H785" i="12"/>
  <c r="H786" i="12"/>
  <c r="H787" i="12"/>
  <c r="H788" i="12"/>
  <c r="H789" i="12"/>
  <c r="H790" i="12"/>
  <c r="H791" i="12"/>
  <c r="H794" i="12"/>
  <c r="H795" i="12"/>
  <c r="I795" i="12" s="1"/>
  <c r="H796" i="12"/>
  <c r="I796" i="12" s="1"/>
  <c r="H797" i="12"/>
  <c r="H798" i="12"/>
  <c r="H799" i="12"/>
  <c r="H800" i="12"/>
  <c r="H801" i="12"/>
  <c r="H802" i="12"/>
  <c r="H803" i="12"/>
  <c r="H804" i="12"/>
  <c r="H805" i="12"/>
  <c r="H806" i="12"/>
  <c r="H807" i="12"/>
  <c r="H808" i="12"/>
  <c r="H809" i="12"/>
  <c r="H810" i="12"/>
  <c r="H811" i="12"/>
  <c r="H812" i="12"/>
  <c r="H813" i="12"/>
  <c r="H814" i="12"/>
  <c r="H815" i="12"/>
  <c r="I815" i="12" s="1"/>
  <c r="H816" i="12"/>
  <c r="H817" i="12"/>
  <c r="H818" i="12"/>
  <c r="H819" i="12"/>
  <c r="H820" i="12"/>
  <c r="H821" i="12"/>
  <c r="H822" i="12"/>
  <c r="H823" i="12"/>
  <c r="H824" i="12"/>
  <c r="H825" i="12"/>
  <c r="H827" i="12"/>
  <c r="H828" i="12"/>
  <c r="H829" i="12"/>
  <c r="H830" i="12"/>
  <c r="H831" i="12"/>
  <c r="H832" i="12"/>
  <c r="H833" i="12"/>
  <c r="H834" i="12"/>
  <c r="H836" i="12"/>
  <c r="H837" i="12"/>
  <c r="H838" i="12"/>
  <c r="I838" i="12" s="1"/>
  <c r="H839" i="12"/>
  <c r="H840" i="12"/>
  <c r="H841" i="12"/>
  <c r="I841" i="12" s="1"/>
  <c r="H842" i="12"/>
  <c r="H843" i="12"/>
  <c r="H844" i="12"/>
  <c r="H845" i="12"/>
  <c r="H846" i="12"/>
  <c r="H847" i="12"/>
  <c r="H849" i="12"/>
  <c r="H850" i="12"/>
  <c r="H851" i="12"/>
  <c r="H853" i="12"/>
  <c r="H854" i="12"/>
  <c r="H855" i="12"/>
  <c r="H856" i="12"/>
  <c r="H858" i="12"/>
  <c r="H859" i="12"/>
  <c r="H860" i="12"/>
  <c r="H861" i="12"/>
  <c r="H862" i="12"/>
  <c r="H863" i="12"/>
  <c r="H864" i="12"/>
  <c r="H865" i="12"/>
  <c r="H866" i="12"/>
  <c r="H867" i="12"/>
  <c r="H868" i="12"/>
  <c r="H869" i="12"/>
  <c r="H870" i="12"/>
  <c r="H871" i="12"/>
  <c r="H872" i="12"/>
  <c r="H873" i="12"/>
  <c r="H874" i="12"/>
  <c r="H875" i="12"/>
  <c r="H877" i="12"/>
  <c r="H878" i="12"/>
  <c r="H879" i="12"/>
  <c r="H880" i="12"/>
  <c r="H881" i="12"/>
  <c r="H882" i="12"/>
  <c r="H883" i="12"/>
  <c r="H884" i="12"/>
  <c r="H885" i="12"/>
  <c r="H886" i="12"/>
  <c r="H887" i="12"/>
  <c r="H888" i="12"/>
  <c r="H889" i="12"/>
  <c r="H890" i="12"/>
  <c r="I890" i="12" s="1"/>
  <c r="H891" i="12"/>
  <c r="H892" i="12"/>
  <c r="H893" i="12"/>
  <c r="H894" i="12"/>
  <c r="H895" i="12"/>
  <c r="H896" i="12"/>
  <c r="H897" i="12"/>
  <c r="H898" i="12"/>
  <c r="H899" i="12"/>
  <c r="H900" i="12"/>
  <c r="H902" i="12"/>
  <c r="H903" i="12"/>
  <c r="H904" i="12"/>
  <c r="H905" i="12"/>
  <c r="H906" i="12"/>
  <c r="H907" i="12"/>
  <c r="H908" i="12"/>
  <c r="H943" i="12"/>
  <c r="I943" i="12" s="1"/>
  <c r="I942" i="12" s="1"/>
  <c r="H909" i="12"/>
  <c r="H920" i="12"/>
  <c r="H921" i="12"/>
  <c r="H925" i="12"/>
  <c r="H927" i="12"/>
  <c r="H928" i="12"/>
  <c r="H930" i="12"/>
  <c r="H931" i="12"/>
  <c r="H932" i="12"/>
  <c r="H933" i="12"/>
  <c r="H934" i="12"/>
  <c r="H935" i="12"/>
  <c r="H937" i="12"/>
  <c r="H938" i="12"/>
  <c r="H939" i="12"/>
  <c r="H940" i="12"/>
  <c r="H941" i="12"/>
  <c r="H919" i="12"/>
  <c r="H917" i="12"/>
  <c r="H913" i="12"/>
  <c r="H914" i="12"/>
  <c r="H915" i="12"/>
  <c r="H912" i="12"/>
  <c r="F29" i="2"/>
  <c r="I893" i="12"/>
  <c r="I751" i="12"/>
  <c r="I655" i="12"/>
  <c r="I647" i="12"/>
  <c r="I631" i="12"/>
  <c r="I630" i="12"/>
  <c r="I623" i="12"/>
  <c r="I599" i="12"/>
  <c r="I551" i="12"/>
  <c r="I535" i="12"/>
  <c r="I327" i="12"/>
  <c r="I319" i="12"/>
  <c r="I311" i="12"/>
  <c r="I279" i="12"/>
  <c r="I277" i="12"/>
  <c r="I234" i="12"/>
  <c r="I231" i="12"/>
  <c r="I207" i="12"/>
  <c r="I179" i="12"/>
  <c r="I159" i="12"/>
  <c r="I98" i="12"/>
  <c r="I95" i="12"/>
  <c r="I87" i="12"/>
  <c r="I86" i="12"/>
  <c r="I85" i="12"/>
  <c r="I80" i="12"/>
  <c r="I79" i="12"/>
  <c r="I78" i="12"/>
  <c r="I71" i="12"/>
  <c r="I62" i="12"/>
  <c r="I54" i="12"/>
  <c r="I53" i="12"/>
  <c r="I47" i="12"/>
  <c r="I45" i="12"/>
  <c r="I38" i="12"/>
  <c r="I30" i="12"/>
  <c r="I29" i="12"/>
  <c r="I37" i="12"/>
  <c r="I61" i="12"/>
  <c r="I69" i="12"/>
  <c r="I77" i="12"/>
  <c r="I141" i="12"/>
  <c r="I149" i="12"/>
  <c r="I197" i="12"/>
  <c r="I205" i="12"/>
  <c r="I269" i="12"/>
  <c r="I285" i="12"/>
  <c r="I293" i="12"/>
  <c r="I501" i="12"/>
  <c r="I509" i="12"/>
  <c r="I543" i="12"/>
  <c r="I613" i="12"/>
  <c r="I639" i="12"/>
  <c r="B11" i="4"/>
  <c r="A11" i="4"/>
  <c r="M29" i="2"/>
  <c r="I819" i="12"/>
  <c r="I769" i="12"/>
  <c r="I682" i="12"/>
  <c r="I675" i="12"/>
  <c r="I674" i="12"/>
  <c r="I666" i="12"/>
  <c r="I665" i="12"/>
  <c r="I658" i="12"/>
  <c r="I648" i="12"/>
  <c r="I640" i="12"/>
  <c r="I605" i="12"/>
  <c r="I586" i="12"/>
  <c r="I579" i="12"/>
  <c r="I578" i="12"/>
  <c r="I570" i="12"/>
  <c r="I569" i="12"/>
  <c r="I562" i="12"/>
  <c r="I561" i="12"/>
  <c r="I517" i="12"/>
  <c r="I475" i="12"/>
  <c r="I452" i="12"/>
  <c r="I435" i="12"/>
  <c r="I402" i="12"/>
  <c r="I401" i="12"/>
  <c r="I394" i="12"/>
  <c r="I386" i="12"/>
  <c r="I378" i="12"/>
  <c r="I370" i="12"/>
  <c r="I369" i="12"/>
  <c r="I362" i="12"/>
  <c r="I354" i="12"/>
  <c r="I345" i="12"/>
  <c r="I337" i="12"/>
  <c r="I336" i="12"/>
  <c r="I301" i="12"/>
  <c r="I294" i="12"/>
  <c r="I260" i="12"/>
  <c r="I258" i="12"/>
  <c r="I250" i="12"/>
  <c r="I242" i="12"/>
  <c r="I241" i="12"/>
  <c r="I233" i="12"/>
  <c r="I232" i="12"/>
  <c r="I225" i="12"/>
  <c r="I224" i="12"/>
  <c r="I213" i="12"/>
  <c r="I188" i="12"/>
  <c r="I178" i="12"/>
  <c r="I177" i="12"/>
  <c r="I168" i="12"/>
  <c r="I167" i="12"/>
  <c r="I130" i="12"/>
  <c r="I122" i="12"/>
  <c r="I120" i="12"/>
  <c r="I114" i="12"/>
  <c r="I113" i="12"/>
  <c r="I105" i="12"/>
  <c r="I104" i="12"/>
  <c r="I103" i="12"/>
  <c r="I97" i="12"/>
  <c r="I96" i="12"/>
  <c r="I70" i="12"/>
  <c r="I52" i="12"/>
  <c r="I46" i="12"/>
  <c r="I36" i="12"/>
  <c r="I19" i="12"/>
  <c r="I18" i="12"/>
  <c r="I217" i="12" l="1"/>
  <c r="I276" i="12"/>
  <c r="I262" i="12"/>
  <c r="I256" i="12"/>
  <c r="I221" i="12"/>
  <c r="I161" i="12"/>
  <c r="I186" i="12"/>
  <c r="I156" i="12"/>
  <c r="I94" i="12"/>
  <c r="I121" i="12"/>
  <c r="I136" i="12"/>
  <c r="I206" i="12"/>
  <c r="I132" i="12"/>
  <c r="I106" i="12"/>
  <c r="I170" i="12"/>
  <c r="I150" i="12"/>
  <c r="H945" i="12"/>
  <c r="I918" i="12"/>
  <c r="I929" i="12"/>
  <c r="I196" i="12"/>
  <c r="I248" i="12"/>
  <c r="I236" i="12"/>
  <c r="I911" i="12"/>
  <c r="I173" i="12"/>
  <c r="I26" i="12"/>
  <c r="I885" i="12"/>
  <c r="I67" i="12"/>
  <c r="I926" i="12"/>
  <c r="I924" i="12"/>
  <c r="I315" i="12"/>
  <c r="I324" i="12"/>
  <c r="I334" i="12"/>
  <c r="I342" i="12"/>
  <c r="I350" i="12"/>
  <c r="I359" i="12"/>
  <c r="I367" i="12"/>
  <c r="I375" i="12"/>
  <c r="I383" i="12"/>
  <c r="I391" i="12"/>
  <c r="I399" i="12"/>
  <c r="I408" i="12"/>
  <c r="I416" i="12"/>
  <c r="I424" i="12"/>
  <c r="I432" i="12"/>
  <c r="I440" i="12"/>
  <c r="I449" i="12"/>
  <c r="I457" i="12"/>
  <c r="I465" i="12"/>
  <c r="I473" i="12"/>
  <c r="I481" i="12"/>
  <c r="I489" i="12"/>
  <c r="I498" i="12"/>
  <c r="I506" i="12"/>
  <c r="I514" i="12"/>
  <c r="I523" i="12"/>
  <c r="I532" i="12"/>
  <c r="I540" i="12"/>
  <c r="I548" i="12"/>
  <c r="I559" i="12"/>
  <c r="I567" i="12"/>
  <c r="I576" i="12"/>
  <c r="I584" i="12"/>
  <c r="I593" i="12"/>
  <c r="I601" i="12"/>
  <c r="I610" i="12"/>
  <c r="I619" i="12"/>
  <c r="I615" i="12" s="1"/>
  <c r="I628" i="12"/>
  <c r="I637" i="12"/>
  <c r="I645" i="12"/>
  <c r="I653" i="12"/>
  <c r="I663" i="12"/>
  <c r="I672" i="12"/>
  <c r="I680" i="12"/>
  <c r="I689" i="12"/>
  <c r="I697" i="12"/>
  <c r="I706" i="12"/>
  <c r="I716" i="12"/>
  <c r="I724" i="12"/>
  <c r="I732" i="12"/>
  <c r="I752" i="12"/>
  <c r="I777" i="12"/>
  <c r="I799" i="12"/>
  <c r="I820" i="12"/>
  <c r="I845" i="12"/>
  <c r="I515" i="12"/>
  <c r="I524" i="12"/>
  <c r="I533" i="12"/>
  <c r="I541" i="12"/>
  <c r="I549" i="12"/>
  <c r="I560" i="12"/>
  <c r="I568" i="12"/>
  <c r="I577" i="12"/>
  <c r="I585" i="12"/>
  <c r="I594" i="12"/>
  <c r="I603" i="12"/>
  <c r="I611" i="12"/>
  <c r="I621" i="12"/>
  <c r="I629" i="12"/>
  <c r="I638" i="12"/>
  <c r="I646" i="12"/>
  <c r="I654" i="12"/>
  <c r="I664" i="12"/>
  <c r="I673" i="12"/>
  <c r="I681" i="12"/>
  <c r="I690" i="12"/>
  <c r="I698" i="12"/>
  <c r="I707" i="12"/>
  <c r="I717" i="12"/>
  <c r="I725" i="12"/>
  <c r="I734" i="12"/>
  <c r="I755" i="12"/>
  <c r="I778" i="12"/>
  <c r="I803" i="12"/>
  <c r="I823" i="12"/>
  <c r="I846" i="12"/>
  <c r="I691" i="12"/>
  <c r="I699" i="12"/>
  <c r="I708" i="12"/>
  <c r="I718" i="12"/>
  <c r="I726" i="12"/>
  <c r="I735" i="12"/>
  <c r="I760" i="12"/>
  <c r="I781" i="12"/>
  <c r="I804" i="12"/>
  <c r="I828" i="12"/>
  <c r="I851" i="12"/>
  <c r="I692" i="12"/>
  <c r="I700" i="12"/>
  <c r="I710" i="12"/>
  <c r="I719" i="12"/>
  <c r="I727" i="12"/>
  <c r="I739" i="12"/>
  <c r="I761" i="12"/>
  <c r="I785" i="12"/>
  <c r="I807" i="12"/>
  <c r="I829" i="12"/>
  <c r="I862" i="12"/>
  <c r="I320" i="12"/>
  <c r="I328" i="12"/>
  <c r="I338" i="12"/>
  <c r="I346" i="12"/>
  <c r="I355" i="12"/>
  <c r="I363" i="12"/>
  <c r="I371" i="12"/>
  <c r="I379" i="12"/>
  <c r="I387" i="12"/>
  <c r="I395" i="12"/>
  <c r="I403" i="12"/>
  <c r="I412" i="12"/>
  <c r="I420" i="12"/>
  <c r="I428" i="12"/>
  <c r="I436" i="12"/>
  <c r="I445" i="12"/>
  <c r="I453" i="12"/>
  <c r="I461" i="12"/>
  <c r="I469" i="12"/>
  <c r="I477" i="12"/>
  <c r="I485" i="12"/>
  <c r="I493" i="12"/>
  <c r="I502" i="12"/>
  <c r="I510" i="12"/>
  <c r="I518" i="12"/>
  <c r="I527" i="12"/>
  <c r="I536" i="12"/>
  <c r="I544" i="12"/>
  <c r="I552" i="12"/>
  <c r="I563" i="12"/>
  <c r="I571" i="12"/>
  <c r="I580" i="12"/>
  <c r="I589" i="12"/>
  <c r="I597" i="12"/>
  <c r="I606" i="12"/>
  <c r="I614" i="12"/>
  <c r="I624" i="12"/>
  <c r="I633" i="12"/>
  <c r="I641" i="12"/>
  <c r="I649" i="12"/>
  <c r="I659" i="12"/>
  <c r="I668" i="12"/>
  <c r="I676" i="12"/>
  <c r="I684" i="12"/>
  <c r="I693" i="12"/>
  <c r="I702" i="12"/>
  <c r="I711" i="12"/>
  <c r="I720" i="12"/>
  <c r="I728" i="12"/>
  <c r="I743" i="12"/>
  <c r="I764" i="12"/>
  <c r="I786" i="12"/>
  <c r="I811" i="12"/>
  <c r="I832" i="12"/>
  <c r="I863" i="12"/>
  <c r="I905" i="12"/>
  <c r="I694" i="12"/>
  <c r="I703" i="12"/>
  <c r="I712" i="12"/>
  <c r="I721" i="12"/>
  <c r="I729" i="12"/>
  <c r="I744" i="12"/>
  <c r="I768" i="12"/>
  <c r="I789" i="12"/>
  <c r="I812" i="12"/>
  <c r="I837" i="12"/>
  <c r="I873" i="12"/>
  <c r="I737" i="12"/>
  <c r="I745" i="12"/>
  <c r="I753" i="12"/>
  <c r="I762" i="12"/>
  <c r="I770" i="12"/>
  <c r="I779" i="12"/>
  <c r="I787" i="12"/>
  <c r="I797" i="12"/>
  <c r="I805" i="12"/>
  <c r="I813" i="12"/>
  <c r="I821" i="12"/>
  <c r="I830" i="12"/>
  <c r="I839" i="12"/>
  <c r="I847" i="12"/>
  <c r="I867" i="12"/>
  <c r="I906" i="12"/>
  <c r="I738" i="12"/>
  <c r="I746" i="12"/>
  <c r="I754" i="12"/>
  <c r="I763" i="12"/>
  <c r="I771" i="12"/>
  <c r="I780" i="12"/>
  <c r="I788" i="12"/>
  <c r="I798" i="12"/>
  <c r="I806" i="12"/>
  <c r="I814" i="12"/>
  <c r="I822" i="12"/>
  <c r="I831" i="12"/>
  <c r="I840" i="12"/>
  <c r="I849" i="12"/>
  <c r="I868" i="12"/>
  <c r="I907" i="12"/>
  <c r="I740" i="12"/>
  <c r="I748" i="12"/>
  <c r="I757" i="12"/>
  <c r="I765" i="12"/>
  <c r="I774" i="12"/>
  <c r="I782" i="12"/>
  <c r="I790" i="12"/>
  <c r="I800" i="12"/>
  <c r="I808" i="12"/>
  <c r="I816" i="12"/>
  <c r="I824" i="12"/>
  <c r="I833" i="12"/>
  <c r="I842" i="12"/>
  <c r="I853" i="12"/>
  <c r="I874" i="12"/>
  <c r="I741" i="12"/>
  <c r="I749" i="12"/>
  <c r="I758" i="12"/>
  <c r="I766" i="12"/>
  <c r="I775" i="12"/>
  <c r="I783" i="12"/>
  <c r="I791" i="12"/>
  <c r="I801" i="12"/>
  <c r="I809" i="12"/>
  <c r="I817" i="12"/>
  <c r="I825" i="12"/>
  <c r="I834" i="12"/>
  <c r="I843" i="12"/>
  <c r="I858" i="12"/>
  <c r="I883" i="12"/>
  <c r="I733" i="12"/>
  <c r="I742" i="12"/>
  <c r="I750" i="12"/>
  <c r="I759" i="12"/>
  <c r="I767" i="12"/>
  <c r="I776" i="12"/>
  <c r="I784" i="12"/>
  <c r="I794" i="12"/>
  <c r="I802" i="12"/>
  <c r="I810" i="12"/>
  <c r="I818" i="12"/>
  <c r="I827" i="12"/>
  <c r="I836" i="12"/>
  <c r="I844" i="12"/>
  <c r="I859" i="12"/>
  <c r="I850" i="12"/>
  <c r="I860" i="12"/>
  <c r="I872" i="12"/>
  <c r="I889" i="12"/>
  <c r="I556" i="12"/>
  <c r="I854" i="12"/>
  <c r="I864" i="12"/>
  <c r="I877" i="12"/>
  <c r="I897" i="12"/>
  <c r="I855" i="12"/>
  <c r="I865" i="12"/>
  <c r="I881" i="12"/>
  <c r="I898" i="12"/>
  <c r="I856" i="12"/>
  <c r="I866" i="12"/>
  <c r="I882" i="12"/>
  <c r="I902" i="12"/>
  <c r="I891" i="12"/>
  <c r="I899" i="12"/>
  <c r="I908" i="12"/>
  <c r="I875" i="12"/>
  <c r="I884" i="12"/>
  <c r="I892" i="12"/>
  <c r="I900" i="12"/>
  <c r="I909" i="12"/>
  <c r="I861" i="12"/>
  <c r="I869" i="12"/>
  <c r="I878" i="12"/>
  <c r="I886" i="12"/>
  <c r="I894" i="12"/>
  <c r="I903" i="12"/>
  <c r="I870" i="12"/>
  <c r="I879" i="12"/>
  <c r="I887" i="12"/>
  <c r="I895" i="12"/>
  <c r="I904" i="12"/>
  <c r="I871" i="12"/>
  <c r="I880" i="12"/>
  <c r="I888" i="12"/>
  <c r="I896" i="12"/>
  <c r="D25" i="2"/>
  <c r="R58" i="6"/>
  <c r="P59" i="6"/>
  <c r="O59" i="6"/>
  <c r="N59" i="6"/>
  <c r="M59" i="6"/>
  <c r="L59" i="6"/>
  <c r="K59" i="6"/>
  <c r="J59" i="6"/>
  <c r="I59" i="6"/>
  <c r="H59" i="6"/>
  <c r="G59" i="6"/>
  <c r="F59" i="6"/>
  <c r="E59" i="6"/>
  <c r="C32" i="4"/>
  <c r="C63" i="6" s="1"/>
  <c r="B32" i="4"/>
  <c r="B62" i="6" s="1"/>
  <c r="O62" i="6"/>
  <c r="O56" i="6"/>
  <c r="O53" i="6"/>
  <c r="O50" i="6"/>
  <c r="O47" i="6"/>
  <c r="O44" i="6"/>
  <c r="O41" i="6"/>
  <c r="O38" i="6"/>
  <c r="O35" i="6"/>
  <c r="O32" i="6"/>
  <c r="O29" i="6"/>
  <c r="O26" i="6"/>
  <c r="O23" i="6"/>
  <c r="O20" i="6"/>
  <c r="O17" i="6"/>
  <c r="O14" i="6"/>
  <c r="N62" i="6"/>
  <c r="N56" i="6"/>
  <c r="N53" i="6"/>
  <c r="N50" i="6"/>
  <c r="N47" i="6"/>
  <c r="N44" i="6"/>
  <c r="N41" i="6"/>
  <c r="N38" i="6"/>
  <c r="N35" i="6"/>
  <c r="N32" i="6"/>
  <c r="N29" i="6"/>
  <c r="N26" i="6"/>
  <c r="N23" i="6"/>
  <c r="N20" i="6"/>
  <c r="N17" i="6"/>
  <c r="N14" i="6"/>
  <c r="M47" i="6"/>
  <c r="P32" i="6"/>
  <c r="M32" i="6"/>
  <c r="L32" i="6"/>
  <c r="K32" i="6"/>
  <c r="J32" i="6"/>
  <c r="I32" i="6"/>
  <c r="H32" i="6"/>
  <c r="G32" i="6"/>
  <c r="F32" i="6"/>
  <c r="E32" i="6"/>
  <c r="P29" i="6"/>
  <c r="M29" i="6"/>
  <c r="L29" i="6"/>
  <c r="K29" i="6"/>
  <c r="J29" i="6"/>
  <c r="I29" i="6"/>
  <c r="H29" i="6"/>
  <c r="G29" i="6"/>
  <c r="F29" i="6"/>
  <c r="E29" i="6"/>
  <c r="P26" i="6"/>
  <c r="M26" i="6"/>
  <c r="L26" i="6"/>
  <c r="K26" i="6"/>
  <c r="J26" i="6"/>
  <c r="I26" i="6"/>
  <c r="H26" i="6"/>
  <c r="G26" i="6"/>
  <c r="F26" i="6"/>
  <c r="E26" i="6"/>
  <c r="P23" i="6"/>
  <c r="M23" i="6"/>
  <c r="L23" i="6"/>
  <c r="K23" i="6"/>
  <c r="J23" i="6"/>
  <c r="I23" i="6"/>
  <c r="H23" i="6"/>
  <c r="G23" i="6"/>
  <c r="F23" i="6"/>
  <c r="E23" i="6"/>
  <c r="P20" i="6"/>
  <c r="M20" i="6"/>
  <c r="L20" i="6"/>
  <c r="K20" i="6"/>
  <c r="J20" i="6"/>
  <c r="I20" i="6"/>
  <c r="H20" i="6"/>
  <c r="G20" i="6"/>
  <c r="F20" i="6"/>
  <c r="E20" i="6"/>
  <c r="P17" i="6"/>
  <c r="M17" i="6"/>
  <c r="L17" i="6"/>
  <c r="K17" i="6"/>
  <c r="J17" i="6"/>
  <c r="I17" i="6"/>
  <c r="H17" i="6"/>
  <c r="G17" i="6"/>
  <c r="F17" i="6"/>
  <c r="E17" i="6"/>
  <c r="P14" i="6"/>
  <c r="M14" i="6"/>
  <c r="L14" i="6"/>
  <c r="K14" i="6"/>
  <c r="J14" i="6"/>
  <c r="I14" i="6"/>
  <c r="H14" i="6"/>
  <c r="G14" i="6"/>
  <c r="F14" i="6"/>
  <c r="E14" i="6"/>
  <c r="P62" i="6"/>
  <c r="M62" i="6"/>
  <c r="L62" i="6"/>
  <c r="K62" i="6"/>
  <c r="J62" i="6"/>
  <c r="I62" i="6"/>
  <c r="H62" i="6"/>
  <c r="G62" i="6"/>
  <c r="F62" i="6"/>
  <c r="E62" i="6"/>
  <c r="P56" i="6"/>
  <c r="M56" i="6"/>
  <c r="L56" i="6"/>
  <c r="K56" i="6"/>
  <c r="J56" i="6"/>
  <c r="I56" i="6"/>
  <c r="H56" i="6"/>
  <c r="G56" i="6"/>
  <c r="F56" i="6"/>
  <c r="E56" i="6"/>
  <c r="P53" i="6"/>
  <c r="M53" i="6"/>
  <c r="L53" i="6"/>
  <c r="K53" i="6"/>
  <c r="J53" i="6"/>
  <c r="I53" i="6"/>
  <c r="H53" i="6"/>
  <c r="G53" i="6"/>
  <c r="F53" i="6"/>
  <c r="E53" i="6"/>
  <c r="P50" i="6"/>
  <c r="M50" i="6"/>
  <c r="L50" i="6"/>
  <c r="K50" i="6"/>
  <c r="J50" i="6"/>
  <c r="I50" i="6"/>
  <c r="H50" i="6"/>
  <c r="G50" i="6"/>
  <c r="F50" i="6"/>
  <c r="E50" i="6"/>
  <c r="P47" i="6"/>
  <c r="L47" i="6"/>
  <c r="K47" i="6"/>
  <c r="J47" i="6"/>
  <c r="I47" i="6"/>
  <c r="H47" i="6"/>
  <c r="G47" i="6"/>
  <c r="F47" i="6"/>
  <c r="E47" i="6"/>
  <c r="P44" i="6"/>
  <c r="M44" i="6"/>
  <c r="L44" i="6"/>
  <c r="K44" i="6"/>
  <c r="J44" i="6"/>
  <c r="I44" i="6"/>
  <c r="H44" i="6"/>
  <c r="G44" i="6"/>
  <c r="F44" i="6"/>
  <c r="E44" i="6"/>
  <c r="P41" i="6"/>
  <c r="M41" i="6"/>
  <c r="L41" i="6"/>
  <c r="K41" i="6"/>
  <c r="J41" i="6"/>
  <c r="I41" i="6"/>
  <c r="H41" i="6"/>
  <c r="G41" i="6"/>
  <c r="F41" i="6"/>
  <c r="E41" i="6"/>
  <c r="P38" i="6"/>
  <c r="M38" i="6"/>
  <c r="L38" i="6"/>
  <c r="K38" i="6"/>
  <c r="J38" i="6"/>
  <c r="I38" i="6"/>
  <c r="H38" i="6"/>
  <c r="G38" i="6"/>
  <c r="F38" i="6"/>
  <c r="E38" i="6"/>
  <c r="F35" i="6"/>
  <c r="G35" i="6"/>
  <c r="H35" i="6"/>
  <c r="I35" i="6"/>
  <c r="J35" i="6"/>
  <c r="K35" i="6"/>
  <c r="L35" i="6"/>
  <c r="M35" i="6"/>
  <c r="P35" i="6"/>
  <c r="C17" i="4"/>
  <c r="C18" i="6" s="1"/>
  <c r="B17" i="4"/>
  <c r="B17" i="6" s="1"/>
  <c r="B18" i="4"/>
  <c r="B20" i="6" s="1"/>
  <c r="B19" i="4"/>
  <c r="B23" i="6" s="1"/>
  <c r="B20" i="4"/>
  <c r="B26" i="6" s="1"/>
  <c r="B21" i="4"/>
  <c r="B29" i="6" s="1"/>
  <c r="B22" i="4"/>
  <c r="B32" i="6" s="1"/>
  <c r="B23" i="4"/>
  <c r="B35" i="6" s="1"/>
  <c r="B24" i="4"/>
  <c r="B38" i="6" s="1"/>
  <c r="B25" i="4"/>
  <c r="B41" i="6" s="1"/>
  <c r="B26" i="4"/>
  <c r="B44" i="6" s="1"/>
  <c r="B27" i="4"/>
  <c r="B47" i="6" s="1"/>
  <c r="B28" i="4"/>
  <c r="B50" i="6" s="1"/>
  <c r="B29" i="4"/>
  <c r="B53" i="6" s="1"/>
  <c r="B30" i="4"/>
  <c r="B56" i="6" s="1"/>
  <c r="B31" i="4"/>
  <c r="B59" i="6" s="1"/>
  <c r="B16" i="4"/>
  <c r="B14" i="6" s="1"/>
  <c r="R16" i="6"/>
  <c r="R19" i="6"/>
  <c r="R22" i="6"/>
  <c r="R25" i="6"/>
  <c r="R28" i="6"/>
  <c r="R31" i="6"/>
  <c r="R34" i="6"/>
  <c r="R37" i="6"/>
  <c r="R40" i="6"/>
  <c r="R43" i="6"/>
  <c r="E35" i="6"/>
  <c r="J9" i="6"/>
  <c r="B9" i="6"/>
  <c r="B8" i="6"/>
  <c r="B12" i="4"/>
  <c r="R61" i="6"/>
  <c r="R55" i="6"/>
  <c r="R52" i="6"/>
  <c r="R49" i="6"/>
  <c r="R46" i="6"/>
  <c r="R13" i="6"/>
  <c r="K25" i="2"/>
  <c r="M25" i="2" s="1"/>
  <c r="F25" i="2"/>
  <c r="K22" i="2"/>
  <c r="M22" i="2" s="1"/>
  <c r="D22" i="2"/>
  <c r="F22" i="2" s="1"/>
  <c r="K15" i="2"/>
  <c r="M15" i="2" s="1"/>
  <c r="D15" i="2"/>
  <c r="F15" i="2" s="1"/>
  <c r="K12" i="2"/>
  <c r="M12" i="2" s="1"/>
  <c r="D12" i="2"/>
  <c r="F12" i="2" s="1"/>
  <c r="I316" i="12" l="1"/>
  <c r="I220" i="12" s="1"/>
  <c r="I588" i="12"/>
  <c r="I657" i="12"/>
  <c r="I406" i="12"/>
  <c r="I574" i="12"/>
  <c r="I555" i="12"/>
  <c r="I352" i="12"/>
  <c r="I308" i="12"/>
  <c r="I497" i="12"/>
  <c r="I441" i="12"/>
  <c r="I531" i="12"/>
  <c r="I333" i="12"/>
  <c r="I632" i="12"/>
  <c r="I520" i="12"/>
  <c r="I620" i="12"/>
  <c r="I185" i="12"/>
  <c r="I602" i="12"/>
  <c r="I667" i="12"/>
  <c r="I901" i="12"/>
  <c r="I793" i="12"/>
  <c r="I848" i="12"/>
  <c r="I688" i="12"/>
  <c r="I876" i="12"/>
  <c r="I857" i="12"/>
  <c r="I773" i="12"/>
  <c r="I709" i="12"/>
  <c r="I910" i="12"/>
  <c r="I835" i="12"/>
  <c r="I756" i="12"/>
  <c r="I701" i="12"/>
  <c r="I826" i="12"/>
  <c r="I715" i="12"/>
  <c r="E63" i="6"/>
  <c r="N63" i="6"/>
  <c r="O63" i="6"/>
  <c r="G63" i="6"/>
  <c r="J63" i="6"/>
  <c r="E18" i="6"/>
  <c r="O18" i="6"/>
  <c r="G18" i="6"/>
  <c r="J18" i="6"/>
  <c r="N18" i="6"/>
  <c r="P63" i="6"/>
  <c r="P18" i="6"/>
  <c r="M63" i="6"/>
  <c r="M18" i="6"/>
  <c r="L63" i="6"/>
  <c r="L18" i="6"/>
  <c r="K63" i="6"/>
  <c r="K18" i="6"/>
  <c r="I63" i="6"/>
  <c r="I18" i="6"/>
  <c r="H63" i="6"/>
  <c r="H18" i="6"/>
  <c r="F63" i="6"/>
  <c r="F18" i="6"/>
  <c r="M3" i="2"/>
  <c r="I93" i="12" l="1"/>
  <c r="C22" i="4"/>
  <c r="C33" i="6" s="1"/>
  <c r="I332" i="12"/>
  <c r="I554" i="12"/>
  <c r="C19" i="4"/>
  <c r="C24" i="6" s="1"/>
  <c r="I852" i="12"/>
  <c r="I736" i="12"/>
  <c r="I656" i="12" s="1"/>
  <c r="C26" i="4"/>
  <c r="C45" i="6" s="1"/>
  <c r="C31" i="4"/>
  <c r="C29" i="4"/>
  <c r="C54" i="6" s="1"/>
  <c r="I792" i="12"/>
  <c r="C25" i="4"/>
  <c r="C42" i="6" s="1"/>
  <c r="C30" i="4"/>
  <c r="C57" i="6" s="1"/>
  <c r="C27" i="4"/>
  <c r="C48" i="6" s="1"/>
  <c r="F3" i="2"/>
  <c r="I15" i="12"/>
  <c r="C23" i="4" l="1"/>
  <c r="C36" i="6" s="1"/>
  <c r="C21" i="4"/>
  <c r="C30" i="6" s="1"/>
  <c r="E24" i="6"/>
  <c r="P24" i="6"/>
  <c r="I24" i="6"/>
  <c r="H24" i="6"/>
  <c r="J24" i="6"/>
  <c r="N24" i="6"/>
  <c r="F24" i="6"/>
  <c r="M24" i="6"/>
  <c r="K24" i="6"/>
  <c r="G24" i="6"/>
  <c r="O24" i="6"/>
  <c r="L24" i="6"/>
  <c r="C18" i="4"/>
  <c r="C21" i="6" s="1"/>
  <c r="C20" i="4"/>
  <c r="C27" i="6" s="1"/>
  <c r="G33" i="6"/>
  <c r="M33" i="6"/>
  <c r="L33" i="6"/>
  <c r="K33" i="6"/>
  <c r="H33" i="6"/>
  <c r="J33" i="6"/>
  <c r="I33" i="6"/>
  <c r="N33" i="6"/>
  <c r="F33" i="6"/>
  <c r="E33" i="6"/>
  <c r="P33" i="6"/>
  <c r="O33" i="6"/>
  <c r="G54" i="6"/>
  <c r="I54" i="6"/>
  <c r="H54" i="6"/>
  <c r="J54" i="6"/>
  <c r="F54" i="6"/>
  <c r="N54" i="6"/>
  <c r="P54" i="6"/>
  <c r="O54" i="6"/>
  <c r="E54" i="6"/>
  <c r="M54" i="6"/>
  <c r="L54" i="6"/>
  <c r="K54" i="6"/>
  <c r="C24" i="1"/>
  <c r="C60" i="6"/>
  <c r="E45" i="6"/>
  <c r="M45" i="6"/>
  <c r="L45" i="6"/>
  <c r="K45" i="6"/>
  <c r="G45" i="6"/>
  <c r="J45" i="6"/>
  <c r="I45" i="6"/>
  <c r="H45" i="6"/>
  <c r="N45" i="6"/>
  <c r="O45" i="6"/>
  <c r="P45" i="6"/>
  <c r="F45" i="6"/>
  <c r="N42" i="6"/>
  <c r="H42" i="6"/>
  <c r="M42" i="6"/>
  <c r="L42" i="6"/>
  <c r="K42" i="6"/>
  <c r="J42" i="6"/>
  <c r="I42" i="6"/>
  <c r="F42" i="6"/>
  <c r="O42" i="6"/>
  <c r="E42" i="6"/>
  <c r="P42" i="6"/>
  <c r="G42" i="6"/>
  <c r="E48" i="6"/>
  <c r="G48" i="6"/>
  <c r="N48" i="6"/>
  <c r="M48" i="6"/>
  <c r="L48" i="6"/>
  <c r="K48" i="6"/>
  <c r="I48" i="6"/>
  <c r="H48" i="6"/>
  <c r="J48" i="6"/>
  <c r="P48" i="6"/>
  <c r="F48" i="6"/>
  <c r="O48" i="6"/>
  <c r="O57" i="6"/>
  <c r="P57" i="6"/>
  <c r="F57" i="6"/>
  <c r="H57" i="6"/>
  <c r="E57" i="6"/>
  <c r="I57" i="6"/>
  <c r="G57" i="6"/>
  <c r="M57" i="6"/>
  <c r="L57" i="6"/>
  <c r="K57" i="6"/>
  <c r="J57" i="6"/>
  <c r="N57" i="6"/>
  <c r="I14" i="12"/>
  <c r="C24" i="4"/>
  <c r="C28" i="4"/>
  <c r="H30" i="6" l="1"/>
  <c r="M30" i="6"/>
  <c r="L30" i="6"/>
  <c r="K30" i="6"/>
  <c r="I30" i="6"/>
  <c r="G30" i="6"/>
  <c r="N30" i="6"/>
  <c r="J30" i="6"/>
  <c r="O30" i="6"/>
  <c r="F30" i="6"/>
  <c r="E30" i="6"/>
  <c r="P30" i="6"/>
  <c r="P27" i="6"/>
  <c r="E27" i="6"/>
  <c r="M27" i="6"/>
  <c r="L27" i="6"/>
  <c r="K27" i="6"/>
  <c r="O27" i="6"/>
  <c r="F27" i="6"/>
  <c r="G27" i="6"/>
  <c r="J27" i="6"/>
  <c r="H27" i="6"/>
  <c r="I27" i="6"/>
  <c r="N27" i="6"/>
  <c r="G21" i="6"/>
  <c r="E21" i="6"/>
  <c r="P21" i="6"/>
  <c r="N21" i="6"/>
  <c r="M21" i="6"/>
  <c r="L21" i="6"/>
  <c r="K21" i="6"/>
  <c r="O21" i="6"/>
  <c r="I21" i="6"/>
  <c r="H21" i="6"/>
  <c r="F21" i="6"/>
  <c r="J21" i="6"/>
  <c r="E36" i="6"/>
  <c r="O36" i="6"/>
  <c r="I36" i="6"/>
  <c r="H36" i="6"/>
  <c r="J36" i="6"/>
  <c r="N36" i="6"/>
  <c r="F36" i="6"/>
  <c r="P36" i="6"/>
  <c r="K36" i="6"/>
  <c r="M36" i="6"/>
  <c r="G36" i="6"/>
  <c r="L36" i="6"/>
  <c r="C39" i="6"/>
  <c r="E60" i="6"/>
  <c r="K60" i="6"/>
  <c r="N60" i="6"/>
  <c r="F60" i="6"/>
  <c r="M60" i="6"/>
  <c r="L60" i="6"/>
  <c r="P60" i="6"/>
  <c r="G60" i="6"/>
  <c r="O60" i="6"/>
  <c r="H60" i="6"/>
  <c r="J60" i="6"/>
  <c r="I60" i="6"/>
  <c r="I13" i="12"/>
  <c r="H947" i="12" s="1"/>
  <c r="J14" i="12" s="1"/>
  <c r="C51" i="6"/>
  <c r="H946" i="12" l="1"/>
  <c r="J917" i="12"/>
  <c r="J919" i="12"/>
  <c r="J933" i="12"/>
  <c r="J920" i="12"/>
  <c r="J934" i="12"/>
  <c r="J921" i="12"/>
  <c r="J935" i="12"/>
  <c r="J939" i="12"/>
  <c r="J923" i="12"/>
  <c r="J915" i="12"/>
  <c r="J930" i="12"/>
  <c r="J941" i="12"/>
  <c r="J931" i="12"/>
  <c r="J20" i="12"/>
  <c r="J279" i="12"/>
  <c r="J665" i="12"/>
  <c r="J361" i="12"/>
  <c r="J22" i="12"/>
  <c r="J521" i="12"/>
  <c r="J722" i="12"/>
  <c r="J201" i="12"/>
  <c r="J188" i="12"/>
  <c r="J543" i="12"/>
  <c r="J480" i="12"/>
  <c r="J450" i="12"/>
  <c r="J376" i="12"/>
  <c r="J299" i="12"/>
  <c r="J193" i="12"/>
  <c r="J92" i="12"/>
  <c r="J434" i="12"/>
  <c r="J322" i="12"/>
  <c r="J62" i="12"/>
  <c r="J198" i="12"/>
  <c r="J679" i="12"/>
  <c r="J365" i="12"/>
  <c r="J240" i="12"/>
  <c r="J287" i="12"/>
  <c r="J241" i="12"/>
  <c r="J572" i="12"/>
  <c r="J116" i="12"/>
  <c r="J454" i="12"/>
  <c r="J640" i="12"/>
  <c r="J16" i="12"/>
  <c r="J677" i="12"/>
  <c r="J216" i="12"/>
  <c r="J176" i="12"/>
  <c r="J686" i="12"/>
  <c r="J189" i="12"/>
  <c r="J184" i="12"/>
  <c r="J264" i="12"/>
  <c r="J242" i="12"/>
  <c r="J205" i="12"/>
  <c r="J209" i="12"/>
  <c r="J687" i="12"/>
  <c r="J286" i="12"/>
  <c r="J91" i="12"/>
  <c r="J491" i="12"/>
  <c r="J38" i="12"/>
  <c r="J423" i="12"/>
  <c r="J622" i="12"/>
  <c r="J468" i="12"/>
  <c r="J259" i="12"/>
  <c r="J69" i="12"/>
  <c r="J305" i="12"/>
  <c r="J516" i="12"/>
  <c r="J300" i="12"/>
  <c r="J28" i="12"/>
  <c r="J35" i="12"/>
  <c r="J258" i="12"/>
  <c r="J613" i="12"/>
  <c r="J166" i="12"/>
  <c r="J631" i="12"/>
  <c r="J566" i="12"/>
  <c r="J260" i="12"/>
  <c r="J557" i="12"/>
  <c r="J85" i="12"/>
  <c r="J893" i="12"/>
  <c r="J547" i="12"/>
  <c r="J228" i="12"/>
  <c r="J943" i="12"/>
  <c r="J143" i="12"/>
  <c r="J98" i="12"/>
  <c r="J191" i="12"/>
  <c r="J295" i="12"/>
  <c r="J608" i="12"/>
  <c r="J222" i="12"/>
  <c r="J579" i="12"/>
  <c r="J285" i="12"/>
  <c r="J528" i="12"/>
  <c r="J442" i="12"/>
  <c r="J368" i="12"/>
  <c r="J283" i="12"/>
  <c r="J183" i="12"/>
  <c r="J66" i="12"/>
  <c r="J181" i="12"/>
  <c r="J669" i="12"/>
  <c r="J296" i="12"/>
  <c r="J494" i="12"/>
  <c r="J142" i="12"/>
  <c r="J660" i="12"/>
  <c r="J348" i="12"/>
  <c r="J435" i="12"/>
  <c r="J252" i="12"/>
  <c r="J370" i="12"/>
  <c r="J925" i="12"/>
  <c r="J471" i="12"/>
  <c r="J73" i="12"/>
  <c r="J421" i="12"/>
  <c r="J107" i="12"/>
  <c r="J682" i="12"/>
  <c r="J171" i="12"/>
  <c r="J634" i="12"/>
  <c r="J180" i="12"/>
  <c r="J265" i="12"/>
  <c r="J553" i="12"/>
  <c r="J151" i="12"/>
  <c r="J378" i="12"/>
  <c r="J341" i="12"/>
  <c r="J234" i="12"/>
  <c r="J40" i="12"/>
  <c r="J511" i="12"/>
  <c r="J616" i="12"/>
  <c r="J68" i="12"/>
  <c r="J357" i="12"/>
  <c r="J318" i="12"/>
  <c r="J80" i="12"/>
  <c r="J224" i="12"/>
  <c r="J714" i="12"/>
  <c r="J360" i="12"/>
  <c r="J274" i="12"/>
  <c r="J175" i="12"/>
  <c r="J167" i="12"/>
  <c r="J231" i="12"/>
  <c r="J598" i="12"/>
  <c r="J227" i="12"/>
  <c r="J462" i="12"/>
  <c r="J88" i="12"/>
  <c r="J625" i="12"/>
  <c r="J304" i="12"/>
  <c r="J503" i="12"/>
  <c r="J215" i="12"/>
  <c r="J401" i="12"/>
  <c r="J137" i="12"/>
  <c r="J405" i="12"/>
  <c r="J913" i="12"/>
  <c r="J380" i="12"/>
  <c r="J63" i="12"/>
  <c r="J23" i="12"/>
  <c r="J336" i="12"/>
  <c r="J581" i="12"/>
  <c r="J134" i="12"/>
  <c r="J229" i="12"/>
  <c r="J470" i="12"/>
  <c r="J475" i="12"/>
  <c r="J558" i="12"/>
  <c r="J34" i="12"/>
  <c r="J294" i="12"/>
  <c r="J704" i="12"/>
  <c r="J297" i="12"/>
  <c r="J838" i="12"/>
  <c r="J251" i="12"/>
  <c r="J145" i="12"/>
  <c r="J674" i="12"/>
  <c r="J90" i="12"/>
  <c r="J551" i="12"/>
  <c r="J604" i="12"/>
  <c r="J444" i="12"/>
  <c r="J195" i="12"/>
  <c r="J298" i="12"/>
  <c r="J57" i="12"/>
  <c r="J488" i="12"/>
  <c r="J500" i="12"/>
  <c r="J284" i="12"/>
  <c r="J337" i="12"/>
  <c r="J157" i="12"/>
  <c r="J281" i="12"/>
  <c r="J751" i="12"/>
  <c r="J219" i="12"/>
  <c r="J104" i="12"/>
  <c r="J344" i="12"/>
  <c r="J149" i="12"/>
  <c r="J135" i="12"/>
  <c r="J815" i="12"/>
  <c r="J398" i="12"/>
  <c r="J163" i="12"/>
  <c r="J347" i="12"/>
  <c r="J31" i="12"/>
  <c r="J529" i="12"/>
  <c r="J32" i="12"/>
  <c r="J56" i="12"/>
  <c r="J409" i="12"/>
  <c r="J914" i="12"/>
  <c r="J97" i="12"/>
  <c r="J280" i="12"/>
  <c r="J179" i="12"/>
  <c r="J499" i="12"/>
  <c r="J425" i="12"/>
  <c r="J325" i="12"/>
  <c r="J239" i="12"/>
  <c r="J138" i="12"/>
  <c r="J386" i="12"/>
  <c r="J582" i="12"/>
  <c r="J512" i="12"/>
  <c r="J99" i="12"/>
  <c r="J404" i="12"/>
  <c r="J291" i="12"/>
  <c r="J538" i="12"/>
  <c r="J199" i="12"/>
  <c r="J446" i="12"/>
  <c r="J124" i="12"/>
  <c r="J111" i="12"/>
  <c r="J127" i="12"/>
  <c r="J340" i="12"/>
  <c r="J207" i="12"/>
  <c r="J303" i="12"/>
  <c r="J147" i="12"/>
  <c r="J86" i="12"/>
  <c r="J573" i="12"/>
  <c r="J438" i="12"/>
  <c r="J48" i="12"/>
  <c r="J289" i="12"/>
  <c r="J396" i="12"/>
  <c r="J55" i="12"/>
  <c r="J61" i="12"/>
  <c r="J647" i="12"/>
  <c r="J113" i="12"/>
  <c r="J393" i="12"/>
  <c r="J33" i="12"/>
  <c r="J448" i="12"/>
  <c r="J683" i="12"/>
  <c r="J131" i="12"/>
  <c r="J326" i="12"/>
  <c r="J197" i="12"/>
  <c r="J238" i="12"/>
  <c r="J623" i="12"/>
  <c r="J526" i="12"/>
  <c r="J419" i="12"/>
  <c r="J158" i="12"/>
  <c r="J452" i="12"/>
  <c r="J95" i="12"/>
  <c r="J592" i="12"/>
  <c r="J467" i="12"/>
  <c r="J212" i="12"/>
  <c r="J76" i="12"/>
  <c r="J70" i="12"/>
  <c r="J402" i="12"/>
  <c r="J626" i="12"/>
  <c r="J496" i="12"/>
  <c r="J723" i="12"/>
  <c r="J164" i="12"/>
  <c r="J154" i="12"/>
  <c r="J517" i="12"/>
  <c r="J617" i="12"/>
  <c r="J314" i="12"/>
  <c r="J747" i="12"/>
  <c r="J366" i="12"/>
  <c r="J938" i="12"/>
  <c r="J72" i="12"/>
  <c r="J313" i="12"/>
  <c r="J426" i="12"/>
  <c r="J165" i="12"/>
  <c r="J343" i="12"/>
  <c r="J400" i="12"/>
  <c r="J211" i="12"/>
  <c r="J525" i="12"/>
  <c r="J463" i="12"/>
  <c r="J372" i="12"/>
  <c r="J487" i="12"/>
  <c r="J413" i="12"/>
  <c r="J245" i="12"/>
  <c r="J373" i="12"/>
  <c r="J339" i="12"/>
  <c r="J345" i="12"/>
  <c r="J630" i="12"/>
  <c r="J46" i="12"/>
  <c r="J261" i="12"/>
  <c r="J87" i="12"/>
  <c r="J168" i="12"/>
  <c r="J101" i="12"/>
  <c r="J550" i="12"/>
  <c r="J214" i="12"/>
  <c r="J418" i="12"/>
  <c r="J272" i="12"/>
  <c r="J612" i="12"/>
  <c r="J310" i="12"/>
  <c r="J275" i="12"/>
  <c r="J218" i="12"/>
  <c r="J483" i="12"/>
  <c r="J44" i="12"/>
  <c r="J648" i="12"/>
  <c r="J407" i="12"/>
  <c r="J627" i="12"/>
  <c r="J129" i="12"/>
  <c r="J819" i="12"/>
  <c r="J472" i="12"/>
  <c r="J539" i="12"/>
  <c r="J397" i="12"/>
  <c r="J392" i="12"/>
  <c r="J351" i="12"/>
  <c r="J105" i="12"/>
  <c r="J410" i="12"/>
  <c r="J490" i="12"/>
  <c r="J317" i="12"/>
  <c r="J128" i="12"/>
  <c r="J439" i="12"/>
  <c r="J190" i="12"/>
  <c r="J21" i="12"/>
  <c r="J169" i="12"/>
  <c r="J152" i="12"/>
  <c r="J133" i="12"/>
  <c r="J330" i="12"/>
  <c r="J505" i="12"/>
  <c r="J19" i="12"/>
  <c r="J273" i="12"/>
  <c r="J74" i="12"/>
  <c r="J796" i="12"/>
  <c r="J77" i="12"/>
  <c r="J484" i="12"/>
  <c r="J675" i="12"/>
  <c r="J443" i="12"/>
  <c r="J177" i="12"/>
  <c r="J942" i="12"/>
  <c r="J578" i="12"/>
  <c r="J81" i="12"/>
  <c r="J141" i="12"/>
  <c r="J495" i="12"/>
  <c r="J250" i="12"/>
  <c r="J431" i="12"/>
  <c r="J384" i="12"/>
  <c r="J202" i="12"/>
  <c r="J53" i="12"/>
  <c r="J422" i="12"/>
  <c r="J312" i="12"/>
  <c r="J455" i="12"/>
  <c r="J388" i="12"/>
  <c r="J464" i="12"/>
  <c r="J271" i="12"/>
  <c r="J270" i="12"/>
  <c r="J71" i="12"/>
  <c r="J546" i="12"/>
  <c r="J110" i="12"/>
  <c r="J126" i="12"/>
  <c r="J192" i="12"/>
  <c r="J565" i="12"/>
  <c r="J618" i="12"/>
  <c r="J123" i="12"/>
  <c r="J605" i="12"/>
  <c r="J323" i="12"/>
  <c r="J595" i="12"/>
  <c r="J268" i="12"/>
  <c r="J377" i="12"/>
  <c r="J277" i="12"/>
  <c r="J459" i="12"/>
  <c r="J18" i="12"/>
  <c r="J769" i="12"/>
  <c r="J530" i="12"/>
  <c r="J246" i="12"/>
  <c r="J178" i="12"/>
  <c r="J255" i="12"/>
  <c r="J535" i="12"/>
  <c r="J390" i="12"/>
  <c r="J130" i="12"/>
  <c r="J922" i="12"/>
  <c r="J928" i="12"/>
  <c r="J456" i="12"/>
  <c r="J187" i="12"/>
  <c r="J522" i="12"/>
  <c r="J84" i="12"/>
  <c r="J479" i="12"/>
  <c r="J329" i="12"/>
  <c r="J504" i="12"/>
  <c r="J458" i="12"/>
  <c r="J217" i="12"/>
  <c r="J309" i="12"/>
  <c r="J507" i="12"/>
  <c r="J335" i="12"/>
  <c r="J155" i="12"/>
  <c r="J389" i="12"/>
  <c r="J243" i="12"/>
  <c r="J430" i="12"/>
  <c r="J356" i="12"/>
  <c r="J599" i="12"/>
  <c r="J235" i="12"/>
  <c r="J226" i="12"/>
  <c r="J415" i="12"/>
  <c r="J381" i="12"/>
  <c r="J115" i="12"/>
  <c r="J609" i="12"/>
  <c r="J213" i="12"/>
  <c r="J54" i="12"/>
  <c r="J890" i="12"/>
  <c r="J916" i="12"/>
  <c r="J501" i="12"/>
  <c r="J374" i="12"/>
  <c r="J492" i="12"/>
  <c r="J204" i="12"/>
  <c r="J561" i="12"/>
  <c r="J327" i="12"/>
  <c r="J451" i="12"/>
  <c r="J103" i="12"/>
  <c r="J269" i="12"/>
  <c r="J575" i="12"/>
  <c r="J182" i="12"/>
  <c r="J203" i="12"/>
  <c r="J730" i="12"/>
  <c r="J636" i="12"/>
  <c r="J358" i="12"/>
  <c r="J263" i="12"/>
  <c r="J194" i="12"/>
  <c r="J290" i="12"/>
  <c r="J266" i="12"/>
  <c r="J24" i="12"/>
  <c r="J482" i="12"/>
  <c r="J474" i="12"/>
  <c r="J119" i="12"/>
  <c r="J670" i="12"/>
  <c r="J64" i="12"/>
  <c r="J713" i="12"/>
  <c r="J125" i="12"/>
  <c r="J39" i="12"/>
  <c r="J112" i="12"/>
  <c r="J583" i="12"/>
  <c r="J288" i="12"/>
  <c r="J545" i="12"/>
  <c r="J96" i="12"/>
  <c r="J940" i="12"/>
  <c r="J353" i="12"/>
  <c r="J117" i="12"/>
  <c r="J596" i="12"/>
  <c r="J114" i="12"/>
  <c r="J695" i="12"/>
  <c r="J591" i="12"/>
  <c r="J476" i="12"/>
  <c r="J148" i="12"/>
  <c r="J293" i="12"/>
  <c r="J705" i="12"/>
  <c r="J292" i="12"/>
  <c r="J59" i="12"/>
  <c r="J232" i="12"/>
  <c r="J29" i="12"/>
  <c r="J671" i="12"/>
  <c r="J75" i="12"/>
  <c r="J306" i="12"/>
  <c r="J45" i="12"/>
  <c r="J772" i="12"/>
  <c r="J254" i="12"/>
  <c r="J447" i="12"/>
  <c r="J642" i="12"/>
  <c r="J257" i="12"/>
  <c r="J122" i="12"/>
  <c r="J466" i="12"/>
  <c r="J307" i="12"/>
  <c r="J102" i="12"/>
  <c r="J937" i="12"/>
  <c r="J17" i="12"/>
  <c r="J200" i="12"/>
  <c r="J108" i="12"/>
  <c r="J83" i="12"/>
  <c r="J685" i="12"/>
  <c r="J52" i="12"/>
  <c r="J253" i="12"/>
  <c r="J89" i="12"/>
  <c r="J429" i="12"/>
  <c r="J120" i="12"/>
  <c r="J932" i="12"/>
  <c r="J586" i="12"/>
  <c r="J237" i="12"/>
  <c r="J587" i="12"/>
  <c r="J249" i="12"/>
  <c r="J49" i="12"/>
  <c r="J655" i="12"/>
  <c r="J460" i="12"/>
  <c r="J140" i="12"/>
  <c r="J661" i="12"/>
  <c r="J542" i="12"/>
  <c r="J267" i="12"/>
  <c r="J51" i="12"/>
  <c r="J282" i="12"/>
  <c r="J41" i="12"/>
  <c r="J731" i="12"/>
  <c r="J912" i="12"/>
  <c r="J385" i="12"/>
  <c r="J65" i="12"/>
  <c r="J678" i="12"/>
  <c r="J172" i="12"/>
  <c r="J433" i="12"/>
  <c r="J564" i="12"/>
  <c r="J146" i="12"/>
  <c r="J486" i="12"/>
  <c r="J666" i="12"/>
  <c r="J78" i="12"/>
  <c r="J79" i="12"/>
  <c r="J27" i="12"/>
  <c r="J662" i="12"/>
  <c r="J30" i="12"/>
  <c r="J47" i="12"/>
  <c r="J331" i="12"/>
  <c r="J311" i="12"/>
  <c r="J43" i="12"/>
  <c r="J417" i="12"/>
  <c r="J369" i="12"/>
  <c r="J639" i="12"/>
  <c r="J364" i="12"/>
  <c r="J509" i="12"/>
  <c r="J153" i="12"/>
  <c r="J159" i="12"/>
  <c r="J644" i="12"/>
  <c r="J109" i="12"/>
  <c r="J414" i="12"/>
  <c r="J658" i="12"/>
  <c r="J244" i="12"/>
  <c r="J607" i="12"/>
  <c r="J319" i="12"/>
  <c r="J651" i="12"/>
  <c r="J278" i="12"/>
  <c r="J411" i="12"/>
  <c r="J60" i="12"/>
  <c r="J82" i="12"/>
  <c r="J233" i="12"/>
  <c r="J635" i="12"/>
  <c r="J144" i="12"/>
  <c r="J162" i="12"/>
  <c r="J247" i="12"/>
  <c r="J437" i="12"/>
  <c r="J210" i="12"/>
  <c r="J321" i="12"/>
  <c r="J349" i="12"/>
  <c r="J696" i="12"/>
  <c r="J534" i="12"/>
  <c r="J362" i="12"/>
  <c r="J118" i="12"/>
  <c r="J174" i="12"/>
  <c r="J160" i="12"/>
  <c r="J230" i="12"/>
  <c r="J382" i="12"/>
  <c r="J301" i="12"/>
  <c r="J513" i="12"/>
  <c r="J795" i="12"/>
  <c r="J508" i="12"/>
  <c r="J569" i="12"/>
  <c r="J841" i="12"/>
  <c r="J42" i="12"/>
  <c r="J600" i="12"/>
  <c r="J652" i="12"/>
  <c r="J225" i="12"/>
  <c r="J590" i="12"/>
  <c r="J650" i="12"/>
  <c r="J562" i="12"/>
  <c r="J302" i="12"/>
  <c r="J427" i="12"/>
  <c r="J139" i="12"/>
  <c r="J37" i="12"/>
  <c r="J50" i="12"/>
  <c r="J643" i="12"/>
  <c r="J25" i="12"/>
  <c r="J208" i="12"/>
  <c r="J936" i="12"/>
  <c r="J537" i="12"/>
  <c r="J354" i="12"/>
  <c r="J223" i="12"/>
  <c r="J570" i="12"/>
  <c r="J36" i="12"/>
  <c r="J478" i="12"/>
  <c r="J519" i="12"/>
  <c r="J927" i="12"/>
  <c r="J58" i="12"/>
  <c r="J394" i="12"/>
  <c r="J100" i="12"/>
  <c r="J615" i="12"/>
  <c r="J346" i="12"/>
  <c r="J907" i="12"/>
  <c r="J918" i="12"/>
  <c r="J817" i="12"/>
  <c r="J506" i="12"/>
  <c r="J161" i="12"/>
  <c r="J659" i="12"/>
  <c r="J749" i="12"/>
  <c r="J576" i="12"/>
  <c r="J797" i="12"/>
  <c r="J791" i="12"/>
  <c r="J556" i="12"/>
  <c r="J746" i="12"/>
  <c r="J485" i="12"/>
  <c r="J664" i="12"/>
  <c r="J383" i="12"/>
  <c r="J845" i="12"/>
  <c r="J926" i="12"/>
  <c r="J733" i="12"/>
  <c r="J837" i="12"/>
  <c r="J727" i="12"/>
  <c r="J783" i="12"/>
  <c r="J720" i="12"/>
  <c r="J735" i="12"/>
  <c r="J864" i="12"/>
  <c r="J763" i="12"/>
  <c r="J502" i="12"/>
  <c r="J611" i="12"/>
  <c r="J399" i="12"/>
  <c r="J856" i="12"/>
  <c r="J821" i="12"/>
  <c r="J428" i="12"/>
  <c r="J707" i="12"/>
  <c r="J424" i="12"/>
  <c r="J610" i="12"/>
  <c r="J156" i="12"/>
  <c r="J673" i="12"/>
  <c r="J457" i="12"/>
  <c r="J94" i="12"/>
  <c r="J794" i="12"/>
  <c r="J836" i="12"/>
  <c r="J716" i="12"/>
  <c r="J889" i="12"/>
  <c r="J850" i="12"/>
  <c r="J805" i="12"/>
  <c r="J872" i="12"/>
  <c r="J684" i="12"/>
  <c r="J606" i="12"/>
  <c r="J759" i="12"/>
  <c r="J355" i="12"/>
  <c r="J743" i="12"/>
  <c r="J840" i="12"/>
  <c r="J690" i="12"/>
  <c r="J762" i="12"/>
  <c r="J752" i="12"/>
  <c r="J767" i="12"/>
  <c r="J744" i="12"/>
  <c r="J568" i="12"/>
  <c r="J67" i="12"/>
  <c r="J757" i="12"/>
  <c r="J750" i="12"/>
  <c r="J878" i="12"/>
  <c r="J699" i="12"/>
  <c r="J906" i="12"/>
  <c r="J909" i="12"/>
  <c r="J698" i="12"/>
  <c r="J740" i="12"/>
  <c r="J924" i="12"/>
  <c r="J869" i="12"/>
  <c r="J806" i="12"/>
  <c r="J764" i="12"/>
  <c r="J779" i="12"/>
  <c r="J813" i="12"/>
  <c r="J420" i="12"/>
  <c r="J594" i="12"/>
  <c r="J315" i="12"/>
  <c r="J706" i="12"/>
  <c r="J206" i="12"/>
  <c r="J801" i="12"/>
  <c r="J703" i="12"/>
  <c r="J136" i="12"/>
  <c r="J842" i="12"/>
  <c r="J649" i="12"/>
  <c r="J803" i="12"/>
  <c r="J844" i="12"/>
  <c r="J830" i="12"/>
  <c r="J436" i="12"/>
  <c r="J541" i="12"/>
  <c r="J334" i="12"/>
  <c r="J854" i="12"/>
  <c r="J753" i="12"/>
  <c r="J363" i="12"/>
  <c r="J638" i="12"/>
  <c r="J359" i="12"/>
  <c r="J540" i="12"/>
  <c r="J221" i="12"/>
  <c r="J603" i="12"/>
  <c r="J391" i="12"/>
  <c r="J256" i="12"/>
  <c r="J853" i="12"/>
  <c r="J858" i="12"/>
  <c r="J585" i="12"/>
  <c r="J712" i="12"/>
  <c r="J560" i="12"/>
  <c r="J589" i="12"/>
  <c r="J387" i="12"/>
  <c r="J375" i="12"/>
  <c r="J728" i="12"/>
  <c r="J745" i="12"/>
  <c r="J524" i="12"/>
  <c r="J637" i="12"/>
  <c r="J887" i="12"/>
  <c r="J874" i="12"/>
  <c r="J896" i="12"/>
  <c r="J580" i="12"/>
  <c r="J776" i="12"/>
  <c r="J371" i="12"/>
  <c r="J807" i="12"/>
  <c r="J473" i="12"/>
  <c r="J324" i="12"/>
  <c r="J262" i="12"/>
  <c r="J645" i="12"/>
  <c r="J808" i="12"/>
  <c r="J440" i="12"/>
  <c r="J536" i="12"/>
  <c r="J847" i="12"/>
  <c r="J548" i="12"/>
  <c r="J477" i="12"/>
  <c r="J453" i="12"/>
  <c r="J873" i="12"/>
  <c r="J904" i="12"/>
  <c r="J412" i="12"/>
  <c r="J865" i="12"/>
  <c r="J338" i="12"/>
  <c r="J871" i="12"/>
  <c r="J758" i="12"/>
  <c r="J811" i="12"/>
  <c r="J785" i="12"/>
  <c r="J653" i="12"/>
  <c r="J170" i="12"/>
  <c r="J498" i="12"/>
  <c r="J891" i="12"/>
  <c r="J868" i="12"/>
  <c r="J527" i="12"/>
  <c r="J900" i="12"/>
  <c r="J839" i="12"/>
  <c r="J445" i="12"/>
  <c r="J888" i="12"/>
  <c r="J775" i="12"/>
  <c r="J863" i="12"/>
  <c r="J700" i="12"/>
  <c r="J601" i="12"/>
  <c r="J106" i="12"/>
  <c r="J766" i="12"/>
  <c r="J633" i="12"/>
  <c r="J697" i="12"/>
  <c r="J342" i="12"/>
  <c r="J186" i="12"/>
  <c r="J732" i="12"/>
  <c r="J929" i="12"/>
  <c r="J668" i="12"/>
  <c r="J702" i="12"/>
  <c r="J742" i="12"/>
  <c r="J739" i="12"/>
  <c r="J416" i="12"/>
  <c r="J823" i="12"/>
  <c r="J881" i="12"/>
  <c r="J741" i="12"/>
  <c r="J875" i="12"/>
  <c r="J624" i="12"/>
  <c r="J514" i="12"/>
  <c r="J432" i="12"/>
  <c r="J867" i="12"/>
  <c r="J859" i="12"/>
  <c r="J379" i="12"/>
  <c r="J765" i="12"/>
  <c r="J778" i="12"/>
  <c r="J894" i="12"/>
  <c r="J822" i="12"/>
  <c r="J563" i="12"/>
  <c r="J559" i="12"/>
  <c r="J196" i="12"/>
  <c r="J593" i="12"/>
  <c r="J902" i="12"/>
  <c r="J614" i="12"/>
  <c r="J691" i="12"/>
  <c r="J350" i="12"/>
  <c r="J629" i="12"/>
  <c r="J818" i="12"/>
  <c r="J798" i="12"/>
  <c r="J898" i="12"/>
  <c r="J552" i="12"/>
  <c r="J449" i="12"/>
  <c r="J367" i="12"/>
  <c r="J787" i="12"/>
  <c r="J784" i="12"/>
  <c r="J862" i="12"/>
  <c r="J831" i="12"/>
  <c r="J738" i="12"/>
  <c r="J899" i="12"/>
  <c r="J403" i="12"/>
  <c r="J694" i="12"/>
  <c r="J481" i="12"/>
  <c r="J761" i="12"/>
  <c r="J760" i="12"/>
  <c r="J883" i="12"/>
  <c r="J908" i="12"/>
  <c r="J810" i="12"/>
  <c r="J804" i="12"/>
  <c r="J886" i="12"/>
  <c r="J816" i="12"/>
  <c r="J693" i="12"/>
  <c r="J851" i="12"/>
  <c r="J584" i="12"/>
  <c r="J717" i="12"/>
  <c r="J855" i="12"/>
  <c r="J788" i="12"/>
  <c r="J461" i="12"/>
  <c r="J882" i="12"/>
  <c r="J770" i="12"/>
  <c r="J903" i="12"/>
  <c r="J833" i="12"/>
  <c r="J711" i="12"/>
  <c r="J726" i="12"/>
  <c r="J532" i="12"/>
  <c r="J880" i="12"/>
  <c r="J824" i="12"/>
  <c r="J173" i="12"/>
  <c r="J628" i="12"/>
  <c r="J549" i="12"/>
  <c r="J248" i="12"/>
  <c r="J276" i="12"/>
  <c r="J663" i="12"/>
  <c r="J132" i="12"/>
  <c r="J689" i="12"/>
  <c r="J710" i="12"/>
  <c r="J721" i="12"/>
  <c r="J518" i="12"/>
  <c r="J725" i="12"/>
  <c r="J780" i="12"/>
  <c r="J828" i="12"/>
  <c r="J879" i="12"/>
  <c r="J748" i="12"/>
  <c r="J708" i="12"/>
  <c r="J646" i="12"/>
  <c r="J860" i="12"/>
  <c r="J395" i="12"/>
  <c r="J789" i="12"/>
  <c r="J892" i="12"/>
  <c r="J641" i="12"/>
  <c r="J781" i="12"/>
  <c r="J777" i="12"/>
  <c r="J718" i="12"/>
  <c r="J121" i="12"/>
  <c r="J827" i="12"/>
  <c r="J800" i="12"/>
  <c r="J320" i="12"/>
  <c r="J515" i="12"/>
  <c r="J812" i="12"/>
  <c r="J654" i="12"/>
  <c r="J897" i="12"/>
  <c r="J814" i="12"/>
  <c r="J734" i="12"/>
  <c r="J577" i="12"/>
  <c r="J802" i="12"/>
  <c r="J328" i="12"/>
  <c r="J905" i="12"/>
  <c r="J866" i="12"/>
  <c r="J676" i="12"/>
  <c r="J619" i="12"/>
  <c r="J825" i="12"/>
  <c r="J861" i="12"/>
  <c r="J843" i="12"/>
  <c r="J692" i="12"/>
  <c r="J408" i="12"/>
  <c r="J236" i="12"/>
  <c r="J870" i="12"/>
  <c r="J820" i="12"/>
  <c r="J737" i="12"/>
  <c r="J786" i="12"/>
  <c r="J771" i="12"/>
  <c r="J489" i="12"/>
  <c r="J774" i="12"/>
  <c r="J469" i="12"/>
  <c r="J510" i="12"/>
  <c r="J832" i="12"/>
  <c r="J719" i="12"/>
  <c r="J533" i="12"/>
  <c r="J885" i="12"/>
  <c r="J523" i="12"/>
  <c r="J782" i="12"/>
  <c r="J544" i="12"/>
  <c r="J729" i="12"/>
  <c r="J790" i="12"/>
  <c r="J768" i="12"/>
  <c r="J26" i="12"/>
  <c r="J150" i="12"/>
  <c r="J877" i="12"/>
  <c r="J799" i="12"/>
  <c r="J834" i="12"/>
  <c r="J895" i="12"/>
  <c r="J681" i="12"/>
  <c r="J755" i="12"/>
  <c r="J809" i="12"/>
  <c r="J849" i="12"/>
  <c r="J465" i="12"/>
  <c r="J597" i="12"/>
  <c r="J571" i="12"/>
  <c r="J884" i="12"/>
  <c r="J846" i="12"/>
  <c r="J724" i="12"/>
  <c r="J829" i="12"/>
  <c r="J754" i="12"/>
  <c r="J911" i="12"/>
  <c r="J672" i="12"/>
  <c r="J621" i="12"/>
  <c r="J493" i="12"/>
  <c r="J567" i="12"/>
  <c r="J680" i="12"/>
  <c r="J185" i="12"/>
  <c r="J520" i="12"/>
  <c r="J555" i="12"/>
  <c r="J316" i="12"/>
  <c r="J667" i="12"/>
  <c r="J441" i="12"/>
  <c r="J773" i="12"/>
  <c r="J574" i="12"/>
  <c r="J793" i="12"/>
  <c r="J657" i="12"/>
  <c r="J826" i="12"/>
  <c r="J352" i="12"/>
  <c r="J497" i="12"/>
  <c r="J602" i="12"/>
  <c r="J588" i="12"/>
  <c r="J406" i="12"/>
  <c r="J835" i="12"/>
  <c r="J709" i="12"/>
  <c r="J715" i="12"/>
  <c r="J910" i="12"/>
  <c r="J901" i="12"/>
  <c r="J531" i="12"/>
  <c r="J688" i="12"/>
  <c r="J756" i="12"/>
  <c r="J308" i="12"/>
  <c r="J701" i="12"/>
  <c r="J333" i="12"/>
  <c r="J220" i="12"/>
  <c r="J632" i="12"/>
  <c r="J620" i="12"/>
  <c r="J857" i="12"/>
  <c r="J876" i="12"/>
  <c r="J848" i="12"/>
  <c r="J656" i="12"/>
  <c r="J93" i="12"/>
  <c r="J15" i="12"/>
  <c r="J792" i="12"/>
  <c r="J852" i="12"/>
  <c r="J554" i="12"/>
  <c r="J332" i="12"/>
  <c r="J736" i="12"/>
  <c r="J13" i="12"/>
  <c r="C16" i="4"/>
  <c r="O51" i="6"/>
  <c r="I51" i="6"/>
  <c r="H51" i="6"/>
  <c r="L51" i="6"/>
  <c r="P51" i="6"/>
  <c r="F51" i="6"/>
  <c r="N51" i="6"/>
  <c r="M51" i="6"/>
  <c r="K51" i="6"/>
  <c r="E51" i="6"/>
  <c r="G51" i="6"/>
  <c r="J51" i="6"/>
  <c r="O39" i="6"/>
  <c r="F39" i="6"/>
  <c r="G39" i="6"/>
  <c r="J39" i="6"/>
  <c r="N39" i="6"/>
  <c r="M39" i="6"/>
  <c r="L39" i="6"/>
  <c r="K39" i="6"/>
  <c r="I39" i="6"/>
  <c r="H39" i="6"/>
  <c r="E39" i="6"/>
  <c r="P39" i="6"/>
  <c r="C15" i="6" l="1"/>
  <c r="C33" i="4"/>
  <c r="D16" i="4" s="1"/>
  <c r="C23" i="1"/>
  <c r="C25" i="1" s="1"/>
  <c r="N15" i="6" l="1"/>
  <c r="N66" i="6" s="1"/>
  <c r="O15" i="6"/>
  <c r="O66" i="6" s="1"/>
  <c r="M15" i="6"/>
  <c r="M66" i="6" s="1"/>
  <c r="L15" i="6"/>
  <c r="L66" i="6" s="1"/>
  <c r="K15" i="6"/>
  <c r="K66" i="6" s="1"/>
  <c r="P15" i="6"/>
  <c r="P66" i="6" s="1"/>
  <c r="F15" i="6"/>
  <c r="F66" i="6" s="1"/>
  <c r="E15" i="6"/>
  <c r="E66" i="6" s="1"/>
  <c r="I15" i="6"/>
  <c r="I66" i="6" s="1"/>
  <c r="H15" i="6"/>
  <c r="H66" i="6" s="1"/>
  <c r="G15" i="6"/>
  <c r="G66" i="6" s="1"/>
  <c r="J15" i="6"/>
  <c r="J66" i="6" s="1"/>
  <c r="C67" i="6"/>
  <c r="D15" i="6" s="1"/>
  <c r="D32" i="4"/>
  <c r="D20" i="4"/>
  <c r="D18" i="4"/>
  <c r="D19" i="4"/>
  <c r="D22" i="4"/>
  <c r="D23" i="4"/>
  <c r="D21" i="4"/>
  <c r="D17" i="4"/>
  <c r="D33" i="4"/>
  <c r="D30" i="4"/>
  <c r="D27" i="4"/>
  <c r="D26" i="4"/>
  <c r="D25" i="4"/>
  <c r="D29" i="4"/>
  <c r="D31" i="4"/>
  <c r="D28" i="4"/>
  <c r="D24" i="4"/>
  <c r="F64" i="6" l="1"/>
  <c r="F80" i="6" s="1"/>
  <c r="H64" i="6"/>
  <c r="H80" i="6" s="1"/>
  <c r="J64" i="6"/>
  <c r="J80" i="6" s="1"/>
  <c r="P64" i="6"/>
  <c r="P80" i="6" s="1"/>
  <c r="O64" i="6"/>
  <c r="O80" i="6" s="1"/>
  <c r="E67" i="6"/>
  <c r="F67" i="6" s="1"/>
  <c r="G67" i="6" s="1"/>
  <c r="H67" i="6" s="1"/>
  <c r="I67" i="6" s="1"/>
  <c r="J67" i="6" s="1"/>
  <c r="K67" i="6" s="1"/>
  <c r="L67" i="6" s="1"/>
  <c r="M67" i="6" s="1"/>
  <c r="N67" i="6" s="1"/>
  <c r="O67" i="6" s="1"/>
  <c r="P67" i="6" s="1"/>
  <c r="E64" i="6"/>
  <c r="D60" i="6"/>
  <c r="D39" i="6"/>
  <c r="D63" i="6"/>
  <c r="D36" i="6"/>
  <c r="D45" i="6"/>
  <c r="D51" i="6"/>
  <c r="D57" i="6"/>
  <c r="D54" i="6"/>
  <c r="D27" i="6"/>
  <c r="D48" i="6"/>
  <c r="D21" i="6"/>
  <c r="D24" i="6"/>
  <c r="D33" i="6"/>
  <c r="D18" i="6"/>
  <c r="D42" i="6"/>
  <c r="D30" i="6"/>
  <c r="K64" i="6"/>
  <c r="K80" i="6" s="1"/>
  <c r="L64" i="6"/>
  <c r="L80" i="6" s="1"/>
  <c r="G64" i="6"/>
  <c r="G80" i="6" s="1"/>
  <c r="M64" i="6"/>
  <c r="M80" i="6" s="1"/>
  <c r="I64" i="6"/>
  <c r="I80" i="6" s="1"/>
  <c r="N64" i="6"/>
  <c r="N80" i="6" s="1"/>
  <c r="E80" i="6" l="1"/>
  <c r="R64" i="6"/>
  <c r="E65" i="6"/>
  <c r="F65" i="6" s="1"/>
  <c r="G65" i="6" s="1"/>
  <c r="H65" i="6" s="1"/>
  <c r="I65" i="6" s="1"/>
  <c r="J65" i="6" s="1"/>
  <c r="K65" i="6" s="1"/>
  <c r="L65" i="6" s="1"/>
  <c r="M65" i="6" s="1"/>
  <c r="N65" i="6" s="1"/>
  <c r="O65" i="6" s="1"/>
  <c r="P65" i="6" s="1"/>
</calcChain>
</file>

<file path=xl/sharedStrings.xml><?xml version="1.0" encoding="utf-8"?>
<sst xmlns="http://schemas.openxmlformats.org/spreadsheetml/2006/main" count="4574" uniqueCount="2347">
  <si>
    <t>Total Obras com BDI - I:</t>
  </si>
  <si>
    <t xml:space="preserve">Total Equipamentos com BDI - II: </t>
  </si>
  <si>
    <t xml:space="preserve">Total Geral (I+II): </t>
  </si>
  <si>
    <t>____________________________________</t>
  </si>
  <si>
    <t xml:space="preserve">MEMÓRIA DE CÁLCULO DO BDI - OBRA </t>
  </si>
  <si>
    <t>MEMÓRIA DE CÁLCULO DO BDI – EQUIPAMENTOS</t>
  </si>
  <si>
    <t>BDI ESTABELECIDO PARA ESTE PROJETO</t>
  </si>
  <si>
    <t>BDI  ESTABELECIDO PARA ESTE PROJETO</t>
  </si>
  <si>
    <t>ITEM</t>
  </si>
  <si>
    <t>DISCRIMINAÇÃO</t>
  </si>
  <si>
    <t xml:space="preserve">TAXA % </t>
  </si>
  <si>
    <t>%</t>
  </si>
  <si>
    <t>TOTAL ACUMULADO</t>
  </si>
  <si>
    <t>01</t>
  </si>
  <si>
    <t>AC (Taxa de rateio da administração central)</t>
  </si>
  <si>
    <t>02</t>
  </si>
  <si>
    <t>R (Riscos e imprevistos)</t>
  </si>
  <si>
    <t>03</t>
  </si>
  <si>
    <t>S (Taxa representativa de seguros)</t>
  </si>
  <si>
    <t>04</t>
  </si>
  <si>
    <t>G (Taxa que representa o ônus das garantias exigidas em edital)</t>
  </si>
  <si>
    <t>SUBTOTAL:</t>
  </si>
  <si>
    <t>05</t>
  </si>
  <si>
    <t xml:space="preserve">Despesas Financeiras </t>
  </si>
  <si>
    <t>Despesas Financeiras</t>
  </si>
  <si>
    <t>Taxa representativa de incidências de impostos (I)</t>
  </si>
  <si>
    <t>06</t>
  </si>
  <si>
    <t>COFINS - Contribuição para o Financiamento da Seguridade Social</t>
  </si>
  <si>
    <t>07</t>
  </si>
  <si>
    <t>PIS - Programa de Integração Social</t>
  </si>
  <si>
    <t>08</t>
  </si>
  <si>
    <t>ISS - Imposto Sobre Serviço de Qualquer Natureza</t>
  </si>
  <si>
    <t>09</t>
  </si>
  <si>
    <t>Contribuição previdenciária Sobre Receita Bruta</t>
  </si>
  <si>
    <t>10</t>
  </si>
  <si>
    <t>Lucro</t>
  </si>
  <si>
    <t>SUBTOTAL - (L)</t>
  </si>
  <si>
    <t>Endereço:</t>
  </si>
  <si>
    <t xml:space="preserve">SNO EQ 1/2 - Setor Norte do Gama, Brasília - DF, 72430-280 </t>
  </si>
  <si>
    <t>CÓDIGO</t>
  </si>
  <si>
    <t>Peso (%)</t>
  </si>
  <si>
    <t>TOTAL</t>
  </si>
  <si>
    <t>PREÇO NÃO DESONERADO (CUSTO + BDI)</t>
  </si>
  <si>
    <t>C R O N O G R A M A   F Í S I C  O  -  F I N A N C E I R O</t>
  </si>
  <si>
    <t>OBRA :</t>
  </si>
  <si>
    <t>LOCAL :</t>
  </si>
  <si>
    <t>Data :</t>
  </si>
  <si>
    <t>DISCRIMINACAO</t>
  </si>
  <si>
    <t>MESES</t>
  </si>
  <si>
    <t>SERVIÇO C/ BDI</t>
  </si>
  <si>
    <t>TOTAIS SIMPLES    (%)</t>
  </si>
  <si>
    <t>TOTAIS ACUMULADOS    (%)</t>
  </si>
  <si>
    <t>TOTAIS SIMPLES    (R$)</t>
  </si>
  <si>
    <t>TOTAIS ACUMULADOS (R$)</t>
  </si>
  <si>
    <t>OBJETO:</t>
  </si>
  <si>
    <t>LOCAL:</t>
  </si>
  <si>
    <t>PRAZO DE EXECUÇÃO:</t>
  </si>
  <si>
    <t>REFORMA E AMPLIAÇÃO DO 16º GRUPAMENTO BOMBEIRO MILITAR.</t>
  </si>
  <si>
    <t>DATA:</t>
  </si>
  <si>
    <t>Item</t>
  </si>
  <si>
    <t>Código</t>
  </si>
  <si>
    <t>Banco</t>
  </si>
  <si>
    <t>Descrição</t>
  </si>
  <si>
    <t>Und</t>
  </si>
  <si>
    <t>Quant.</t>
  </si>
  <si>
    <t>Valor Unit</t>
  </si>
  <si>
    <t>Valor Unit com BDI</t>
  </si>
  <si>
    <t>Total</t>
  </si>
  <si>
    <t>SERVIÇOS PRELIMINARES</t>
  </si>
  <si>
    <t xml:space="preserve"> 1.1 </t>
  </si>
  <si>
    <t>CANTEIRO DE OBRAS</t>
  </si>
  <si>
    <t xml:space="preserve"> 1.1.1 </t>
  </si>
  <si>
    <t xml:space="preserve"> 93212 </t>
  </si>
  <si>
    <t>SINAPI</t>
  </si>
  <si>
    <t>EXECUÇÃO DE SANITÁRIO E VESTIÁRIO EM CANTEIRO DE OBRA EM CHAPA DE MADEIRA COMPENSADA, NÃO INCLUSO MOBILIÁRIO. AF_02/2016</t>
  </si>
  <si>
    <t>m²</t>
  </si>
  <si>
    <t xml:space="preserve"> 1.1.2 </t>
  </si>
  <si>
    <t xml:space="preserve"> 93210 </t>
  </si>
  <si>
    <t>EXECUÇÃO DE REFEITÓRIO EM CANTEIRO DE OBRA EM CHAPA DE MADEIRA COMPENSADA, NÃO INCLUSO MOBILIÁRIO E EQUIPAMENTOS. AF_02/2016</t>
  </si>
  <si>
    <t xml:space="preserve"> 1.1.3 </t>
  </si>
  <si>
    <t xml:space="preserve"> 93208 </t>
  </si>
  <si>
    <t>EXECUÇÃO DE ALMOXARIFADO EM CANTEIRO DE OBRA EM CHAPA DE MADEIRA COMPENSADA, INCLUSO PRATELEIRAS. AF_02/2016</t>
  </si>
  <si>
    <t xml:space="preserve"> 1.1.4 </t>
  </si>
  <si>
    <t xml:space="preserve"> 93207 </t>
  </si>
  <si>
    <t>EXECUÇÃO DE ESCRITÓRIO EM CANTEIRO DE OBRA EM CHAPA DE MADEIRA COMPENSADA, NÃO INCLUSO MOBILIÁRIO E EQUIPAMENTOS. AF_02/2016</t>
  </si>
  <si>
    <t xml:space="preserve"> 1.1.5 </t>
  </si>
  <si>
    <t xml:space="preserve"> 74209/001 </t>
  </si>
  <si>
    <t>PLACA DE OBRA EM CHAPA DE ACO GALVANIZADO</t>
  </si>
  <si>
    <t xml:space="preserve"> 1.1.6 </t>
  </si>
  <si>
    <t xml:space="preserve"> 98459 </t>
  </si>
  <si>
    <t>TAPUME COM TELHA METÁLICA. AF_05/2018</t>
  </si>
  <si>
    <t xml:space="preserve"> 1.1.7 </t>
  </si>
  <si>
    <t>Próprio</t>
  </si>
  <si>
    <t>LIGAÇÃO PROVISÓRIA DE ESGOTO PARA CANTEIRO DE OBRA</t>
  </si>
  <si>
    <t>UND</t>
  </si>
  <si>
    <t xml:space="preserve"> 1.1.8 </t>
  </si>
  <si>
    <t xml:space="preserve"> 1.1.9 </t>
  </si>
  <si>
    <t xml:space="preserve"> COMP-1475 </t>
  </si>
  <si>
    <t>ENTRADA PROVISORIA DE ENERGIA ELETRICA AEREA TRIFASICA 40A EM POSTE MADEIRA - SINAPI (41598)</t>
  </si>
  <si>
    <t>UN</t>
  </si>
  <si>
    <t xml:space="preserve"> 1.2 </t>
  </si>
  <si>
    <t>LOCAÇÃO DA OBRA</t>
  </si>
  <si>
    <t xml:space="preserve"> 1.2.1 </t>
  </si>
  <si>
    <t xml:space="preserve"> 99059 </t>
  </si>
  <si>
    <t>LOCACAO CONVENCIONAL DE OBRA, UTILIZANDO GABARITO DE TÁBUAS CORRIDAS PONTALETADAS A CADA 2,00M -  2 UTILIZAÇÕES. AF_10/2018</t>
  </si>
  <si>
    <t>M</t>
  </si>
  <si>
    <t xml:space="preserve"> 1.3 </t>
  </si>
  <si>
    <t>ADEQUAÇÃO DO EDIFÍCIO DA SEHUR</t>
  </si>
  <si>
    <t xml:space="preserve"> 1.3.1 </t>
  </si>
  <si>
    <t xml:space="preserve"> 1.3.2 </t>
  </si>
  <si>
    <t xml:space="preserve"> 1.3.3 </t>
  </si>
  <si>
    <t xml:space="preserve"> 86932 </t>
  </si>
  <si>
    <t>VASO SANITÁRIO SIFONADO COM CAIXA ACOPLADA LOUÇA BRANCA - PADRÃO MÉDIO, INCLUSO ENGATE FLEXÍVEL EM METAL CROMADO, 1/2  X 40CM - FORNECIMENTO E INSTALAÇÃO. AF_01/2020</t>
  </si>
  <si>
    <t xml:space="preserve"> 1.3.4 </t>
  </si>
  <si>
    <t xml:space="preserve"> 1.3.5 </t>
  </si>
  <si>
    <t xml:space="preserve"> 96486 </t>
  </si>
  <si>
    <t>FORRO DE PVC, LISO, PARA AMBIENTES COMERCIAIS, INCLUSIVE ESTRUTURA DE FIXAÇÃO. AF_05/2017_P</t>
  </si>
  <si>
    <t xml:space="preserve"> 1.3.6 </t>
  </si>
  <si>
    <t xml:space="preserve"> 102253 </t>
  </si>
  <si>
    <t>DIVISORIA SANITÁRIA, TIPO CABINE, EM GRANITO CINZA POLIDO, ESP = 3CM, ASSENTADO COM ARGAMASSA COLANTE AC III-E, EXCLUSIVE FERRAGENS. AF_01/2021</t>
  </si>
  <si>
    <t xml:space="preserve"> 1.3.7 </t>
  </si>
  <si>
    <t xml:space="preserve"> 87879 </t>
  </si>
  <si>
    <t>CHAPISCO APLICADO EM ALVENARIAS E ESTRUTURAS DE CONCRETO INTERNAS, COM COLHER DE PEDREIRO.  ARGAMASSA TRAÇO 1:3 COM PREPARO EM BETONEIRA 400L. AF_06/2014</t>
  </si>
  <si>
    <t xml:space="preserve"> 1.3.8 </t>
  </si>
  <si>
    <t xml:space="preserve"> 87547 </t>
  </si>
  <si>
    <t>MASSA ÚNICA, PARA RECEBIMENTO DE PINTURA, EM ARGAMASSA TRAÇO 1:2:8, PREPARO MECÂNICO COM BETONEIRA 400L, APLICADA MANUALMENTE EM FACES INTERNAS DE PAREDES, ESPESSURA DE 10MM, COM EXECUÇÃO DE TALISCAS. AF_06/2014</t>
  </si>
  <si>
    <t xml:space="preserve"> 1.3.9 </t>
  </si>
  <si>
    <t xml:space="preserve"> 88495 </t>
  </si>
  <si>
    <t>APLICAÇÃO E LIXAMENTO DE MASSA LÁTEX EM PAREDES, UMA DEMÃO. AF_06/2014</t>
  </si>
  <si>
    <t xml:space="preserve"> 1.3.10 </t>
  </si>
  <si>
    <t xml:space="preserve"> 88487 </t>
  </si>
  <si>
    <t>APLICAÇÃO MANUAL DE PINTURA COM TINTA LÁTEX PVA EM PAREDES, DUAS DEMÃOS. AF_06/2014</t>
  </si>
  <si>
    <t xml:space="preserve"> 1.3.11 </t>
  </si>
  <si>
    <t xml:space="preserve"> 90843 </t>
  </si>
  <si>
    <t>KIT DE PORTA DE MADEIRA PARA PINTURA, SEMI-OCA (LEVE OU MÉDIA), PADRÃO MÉDIO, 80X210CM, ESPESSURA DE 3,5CM, ITENS INCLUSOS: DOBRADIÇAS, MONTAGEM E INSTALAÇÃO DO BATENTE, FECHADURA COM EXECUÇÃO DO FURO - FORNECIMENTO E INSTALAÇÃO. AF_12/2019</t>
  </si>
  <si>
    <t xml:space="preserve"> 1.3.12 </t>
  </si>
  <si>
    <t xml:space="preserve"> COMP-1533 </t>
  </si>
  <si>
    <t>BOX PARA BANHEIRO EM VIDRO TEMPERADO 8 MM, LISO, INCOLOR, DE CORRER, EM ALUMINÍO BRANCO, INCLUSIVE FERRAGENS - FORNECIMENTO E INSTALAÇÃO</t>
  </si>
  <si>
    <t>M²</t>
  </si>
  <si>
    <t>DEMOLIÇÃO</t>
  </si>
  <si>
    <t xml:space="preserve"> 2.1 </t>
  </si>
  <si>
    <t xml:space="preserve"> 97625 </t>
  </si>
  <si>
    <t>DEMOLIÇÃO DE ALVENARIA PARA QUALQUER TIPO DE BLOCO, DE FORMA MECANIZADA, SEM REAPROVEITAMENTO. AF_12/2017</t>
  </si>
  <si>
    <t>m³</t>
  </si>
  <si>
    <t xml:space="preserve"> 2.2 </t>
  </si>
  <si>
    <t xml:space="preserve"> 97644 </t>
  </si>
  <si>
    <t>REMOÇÃO DE PORTAS, DE FORMA MANUAL, SEM REAPROVEITAMENTO. AF_12/2017</t>
  </si>
  <si>
    <t xml:space="preserve"> 2.3 </t>
  </si>
  <si>
    <t xml:space="preserve"> 97638 </t>
  </si>
  <si>
    <t>REMOÇÃO DE CHAPAS E PERFIS DE DRYWALL, DE FORMA MANUAL, SEM REAPROVEITAMENTO. AF_12/2017</t>
  </si>
  <si>
    <t xml:space="preserve"> 2.4 </t>
  </si>
  <si>
    <t xml:space="preserve"> 97645 </t>
  </si>
  <si>
    <t>REMOÇÃO DE JANELAS, DE FORMA MANUAL, SEM REAPROVEITAMENTO. AF_12/2017</t>
  </si>
  <si>
    <t xml:space="preserve"> 2.5 </t>
  </si>
  <si>
    <t xml:space="preserve"> 97629 </t>
  </si>
  <si>
    <t>DEMOLIÇÃO DE LAJES, DE FORMA MECANIZADA COM MARTELETE, SEM REAPROVEITAMENTO. AF_12/2017</t>
  </si>
  <si>
    <t xml:space="preserve"> 2.6 </t>
  </si>
  <si>
    <t xml:space="preserve"> 97627 </t>
  </si>
  <si>
    <t>DEMOLIÇÃO DE PILARES E VIGAS EM CONCRETO ARMADO, DE FORMA MECANIZADA COM MARTELETE, SEM REAPROVEITAMENTO. AF_12/2017</t>
  </si>
  <si>
    <t xml:space="preserve"> 2.7 </t>
  </si>
  <si>
    <t xml:space="preserve"> COMP-1404 </t>
  </si>
  <si>
    <t xml:space="preserve"> 2.8 </t>
  </si>
  <si>
    <t xml:space="preserve"> COMP-1405 </t>
  </si>
  <si>
    <t xml:space="preserve"> 2.9 </t>
  </si>
  <si>
    <t xml:space="preserve"> 97647 </t>
  </si>
  <si>
    <t>REMOÇÃO DE TELHAS, DE FIBROCIMENTO, METÁLICA E CERÂMICA, DE FORMA MANUAL, SEM REAPROVEITAMENTO. AF_12/2017</t>
  </si>
  <si>
    <t xml:space="preserve"> 2.10 </t>
  </si>
  <si>
    <t xml:space="preserve"> 97640 </t>
  </si>
  <si>
    <t>REMOÇÃO DE FORROS DE DRYWALL, PVC E FIBROMINERAL, DE FORMA MANUAL, SEM REAPROVEITAMENTO. AF_12/2017</t>
  </si>
  <si>
    <t xml:space="preserve"> 2.11 </t>
  </si>
  <si>
    <t xml:space="preserve"> 97665 </t>
  </si>
  <si>
    <t>REMOÇÃO DE LUMINÁRIAS, DE FORMA MANUAL, SEM REAPROVEITAMENTO. AF_12/2017</t>
  </si>
  <si>
    <t xml:space="preserve"> 2.12 </t>
  </si>
  <si>
    <t xml:space="preserve"> 97662 </t>
  </si>
  <si>
    <t>REMOÇÃO DE TUBULAÇÕES (TUBOS E CONEXÕES) DE ÁGUA FRIA, DE FORMA MANUAL, SEM REAPROVEITAMENTO. AF_12/2017</t>
  </si>
  <si>
    <t xml:space="preserve"> 2.13 </t>
  </si>
  <si>
    <t xml:space="preserve"> COMP-1411 </t>
  </si>
  <si>
    <t>REMOÇÃO DE ELETRODUTOS E CABOS APARENTES</t>
  </si>
  <si>
    <t xml:space="preserve"> 2.14 </t>
  </si>
  <si>
    <t xml:space="preserve"> 97663 </t>
  </si>
  <si>
    <t>REMOÇÃO DE LOUÇAS, DE FORMA MANUAL, SEM REAPROVEITAMENTO. AF_12/2017</t>
  </si>
  <si>
    <t xml:space="preserve"> 2.15 </t>
  </si>
  <si>
    <t xml:space="preserve"> 97666 </t>
  </si>
  <si>
    <t>REMOÇÃO DE METAIS SANITÁRIOS, DE FORMA MANUAL, SEM REAPROVEITAMENTO. AF_12/2017</t>
  </si>
  <si>
    <t xml:space="preserve"> 2.16 </t>
  </si>
  <si>
    <t xml:space="preserve"> COMP-1406 </t>
  </si>
  <si>
    <t>DEMOLIÇÃO DE PASSEIO OU LAJE DE CONCRETO COM EQUIPAMENTO PNEUMÁTICO, INCLUSIVE AFASTAMENTO</t>
  </si>
  <si>
    <t xml:space="preserve"> 2.17 </t>
  </si>
  <si>
    <t xml:space="preserve"> COMP-1407 </t>
  </si>
  <si>
    <t xml:space="preserve"> 2.18 </t>
  </si>
  <si>
    <t xml:space="preserve"> COMP-1408 </t>
  </si>
  <si>
    <t xml:space="preserve"> 2.19 </t>
  </si>
  <si>
    <t xml:space="preserve"> COMP-1409 </t>
  </si>
  <si>
    <t>DEMOLIÇÃO MECANIZADA DE PAVIMENTO E PISO DE CONCRETO - GARAGEM</t>
  </si>
  <si>
    <t xml:space="preserve"> 2.20 </t>
  </si>
  <si>
    <t xml:space="preserve"> COMP-1410 </t>
  </si>
  <si>
    <t>DEMOLIÇAO PISO GRANILITE, LADRILHO HIDRAULICO, CERAMICO, CACOS, INCLUSIVE BASE</t>
  </si>
  <si>
    <t xml:space="preserve"> 2.21 </t>
  </si>
  <si>
    <t xml:space="preserve"> COMP-1412 </t>
  </si>
  <si>
    <t>REMOÇÃO DA ESCADA DE ACESSO A COBERTURA DA FACHADA LESTE E INSTALAÇÃO NA FACHADO OESTE</t>
  </si>
  <si>
    <t xml:space="preserve"> 2.22 </t>
  </si>
  <si>
    <t xml:space="preserve"> 97631 </t>
  </si>
  <si>
    <t>DEMOLIÇÃO DE ARGAMASSAS, DE FORMA MANUAL, SEM REAPROVEITAMENTO. AF_12/2017</t>
  </si>
  <si>
    <t xml:space="preserve"> 2.23 </t>
  </si>
  <si>
    <t xml:space="preserve"> 97636 </t>
  </si>
  <si>
    <t>DEMOLIÇÃO PARCIAL DE PAVIMENTO ASFÁLTICO, DE FORMA MECANIZADA, SEM REAPROVEITAMENTO. AF_12/2017</t>
  </si>
  <si>
    <t xml:space="preserve"> 2.24 </t>
  </si>
  <si>
    <t xml:space="preserve"> 100984 </t>
  </si>
  <si>
    <t>CARGA, MANOBRA E DESCARGA DE ENTULHO EM CAMINHÃO BASCULANTE 18 M³ - CARGA COM ESCAVADEIRA HIDRÁULICA  (CAÇAMBA DE 0,80 M³ / 111 HP) E DESCARGA LIVRE (UNIDADE: M3). AF_07/2020</t>
  </si>
  <si>
    <t xml:space="preserve"> 2.25 </t>
  </si>
  <si>
    <t xml:space="preserve"> 95877 </t>
  </si>
  <si>
    <t>TRANSPORTE COM CAMINHÃO BASCULANTE DE 18 M³, EM VIA URBANA PAVIMENTADA, DMT ATÉ 30 KM (UNIDADE: M3XKM). AF_07/2020</t>
  </si>
  <si>
    <t>M3XKM</t>
  </si>
  <si>
    <t xml:space="preserve"> 95427 </t>
  </si>
  <si>
    <t>TRANSPORTE COM CAMINHÃO BASCULANTE DE 18 M³, EM VIA URBANA PAVIMENTADA, ADICIONAL PARA DMT EXCEDENTE A 30 KM (UNIDADE: M3XKM). AF_07/2020</t>
  </si>
  <si>
    <t>FUNDAÇÃO E ESTRUTURA</t>
  </si>
  <si>
    <t xml:space="preserve"> 3.1 </t>
  </si>
  <si>
    <t>FUNDAÇÃO</t>
  </si>
  <si>
    <t xml:space="preserve"> 3.1.1 </t>
  </si>
  <si>
    <t xml:space="preserve"> 3.1.2 </t>
  </si>
  <si>
    <t xml:space="preserve"> 95601 </t>
  </si>
  <si>
    <t>ARRASAMENTO MECANICO DE ESTACA DE CONCRETO ARMADO, DIAMETROS DE ATÉ 40 CM. AF_11/2016</t>
  </si>
  <si>
    <t xml:space="preserve"> 3.1.3 </t>
  </si>
  <si>
    <t xml:space="preserve"> 95583 </t>
  </si>
  <si>
    <t>MONTAGEM DE ARMADURA TRANSVERSAL DE ESTACAS DE SEÇÃO CIRCULAR, DIÂMETRO = 5,0 MM. AF_11/2016</t>
  </si>
  <si>
    <t>KG</t>
  </si>
  <si>
    <t xml:space="preserve"> 3.1.4 </t>
  </si>
  <si>
    <t xml:space="preserve"> 95577 </t>
  </si>
  <si>
    <t>MONTAGEM DE ARMADURA LONGITUDINAL DE ESTACAS DE SEÇÃO CIRCULAR, DIÂMETRO = 10,0 MM. AF_11/2016</t>
  </si>
  <si>
    <t xml:space="preserve"> 3.1.5 </t>
  </si>
  <si>
    <t xml:space="preserve"> 96521 </t>
  </si>
  <si>
    <t>ESCAVAÇÃO MECANIZADA PARA BLOCO DE COROAMENTO OU SAPATA, COM PREVISÃO DE FÔRMA, COM RETROESCAVADEIRA. AF_06/2017</t>
  </si>
  <si>
    <t xml:space="preserve"> 3.1.6 </t>
  </si>
  <si>
    <t xml:space="preserve"> 96619 </t>
  </si>
  <si>
    <t>LASTRO DE CONCRETO MAGRO, APLICADO EM BLOCOS DE COROAMENTO OU SAPATAS, ESPESSURA DE 5 CM. AF_08/2017</t>
  </si>
  <si>
    <t xml:space="preserve"> 3.1.7 </t>
  </si>
  <si>
    <t xml:space="preserve"> 96534 </t>
  </si>
  <si>
    <t>FABRICAÇÃO, MONTAGEM E DESMONTAGEM DE FÔRMA PARA BLOCO DE COROAMENTO, EM MADEIRA SERRADA, E=25 MM, 4 UTILIZAÇÕES. AF_06/2017</t>
  </si>
  <si>
    <t xml:space="preserve"> 3.1.8 </t>
  </si>
  <si>
    <t xml:space="preserve"> COMP-1270 </t>
  </si>
  <si>
    <t xml:space="preserve"> 3.1.9 </t>
  </si>
  <si>
    <t xml:space="preserve"> 96543 </t>
  </si>
  <si>
    <t>ARMAÇÃO DE BLOCO, VIGA BALDRAME E SAPATA UTILIZANDO AÇO CA-60 DE 5 MM - MONTAGEM. AF_06/2017</t>
  </si>
  <si>
    <t xml:space="preserve"> 3.1.10 </t>
  </si>
  <si>
    <t xml:space="preserve"> 96546 </t>
  </si>
  <si>
    <t>ARMAÇÃO DE BLOCO, VIGA BALDRAME OU SAPATA UTILIZANDO AÇO CA-50 DE 10 MM - MONTAGEM. AF_06/2017</t>
  </si>
  <si>
    <t xml:space="preserve"> 3.1.11 </t>
  </si>
  <si>
    <t xml:space="preserve"> 96995 </t>
  </si>
  <si>
    <t>REATERRO MANUAL APILOADO COM SOQUETE. AF_10/2017</t>
  </si>
  <si>
    <t xml:space="preserve"> 3.2 </t>
  </si>
  <si>
    <t>ESTRUTURA DA GARAGEM PRINCIPAL</t>
  </si>
  <si>
    <t xml:space="preserve"> 3.2.1 </t>
  </si>
  <si>
    <t xml:space="preserve"> 96525 </t>
  </si>
  <si>
    <t>ESCAVAÇÃO MECANIZADA PARA VIGA BALDRAME, COM PREVISÃO DE FÔRMA, COM MINI-ESCAVADEIRA. AF_06/2017</t>
  </si>
  <si>
    <t xml:space="preserve"> 3.2.2 </t>
  </si>
  <si>
    <t xml:space="preserve"> 3.2.3 </t>
  </si>
  <si>
    <t xml:space="preserve"> 96536 </t>
  </si>
  <si>
    <t>FABRICAÇÃO, MONTAGEM E DESMONTAGEM DE FÔRMA PARA VIGA BALDRAME, EM MADEIRA SERRADA, E=25 MM, 4 UTILIZAÇÕES. AF_06/2017</t>
  </si>
  <si>
    <t xml:space="preserve"> 3.2.4 </t>
  </si>
  <si>
    <t xml:space="preserve"> 97084 </t>
  </si>
  <si>
    <t>COMPACTAÇÃO MECÂNICA DE SOLO PARA EXECUÇÃO DE RADIER, COM COMPACTADOR DE SOLOS TIPO PLACA VIBRATÓRIA. AF_09/2017</t>
  </si>
  <si>
    <t xml:space="preserve"> 3.2.5 </t>
  </si>
  <si>
    <t xml:space="preserve"> 96622 </t>
  </si>
  <si>
    <t>LASTRO COM MATERIAL GRANULAR, APLICAÇÃO EM PISOS OU RADIERS, ESPESSURA DE *5 CM*. AF_08/2017</t>
  </si>
  <si>
    <t xml:space="preserve"> 3.2.6 </t>
  </si>
  <si>
    <t xml:space="preserve"> 97113 </t>
  </si>
  <si>
    <t>APLICAÇÃO DE LONA PLÁSTICA PARA EXECUÇÃO DE PAVIMENTOS DE CONCRETO. AF_11/2017</t>
  </si>
  <si>
    <t xml:space="preserve"> 3.2.7 </t>
  </si>
  <si>
    <t xml:space="preserve"> COMP-1561 </t>
  </si>
  <si>
    <t>CONCRETAGEM DE RADIER, PISO OU LAJE SOBRE SOLO, FCK 25 MPA, PARA ESPESSURA DE 15 CM - LANÇAMENTO, ADENSAMENTO E ACABAMENTO - Adaptado SINAPI (97095)</t>
  </si>
  <si>
    <t xml:space="preserve"> 3.2.8 </t>
  </si>
  <si>
    <t xml:space="preserve"> 3.2.9 </t>
  </si>
  <si>
    <t xml:space="preserve"> 3.2.10 </t>
  </si>
  <si>
    <t xml:space="preserve"> 3.2.11 </t>
  </si>
  <si>
    <t xml:space="preserve"> 3.2.12 </t>
  </si>
  <si>
    <t xml:space="preserve"> 3.2.13 </t>
  </si>
  <si>
    <t xml:space="preserve"> 96547 </t>
  </si>
  <si>
    <t>ARMAÇÃO DE BLOCO, VIGA BALDRAME OU SAPATA UTILIZANDO AÇO CA-50 DE 12,5 MM - MONTAGEM. AF_06/2017</t>
  </si>
  <si>
    <t xml:space="preserve"> 3.2.14 </t>
  </si>
  <si>
    <t xml:space="preserve"> COMP-1481 </t>
  </si>
  <si>
    <t xml:space="preserve"> 3.3 </t>
  </si>
  <si>
    <t>REFORÇO PILARES</t>
  </si>
  <si>
    <t xml:space="preserve"> 3.3.1 </t>
  </si>
  <si>
    <t>EXECUÇÃO DE FUROS EM PILAR COM BROCA 6,3MM</t>
  </si>
  <si>
    <t xml:space="preserve"> 3.3.2 </t>
  </si>
  <si>
    <t xml:space="preserve"> 3.3.3 </t>
  </si>
  <si>
    <t xml:space="preserve"> COMP-1565 </t>
  </si>
  <si>
    <t>GRAUTEAMENTO DOS PILARES.</t>
  </si>
  <si>
    <t xml:space="preserve"> 3.3.4 </t>
  </si>
  <si>
    <t xml:space="preserve"> 3.3.5 </t>
  </si>
  <si>
    <t xml:space="preserve"> 3.3.6 </t>
  </si>
  <si>
    <t xml:space="preserve"> 92759 </t>
  </si>
  <si>
    <t>ARMAÇÃO DE PILAR OU VIGA DE UMA ESTRUTURA CONVENCIONAL DE CONCRETO ARMADO EM UM EDIFÍCIO DE MÚLTIPLOS PAVIMENTOS UTILIZANDO AÇO CA-60 DE 5,0 MM - MONTAGEM. AF_12/2015</t>
  </si>
  <si>
    <t xml:space="preserve"> 3.3.7 </t>
  </si>
  <si>
    <t xml:space="preserve"> 91596 </t>
  </si>
  <si>
    <t>ARMAÇÃO DO SISTEMA DE PAREDES DE CONCRETO, EXECUTADA COMO ARMADURA POSITIVA DE LAJES, TELA Q-138. AF_06/2019</t>
  </si>
  <si>
    <t xml:space="preserve"> 3.3.8 </t>
  </si>
  <si>
    <t xml:space="preserve"> COMP-1279 </t>
  </si>
  <si>
    <t xml:space="preserve"> 3.3.9 </t>
  </si>
  <si>
    <t xml:space="preserve"> COMP-1281 </t>
  </si>
  <si>
    <t>ESCORAMENTO DOS PILARES PARA REFORÇO - CONFORME DETALHES DE PROJETO</t>
  </si>
  <si>
    <t xml:space="preserve"> 3.4 </t>
  </si>
  <si>
    <t>ESTRUTURA DEPÓSITO GARAGEM GBM</t>
  </si>
  <si>
    <t xml:space="preserve"> 3.4.1 </t>
  </si>
  <si>
    <t xml:space="preserve"> COMP-1273 </t>
  </si>
  <si>
    <t>ESTRUTURA METÁLICA DEPÓSITO GARAGEM, INCLUSOS PERFIS METÁLICOS, CHAPAS DE BASE, CHUMBADORES, CONTRAVENTAMENTOS, MÃO DE OBRA E TRANSPORTE COM GUINDASTE - FORNECIMENTO E INSTALAÇÃO.</t>
  </si>
  <si>
    <t xml:space="preserve"> 3.4.2 </t>
  </si>
  <si>
    <t xml:space="preserve"> 100743 </t>
  </si>
  <si>
    <t>PINTURA COM TINTA ALQUÍDICA DE ACABAMENTO (ESMALTE SINTÉTICO BRILHANTE) PULVERIZADA SOBRE PERFIL METÁLICO EXECUTADO EM FÁBRICA  (POR DEMÃO). AF_01/2020</t>
  </si>
  <si>
    <t xml:space="preserve"> 3.4.3 </t>
  </si>
  <si>
    <t xml:space="preserve"> COMP-1274 </t>
  </si>
  <si>
    <t>FORNECIMENTO E INSTALAÇÃO DE CHAPA XADREZ PARA DEPÓSITO DA GARAGEM - 16º GBM</t>
  </si>
  <si>
    <t xml:space="preserve"> 3.5 </t>
  </si>
  <si>
    <t>REFORÇO ESTRUTURA DA ACADEMIA</t>
  </si>
  <si>
    <t xml:space="preserve"> 3.5.1 </t>
  </si>
  <si>
    <t xml:space="preserve"> 96527 </t>
  </si>
  <si>
    <t>ESCAVAÇÃO MANUAL DE VALA PARA VIGA BALDRAME, COM PREVISÃO DE FÔRMA. AF_06/2017</t>
  </si>
  <si>
    <t xml:space="preserve"> 3.5.2 </t>
  </si>
  <si>
    <t xml:space="preserve"> 93382 </t>
  </si>
  <si>
    <t>REATERRO MANUAL DE VALAS COM COMPACTAÇÃO MECANIZADA. AF_04/2016</t>
  </si>
  <si>
    <t xml:space="preserve"> 3.5.3 </t>
  </si>
  <si>
    <t xml:space="preserve"> 3.5.4 </t>
  </si>
  <si>
    <t xml:space="preserve"> 3.5.5 </t>
  </si>
  <si>
    <t xml:space="preserve"> 96545 </t>
  </si>
  <si>
    <t>ARMAÇÃO DE BLOCO, VIGA BALDRAME OU SAPATA UTILIZANDO AÇO CA-50 DE 8 MM - MONTAGEM. AF_06/2017</t>
  </si>
  <si>
    <t xml:space="preserve"> 3.5.6 </t>
  </si>
  <si>
    <t xml:space="preserve"> 3.5.7 </t>
  </si>
  <si>
    <t xml:space="preserve"> 3.5.8 </t>
  </si>
  <si>
    <t xml:space="preserve"> 3.5.9 </t>
  </si>
  <si>
    <t xml:space="preserve"> 3.5.10 </t>
  </si>
  <si>
    <t xml:space="preserve"> 97087 </t>
  </si>
  <si>
    <t>CAMADA SEPARADORA PARA EXECUÇÃO DE RADIER, EM LONA PLÁSTICA. AF_09/2017</t>
  </si>
  <si>
    <t xml:space="preserve"> 3.5.11 </t>
  </si>
  <si>
    <t xml:space="preserve"> 92769 </t>
  </si>
  <si>
    <t>ARMAÇÃO DE LAJE DE UMA ESTRUTURA CONVENCIONAL DE CONCRETO ARMADO EM UM EDIFÍCIO DE MÚLTIPLOS PAVIMENTOS UTILIZANDO AÇO CA-50 DE 6,3 MM - MONTAGEM. AF_12/2015</t>
  </si>
  <si>
    <t xml:space="preserve"> 3.5.12 </t>
  </si>
  <si>
    <t xml:space="preserve"> COMP-1562 </t>
  </si>
  <si>
    <t>CONCRETAGEM DE RADIER, PISO OU LAJE SOBRE SOLO, FCK 25 MPA, PARA ESPESSURA DE 10 CM - LANÇAMENTO, ADENSAMENTO E ACABAMENTO. Adaptado SINAPI (97094)</t>
  </si>
  <si>
    <t xml:space="preserve"> 3.5.13 </t>
  </si>
  <si>
    <t xml:space="preserve"> 3.6 </t>
  </si>
  <si>
    <t>REFORÇO FACHADA FRONTAL</t>
  </si>
  <si>
    <t xml:space="preserve"> 3.6.1 </t>
  </si>
  <si>
    <t>ENCHIMENTO DE LAJE COM EPS PARA NIVELAMENTO</t>
  </si>
  <si>
    <t xml:space="preserve"> 3.6.2 </t>
  </si>
  <si>
    <t xml:space="preserve"> 3.6.3 </t>
  </si>
  <si>
    <t xml:space="preserve"> COMP-1560 </t>
  </si>
  <si>
    <t xml:space="preserve"> 3.6.4 </t>
  </si>
  <si>
    <t xml:space="preserve"> COMP-1559 </t>
  </si>
  <si>
    <t xml:space="preserve"> 3.6.5 </t>
  </si>
  <si>
    <t xml:space="preserve"> COMP-1271 </t>
  </si>
  <si>
    <t>CHAPA BASE 150MM X 120 MM X # 6,3 MM - FORNECIMENTO E INSTALAÇÃO.</t>
  </si>
  <si>
    <t xml:space="preserve"> 3.7 </t>
  </si>
  <si>
    <t>REFORÇO LAJE 1º PAVIMENTO</t>
  </si>
  <si>
    <t xml:space="preserve"> 3.7.1 </t>
  </si>
  <si>
    <t xml:space="preserve"> 3.7.2 </t>
  </si>
  <si>
    <t xml:space="preserve"> 3.7.3 </t>
  </si>
  <si>
    <t xml:space="preserve"> 3.7.4 </t>
  </si>
  <si>
    <t xml:space="preserve"> 3.8 </t>
  </si>
  <si>
    <t>ESTRUTURA EM CONCRETO ARMADO AMPLIAÇÃO 1º PAVIMENTO</t>
  </si>
  <si>
    <t xml:space="preserve"> 3.8.1 </t>
  </si>
  <si>
    <t xml:space="preserve"> 92419 </t>
  </si>
  <si>
    <t>MONTAGEM E DESMONTAGEM DE FÔRMA DE PILARES RETANGULARES E ESTRUTURAS SIMILARES, PÉ-DIREITO SIMPLES, EM CHAPA DE MADEIRA COMPENSADA RESINADA, 4 UTILIZAÇÕES. AF_09/2020</t>
  </si>
  <si>
    <t xml:space="preserve"> 3.8.2 </t>
  </si>
  <si>
    <t xml:space="preserve"> 3.8.3 </t>
  </si>
  <si>
    <t xml:space="preserve"> 92456 </t>
  </si>
  <si>
    <t>MONTAGEM E DESMONTAGEM DE FÔRMA DE VIGA, ESCORAMENTO METÁLICO, PÉ-DIREITO SIMPLES, EM CHAPA DE MADEIRA RESINADA, 4 UTILIZAÇÕES. AF_09/2020</t>
  </si>
  <si>
    <t xml:space="preserve"> 3.8.4 </t>
  </si>
  <si>
    <t xml:space="preserve"> COMP-1564 </t>
  </si>
  <si>
    <t>CONCRETAGEM DE VIGAS E LAJES, FCK=25 MPA, PARA LAJES MACIÇAS OU NERVURADAS COM USO DE BOMBA EM EDIFICAÇÃO COM ÁREA MÉDIA DE LAJES MENOR OU IGUAL A 20 M² - LANÇAMENTO, ADENSAMENTO E ACABAMENTO. Adaptado Sinapi (92725).</t>
  </si>
  <si>
    <t xml:space="preserve"> 3.8.5 </t>
  </si>
  <si>
    <t xml:space="preserve"> 3.8.6 </t>
  </si>
  <si>
    <t xml:space="preserve"> 3.8.7 </t>
  </si>
  <si>
    <t xml:space="preserve"> 3.8.8 </t>
  </si>
  <si>
    <t xml:space="preserve"> 3.9 </t>
  </si>
  <si>
    <t>COBERTURA METÁLICA AMPLIAÇÃO 1º PAVIMENTO</t>
  </si>
  <si>
    <t xml:space="preserve"> 3.9.1 </t>
  </si>
  <si>
    <t xml:space="preserve"> 3.9.2 </t>
  </si>
  <si>
    <t xml:space="preserve"> COMP-1275 </t>
  </si>
  <si>
    <t>ESTRUTURA TRELIÇADA DE COBERTURA, COM LIGAÇÕES SOLDADAS, INCLUSOS PERFIS METÁLICOS, CHAPAS METÁLICAS, MÃO DE OBRA E TRANSPORTE COM GUINDASTE - FORNECIMENTO E INSTALAÇÃO.</t>
  </si>
  <si>
    <t xml:space="preserve"> 3.10 </t>
  </si>
  <si>
    <t>GARAGEM AMPLIAÇÃO</t>
  </si>
  <si>
    <t xml:space="preserve"> 3.10.1 </t>
  </si>
  <si>
    <t xml:space="preserve"> 100324 </t>
  </si>
  <si>
    <t>LASTRO COM MATERIAL GRANULAR (PEDRA BRITADA N.1 E PEDRA BRITADA N.2), APLICADO EM PISOS OU RADIERS, ESPESSURA DE *10 CM*. AF_07/2019</t>
  </si>
  <si>
    <t xml:space="preserve"> 3.10.2 </t>
  </si>
  <si>
    <t xml:space="preserve"> 3.10.3 </t>
  </si>
  <si>
    <t xml:space="preserve"> 3.10.4 </t>
  </si>
  <si>
    <t xml:space="preserve"> 3.10.5 </t>
  </si>
  <si>
    <t>CONCRETAGEM DE BLOCOS DE COROAMENTO E VIGAS BALDRAMES, FCK 25 MPA, COM USO DE BOMBA  LANÇAMENTO, ADENSAMENTO E ACABAMENTO. Adaptado SINAPI (96557).</t>
  </si>
  <si>
    <t xml:space="preserve"> 3.10.6 </t>
  </si>
  <si>
    <t xml:space="preserve"> 3.10.7 </t>
  </si>
  <si>
    <t xml:space="preserve"> 3.10.8 </t>
  </si>
  <si>
    <t xml:space="preserve"> 3.10.9 </t>
  </si>
  <si>
    <t xml:space="preserve"> 3.10.10 </t>
  </si>
  <si>
    <t xml:space="preserve"> COMP-1272 </t>
  </si>
  <si>
    <t>ESTRUTURA METÁLICA GARAGEM LATERAL, INCLUSOS PERFIS METÁLICOS, CHAPAS DE BASE, CHUMBADORES, CONTRAVENTAMENTOS, MÃO DE OBRA E TRANSPORTE COM GUINDASTE - FORNECIMENTO E INSTALAÇÃO.</t>
  </si>
  <si>
    <t xml:space="preserve"> 3.10.11 </t>
  </si>
  <si>
    <t xml:space="preserve"> 3.11 </t>
  </si>
  <si>
    <t>ESCADAS E RAMPAS</t>
  </si>
  <si>
    <t xml:space="preserve"> 3.11.1 </t>
  </si>
  <si>
    <t>ESCADA FACHADA FRONTAL</t>
  </si>
  <si>
    <t xml:space="preserve"> 3.11.1.1 </t>
  </si>
  <si>
    <t xml:space="preserve"> 102048 </t>
  </si>
  <si>
    <t>MONTAGEM E DESMONTAGEM DE FÔRMA PARA ESCADAS, COM 1 LANCE E LAJE CASCATA, EM CHAPA DE MADEIRA COMPENSADA RESINADA, 2 UTILIZAÇÕES. AF_11/2020</t>
  </si>
  <si>
    <t xml:space="preserve"> 3.11.1.2 </t>
  </si>
  <si>
    <t xml:space="preserve"> 92452 </t>
  </si>
  <si>
    <t>MONTAGEM E DESMONTAGEM DE FÔRMA DE VIGA, ESCORAMENTO METÁLICO, PÉ-DIREITO SIMPLES, EM CHAPA DE MADEIRA RESINADA, 2 UTILIZAÇÕES. AF_09/2020</t>
  </si>
  <si>
    <t xml:space="preserve"> 3.11.1.3 </t>
  </si>
  <si>
    <t xml:space="preserve"> 3.11.1.4 </t>
  </si>
  <si>
    <t xml:space="preserve"> 95943 </t>
  </si>
  <si>
    <t>ARMAÇÃO DE ESCADA, DE UMA ESTRUTURA CONVENCIONAL DE CONCRETO ARMADO UTILIZANDO AÇO CA-60 DE 5,0 MM - MONTAGEM. AF_11/2020</t>
  </si>
  <si>
    <t xml:space="preserve"> 3.11.1.5 </t>
  </si>
  <si>
    <t xml:space="preserve"> 95944 </t>
  </si>
  <si>
    <t>ARMAÇÃO DE ESCADA, DE UMA ESTRUTURA CONVENCIONAL DE CONCRETO ARMADO UTILIZANDO AÇO CA-50 DE 6,3 MM - MONTAGEM. AF_11/2020</t>
  </si>
  <si>
    <t xml:space="preserve"> 3.11.1.6 </t>
  </si>
  <si>
    <t xml:space="preserve"> 95945 </t>
  </si>
  <si>
    <t>ARMAÇÃO DE ESCADA, DE UMA ESTRUTURA CONVENCIONAL DE CONCRETO ARMADO UTILIZANDO AÇO CA-50 DE 8,0 MM - MONTAGEM. AF_11/2020</t>
  </si>
  <si>
    <t xml:space="preserve"> 3.11.1.7 </t>
  </si>
  <si>
    <t xml:space="preserve"> 3.11.1.8 </t>
  </si>
  <si>
    <t xml:space="preserve"> 3.11.1.9 </t>
  </si>
  <si>
    <t xml:space="preserve"> 3.11.2 </t>
  </si>
  <si>
    <t>RAMPA FACHADA FRONTAL</t>
  </si>
  <si>
    <t xml:space="preserve"> 3.11.2.1 </t>
  </si>
  <si>
    <t xml:space="preserve"> 3.11.2.2 </t>
  </si>
  <si>
    <t xml:space="preserve"> 3.11.2.3 </t>
  </si>
  <si>
    <t xml:space="preserve"> 92510 </t>
  </si>
  <si>
    <t>MONTAGEM E DESMONTAGEM DE FÔRMA DE LAJE MACIÇA, PÉ-DIREITO SIMPLES, EM CHAPA DE MADEIRA COMPENSADA RESINADA, 2 UTILIZAÇÕES. AF_09/2020</t>
  </si>
  <si>
    <t xml:space="preserve"> 3.11.2.4 </t>
  </si>
  <si>
    <t xml:space="preserve"> 3.11.2.5 </t>
  </si>
  <si>
    <t xml:space="preserve"> 3.11.2.6 </t>
  </si>
  <si>
    <t xml:space="preserve"> 3.11.2.7 </t>
  </si>
  <si>
    <t xml:space="preserve"> 3.11.2.8 </t>
  </si>
  <si>
    <t xml:space="preserve"> 3.11.2.9 </t>
  </si>
  <si>
    <t xml:space="preserve"> 3.11.3 </t>
  </si>
  <si>
    <t>ESCADA FACHADA SUL</t>
  </si>
  <si>
    <t xml:space="preserve"> 3.11.3.1 </t>
  </si>
  <si>
    <t xml:space="preserve"> 3.11.3.2 </t>
  </si>
  <si>
    <t xml:space="preserve"> 3.11.3.3 </t>
  </si>
  <si>
    <t xml:space="preserve"> 3.11.3.4 </t>
  </si>
  <si>
    <t xml:space="preserve"> 3.11.3.5 </t>
  </si>
  <si>
    <t xml:space="preserve"> 3.11.3.6 </t>
  </si>
  <si>
    <t xml:space="preserve"> 3.11.3.7 </t>
  </si>
  <si>
    <t xml:space="preserve"> 3.11.3.8 </t>
  </si>
  <si>
    <t xml:space="preserve"> 3.11.3.9 </t>
  </si>
  <si>
    <t xml:space="preserve"> 3.11.3.10 </t>
  </si>
  <si>
    <t xml:space="preserve"> 3.12 </t>
  </si>
  <si>
    <t>ENSAIOS</t>
  </si>
  <si>
    <t xml:space="preserve"> 3.12.1 </t>
  </si>
  <si>
    <t xml:space="preserve"> COMP-1510 </t>
  </si>
  <si>
    <t>ENSAIO DE ABATIMENTO DE TRONCO DE CONE - CONCRETO</t>
  </si>
  <si>
    <t>ARQUITETURA E ELEMENTOS DE URBANISMO</t>
  </si>
  <si>
    <t xml:space="preserve"> 4.1 </t>
  </si>
  <si>
    <t>PISOS</t>
  </si>
  <si>
    <t xml:space="preserve"> 4.1.1 </t>
  </si>
  <si>
    <t xml:space="preserve"> 87620 </t>
  </si>
  <si>
    <t>CONTRAPISO EM ARGAMASSA TRAÇO 1:4 (CIMENTO E AREIA), PREPARO MECÂNICO COM BETONEIRA 400 L, APLICADO EM ÁREAS SECAS SOBRE LAJE, ADERIDO, ESPESSURA 2CM. AF_06/2014</t>
  </si>
  <si>
    <t xml:space="preserve"> 4.1.2 </t>
  </si>
  <si>
    <t xml:space="preserve"> 87735 </t>
  </si>
  <si>
    <t>CONTRAPISO EM ARGAMASSA TRAÇO 1:4 (CIMENTO E AREIA), PREPARO MECÂNICO COM BETONEIRA 400 L, APLICADO EM ÁREAS MOLHADAS SOBRE LAJE, ADERIDO, ESPESSURA 2CM. AF_06/2014</t>
  </si>
  <si>
    <t xml:space="preserve"> 4.1.3 </t>
  </si>
  <si>
    <t xml:space="preserve"> 4.1.4 </t>
  </si>
  <si>
    <t xml:space="preserve"> 87261 </t>
  </si>
  <si>
    <t>REVESTIMENTO CERÂMICO PARA PISO COM PLACAS TIPO PORCELANATO DE DIMENSÕES 60X60 CM APLICADA EM AMBIENTES DE ÁREA MENOR QUE 5 M². AF_06/2014</t>
  </si>
  <si>
    <t xml:space="preserve"> 4.1.5 </t>
  </si>
  <si>
    <t xml:space="preserve"> 87262 </t>
  </si>
  <si>
    <t>REVESTIMENTO CERÂMICO PARA PISO COM PLACAS TIPO PORCELANATO DE DIMENSÕES 60X60 CM APLICADA EM AMBIENTES DE ÁREA ENTRE 5 M² E 10 M². AF_06/2014</t>
  </si>
  <si>
    <t xml:space="preserve"> 4.1.6 </t>
  </si>
  <si>
    <t xml:space="preserve"> 87263 </t>
  </si>
  <si>
    <t>REVESTIMENTO CERÂMICO PARA PISO COM PLACAS TIPO PORCELANATO DE DIMENSÕES 60X60 CM APLICADA EM AMBIENTES DE ÁREA MAIOR QUE 10 M². AF_06/2014</t>
  </si>
  <si>
    <t xml:space="preserve"> 4.1.7 </t>
  </si>
  <si>
    <t xml:space="preserve"> 72136 </t>
  </si>
  <si>
    <t>PISO INDUSTRIAL DE ALTA RESISTENCIA, ESPESSURA 8MM, INCLUSO JUNTAS DE DILATACAO PLASTICAS E POLIMENTO MECANIZADO</t>
  </si>
  <si>
    <t xml:space="preserve"> 4.1.8 </t>
  </si>
  <si>
    <t xml:space="preserve"> 98689 </t>
  </si>
  <si>
    <t>SOLEIRA EM GRANITO, LARGURA 15 CM, ESPESSURA 2,0 CM. AF_09/2020</t>
  </si>
  <si>
    <t xml:space="preserve"> 4.1.9 </t>
  </si>
  <si>
    <t xml:space="preserve"> COMP-1461 </t>
  </si>
  <si>
    <t xml:space="preserve"> 4.2 </t>
  </si>
  <si>
    <t>PAREDE E REVESTIMENTO</t>
  </si>
  <si>
    <t xml:space="preserve"> 4.2.1 </t>
  </si>
  <si>
    <t xml:space="preserve"> 4.2.2 </t>
  </si>
  <si>
    <t xml:space="preserve"> 4.2.3 </t>
  </si>
  <si>
    <t xml:space="preserve"> 4.2.4 </t>
  </si>
  <si>
    <t xml:space="preserve"> 4.2.5 </t>
  </si>
  <si>
    <t xml:space="preserve"> 4.2.6 </t>
  </si>
  <si>
    <t xml:space="preserve"> 87553 </t>
  </si>
  <si>
    <t>EMBOÇO, PARA RECEBIMENTO DE CERÂMICA, EM ARGAMASSA TRAÇO 1:2:8, PREPARO MECÂNICO COM BETONEIRA 400L, APLICADO MANUALMENTE EM FACES INTERNAS DE PAREDES, PARA AMBIENTE COM ÁREA MAIOR QUE 10M2, ESPESSURA DE 10MM, COM EXECUÇÃO DE TALISCAS. AF_06/2014</t>
  </si>
  <si>
    <t xml:space="preserve"> 4.2.7 </t>
  </si>
  <si>
    <t xml:space="preserve"> 87549 </t>
  </si>
  <si>
    <t>EMBOÇO, PARA RECEBIMENTO DE CERÂMICA, EM ARGAMASSA TRAÇO 1:2:8, PREPARO MECÂNICO COM BETONEIRA 400L, APLICADO MANUALMENTE EM FACES INTERNAS DE PAREDES, PARA AMBIENTE COM ÁREA ENTRE 5M2 E 10M2, ESPESSURA DE 10MM, COM EXECUÇÃO DE TALISCAS. AF_06/2014</t>
  </si>
  <si>
    <t xml:space="preserve"> 4.2.8 </t>
  </si>
  <si>
    <t xml:space="preserve"> 87545 </t>
  </si>
  <si>
    <t>EMBOÇO, PARA RECEBIMENTO DE CERÂMICA, EM ARGAMASSA TRAÇO 1:2:8, PREPARO MECÂNICO COM BETONEIRA 400L, APLICADO MANUALMENTE EM FACES INTERNAS DE PAREDES, PARA AMBIENTE COM ÁREA MENOR QUE 5M2, ESPESSURA DE 10MM, COM EXECUÇÃO DE TALISCAS. AF_06/2014</t>
  </si>
  <si>
    <t xml:space="preserve"> 4.2.9 </t>
  </si>
  <si>
    <t xml:space="preserve"> 87265 </t>
  </si>
  <si>
    <t>REVESTIMENTO CERÂMICO PARA PAREDES INTERNAS COM PLACAS TIPO ESMALTADA EXTRA DE DIMENSÕES 20X20 CM APLICADAS EM AMBIENTES DE ÁREA MAIOR QUE 5 M² NA ALTURA INTEIRA DAS PAREDES. AF_06/2014</t>
  </si>
  <si>
    <t xml:space="preserve"> 4.2.10 </t>
  </si>
  <si>
    <t xml:space="preserve"> 4.3 </t>
  </si>
  <si>
    <t>TETO E FORRO</t>
  </si>
  <si>
    <t xml:space="preserve"> 4.3.1 </t>
  </si>
  <si>
    <t xml:space="preserve"> 4.3.2 </t>
  </si>
  <si>
    <t xml:space="preserve"> 96121 </t>
  </si>
  <si>
    <t>ACABAMENTOS PARA FORRO (RODA-FORRO EM PERFIL METÁLICO E PLÁSTICO). AF_05/2017</t>
  </si>
  <si>
    <t xml:space="preserve"> 4.3.3 </t>
  </si>
  <si>
    <t xml:space="preserve"> 4.3.4 </t>
  </si>
  <si>
    <t xml:space="preserve"> 88494 </t>
  </si>
  <si>
    <t>APLICAÇÃO E LIXAMENTO DE MASSA LÁTEX EM TETO, UMA DEMÃO. AF_06/2014</t>
  </si>
  <si>
    <t xml:space="preserve"> 4.3.5 </t>
  </si>
  <si>
    <t xml:space="preserve"> 97065 </t>
  </si>
  <si>
    <t>MONTAGEM E DESMONTAGEM DE ANDAIME MULTIDIRECIONAL (EXCLUSIVE ANDAIME E LIMPEZA). AF_11/2017</t>
  </si>
  <si>
    <t xml:space="preserve"> 4.3.6 </t>
  </si>
  <si>
    <t xml:space="preserve"> 00010527 </t>
  </si>
  <si>
    <t>LOCACAO DE ANDAIME METALICO TUBULAR DE ENCAIXE, TIPO DE TORRE, COM LARGURA DE 1 ATE 1,5 M E ALTURA DE *1,00* M (INCLUSO SAPATAS FIXAS OU RODIZIOS)</t>
  </si>
  <si>
    <t>MXMES</t>
  </si>
  <si>
    <t xml:space="preserve"> 4.3.7 </t>
  </si>
  <si>
    <t xml:space="preserve"> 88486 </t>
  </si>
  <si>
    <t>APLICAÇÃO MANUAL DE PINTURA COM TINTA LÁTEX PVA EM TETO, DUAS DEMÃOS. AF_06/2014</t>
  </si>
  <si>
    <t xml:space="preserve"> 4.4 </t>
  </si>
  <si>
    <t>COBERTURA E TELHAMENTO</t>
  </si>
  <si>
    <t xml:space="preserve"> 4.4.1 </t>
  </si>
  <si>
    <t xml:space="preserve"> 4.4.2 </t>
  </si>
  <si>
    <t xml:space="preserve"> 4.4.3 </t>
  </si>
  <si>
    <t xml:space="preserve"> 4.4.4 </t>
  </si>
  <si>
    <t xml:space="preserve"> 94231 </t>
  </si>
  <si>
    <t>RUFO EM CHAPA DE AÇO GALVANIZADO NÚMERO 24, CORTE DE 25 CM, INCLUSO TRANSPORTE VERTICAL. AF_07/2019</t>
  </si>
  <si>
    <t xml:space="preserve"> 4.5 </t>
  </si>
  <si>
    <t>PORTAS E ESQUADRIAS</t>
  </si>
  <si>
    <t xml:space="preserve"> 4.5.1 </t>
  </si>
  <si>
    <t xml:space="preserve"> 90796 </t>
  </si>
  <si>
    <t>KIT DE PORTA-PRONTA DE MADEIRA EM ACABAMENTO MELAMÍNICO BRANCO, FOLHA LEVE OU MÉDIA, E BATENTE METÁLICO, 80X210CM, FIXAÇÃO COM ARGAMASSA - FORNECIMENTO E INSTALAÇÃO. AF_12/2019</t>
  </si>
  <si>
    <t xml:space="preserve"> 4.5.2 </t>
  </si>
  <si>
    <t xml:space="preserve"> 90797 </t>
  </si>
  <si>
    <t>KIT DE PORTA-PRONTA DE MADEIRA EM ACABAMENTO MELAMÍNICO BRANCO, FOLHA LEVE OU MÉDIA, E BATENTE METÁLICO, 90X210CM, FIXAÇÃO COM ARGAMASSA - FORNECIMENTO E INSTALAÇÃO. AF_12/2019</t>
  </si>
  <si>
    <t xml:space="preserve"> 4.5.3 </t>
  </si>
  <si>
    <t>KIT DE PORTA-PRONTA DE MADEIRA EM ACABAMENTO LAMINADO MELAMÍNICO E BATENTE METÁLICO, 120X210CM, TIPO VAI E VEM, FIXAÇÃO COM ARGAMASSA - FORNECIMENTO E INSTALAÇÃO.</t>
  </si>
  <si>
    <t xml:space="preserve"> 4.5.4 </t>
  </si>
  <si>
    <t xml:space="preserve"> 94573 </t>
  </si>
  <si>
    <t>JANELA DE ALUMÍNIO DE CORRER COM 4 FOLHAS PARA VIDROS, COM VIDROS, BATENTE, ACABAMENTO COM ACETATO OU BRILHANTE E FERRAGENS. EXCLUSIVE ALIZAR E CONTRAMARCO. FORNECIMENTO E INSTALAÇÃO. AF_12/2019</t>
  </si>
  <si>
    <t xml:space="preserve"> 4.5.5 </t>
  </si>
  <si>
    <t xml:space="preserve"> 101965 </t>
  </si>
  <si>
    <t>PEITORIL LINEAR EM GRANITO OU MÁRMORE, L = 15CM, COMPRIMENTO DE ATÉ 2M, ASSENTADO COM ARGAMASSA 1:6 COM ADITIVO. AF_11/2020</t>
  </si>
  <si>
    <t xml:space="preserve"> 4.5.6 </t>
  </si>
  <si>
    <t xml:space="preserve"> 4.5.7 </t>
  </si>
  <si>
    <t xml:space="preserve"> 93199 </t>
  </si>
  <si>
    <t>CONTRAVERGA MOLDADA IN LOCO COM UTILIZAÇÃO DE BLOCOS CANALETA PARA VÃOS DE MAIS DE 1,5 M DE COMPRIMENTO. AF_03/2016</t>
  </si>
  <si>
    <t xml:space="preserve"> 4.5.8 </t>
  </si>
  <si>
    <t xml:space="preserve"> 93190 </t>
  </si>
  <si>
    <t>VERGA MOLDADA IN LOCO COM UTILIZAÇÃO DE BLOCOS CANALETA PARA JANELAS COM ATÉ 1,5 M DE VÃO. AF_03/2016</t>
  </si>
  <si>
    <t xml:space="preserve"> 4.5.9 </t>
  </si>
  <si>
    <t xml:space="preserve"> 93184 </t>
  </si>
  <si>
    <t>VERGA PRÉ-MOLDADA PARA PORTAS COM ATÉ 1,5 M DE VÃO. AF_03/2016</t>
  </si>
  <si>
    <t xml:space="preserve"> 4.5.10 </t>
  </si>
  <si>
    <t xml:space="preserve"> 100702 </t>
  </si>
  <si>
    <t>PORTA DE CORRER DE ALUMÍNIO, COM DUAS FOLHAS PARA VIDRO, INCLUSO VIDRO LISO INCOLOR, FECHADURA E PUXADOR, SEM ALIZAR. AF_12/2019</t>
  </si>
  <si>
    <t xml:space="preserve"> 4.5.11 </t>
  </si>
  <si>
    <t xml:space="preserve"> 94569 </t>
  </si>
  <si>
    <t>JANELA DE ALUMÍNIO TIPO MAXIM-AR, COM VIDROS, BATENTE E FERRAGENS. EXCLUSIVE ALIZAR, ACABAMENTO E CONTRAMARCO. FORNECIMENTO E INSTALAÇÃO. AF_12/2019</t>
  </si>
  <si>
    <t xml:space="preserve"> 4.5.12 </t>
  </si>
  <si>
    <t xml:space="preserve"> 4.6 </t>
  </si>
  <si>
    <t>ÁREAS MOLHADAS</t>
  </si>
  <si>
    <t xml:space="preserve"> 4.6.1 </t>
  </si>
  <si>
    <t xml:space="preserve"> COMP-1462 </t>
  </si>
  <si>
    <t>TORNEIRA CROMADA DE MESA, 1/2 OU 3/4, PARA LAVATÓRIO, FECHAMENTO AUTOMÁTICO, INCLUSO ENGATE FLEXÍVEL CROMADO - FORNECIMENTO E INSTALAÇÃO</t>
  </si>
  <si>
    <t xml:space="preserve"> 4.6.2 </t>
  </si>
  <si>
    <t xml:space="preserve"> 86937 </t>
  </si>
  <si>
    <t>CUBA DE EMBUTIR OVAL EM LOUÇA BRANCA, 35 X 50CM OU EQUIVALENTE, INCLUSO VÁLVULA EM METAL CROMADO E SIFÃO FLEXÍVEL EM PVC - FORNECIMENTO E INSTALAÇÃO. AF_01/2020</t>
  </si>
  <si>
    <t xml:space="preserve"> 4.6.3 </t>
  </si>
  <si>
    <t xml:space="preserve"> 86903 </t>
  </si>
  <si>
    <t>LAVATÓRIO LOUÇA BRANCA COM COLUNA, 45 X 55CM OU EQUIVALENTE, PADRÃO MÉDIO - FORNECIMENTO E INSTALAÇÃO. AF_01/2020</t>
  </si>
  <si>
    <t xml:space="preserve"> 4.6.4 </t>
  </si>
  <si>
    <t xml:space="preserve"> 86877 </t>
  </si>
  <si>
    <t>VÁLVULA EM METAL CROMADO 1.1/2 X 1.1/2 PARA TANQUE OU LAVATÓRIO, COM OU SEM LADRÃO - FORNECIMENTO E INSTALAÇÃO. AF_01/2020</t>
  </si>
  <si>
    <t xml:space="preserve"> 4.6.5 </t>
  </si>
  <si>
    <t xml:space="preserve"> 86883 </t>
  </si>
  <si>
    <t>SIFÃO DO TIPO FLEXÍVEL EM PVC 1  X 1.1/2  - FORNECIMENTO E INSTALAÇÃO. AF_01/2020</t>
  </si>
  <si>
    <t xml:space="preserve"> 4.6.6 </t>
  </si>
  <si>
    <t xml:space="preserve"> 100868 </t>
  </si>
  <si>
    <t>BARRA DE APOIO RETA, EM ACO INOX POLIDO, COMPRIMENTO 80 CM,  FIXADA NA PAREDE - FORNECIMENTO E INSTALAÇÃO. AF_01/2020</t>
  </si>
  <si>
    <t xml:space="preserve"> 4.6.7 </t>
  </si>
  <si>
    <t xml:space="preserve"> 100866 </t>
  </si>
  <si>
    <t>BARRA DE APOIO RETA, EM ACO INOX POLIDO, COMPRIMENTO 60CM, FIXADA NA PAREDE - FORNECIMENTO E INSTALAÇÃO. AF_01/2020</t>
  </si>
  <si>
    <t xml:space="preserve"> 4.6.8 </t>
  </si>
  <si>
    <t xml:space="preserve"> 4.6.9 </t>
  </si>
  <si>
    <t xml:space="preserve"> 95472 </t>
  </si>
  <si>
    <t>VASO SANITARIO SIFONADO CONVENCIONAL PARA PCD SEM FURO FRONTAL COM LOUÇA BRANCA SEM ASSENTO, INCLUSO CONJUNTO DE LIGAÇÃO PARA BACIA SANITÁRIA AJUSTÁVEL - FORNECIMENTO E INSTALAÇÃO. AF_01/2020</t>
  </si>
  <si>
    <t xml:space="preserve"> 4.6.10 </t>
  </si>
  <si>
    <t xml:space="preserve"> COMP-1464 </t>
  </si>
  <si>
    <t>CAIXA DE DESCARGA DE EMBUTIR E ACABAMENTO PARA VÁLVULA DE DESCARGA - FORNECIMENTO E INSTALAÇÃO</t>
  </si>
  <si>
    <t xml:space="preserve"> 4.6.11 </t>
  </si>
  <si>
    <t xml:space="preserve"> COMP-1463 </t>
  </si>
  <si>
    <t xml:space="preserve"> 4.6.12 </t>
  </si>
  <si>
    <t xml:space="preserve"> 95547 </t>
  </si>
  <si>
    <t>SABONETEIRA PLASTICA TIPO DISPENSER PARA SABONETE LIQUIDO COM RESERVATORIO 800 A 1500 ML, INCLUSO FIXAÇÃO. AF_01/2020</t>
  </si>
  <si>
    <t xml:space="preserve"> 4.6.13 </t>
  </si>
  <si>
    <t xml:space="preserve"> COMP-1465 </t>
  </si>
  <si>
    <t>DISPENSER PARA PARA TOALHA DE PAPEL INTERFOLHADO - FORNECIMENTO E INSTALAÇÃO</t>
  </si>
  <si>
    <t xml:space="preserve"> 4.6.14 </t>
  </si>
  <si>
    <t xml:space="preserve"> 95544 </t>
  </si>
  <si>
    <t>PAPELEIRA DE PAREDE EM METAL CROMADO SEM TAMPA, INCLUSO FIXAÇÃO. AF_01/2020</t>
  </si>
  <si>
    <t xml:space="preserve"> 4.6.15 </t>
  </si>
  <si>
    <t xml:space="preserve"> 100858 </t>
  </si>
  <si>
    <t>MICTÓRIO SIFONADO LOUÇA BRANCA  PADRÃO MÉDIO  FORNECIMENTO E INSTALAÇÃO. AF_01/2020</t>
  </si>
  <si>
    <t xml:space="preserve"> 4.6.16 </t>
  </si>
  <si>
    <t xml:space="preserve"> COMP-1466 </t>
  </si>
  <si>
    <t xml:space="preserve"> 4.6.17 </t>
  </si>
  <si>
    <t xml:space="preserve"> COMP-1467 </t>
  </si>
  <si>
    <t>CHUVEIRO PARA BANHEIRO TIPO DUCHA EM METAL CROMADO - ASPEN 1967 OU SIMILAR TÉCNICO - FORNECIMENTO E INSTALAÇÃO</t>
  </si>
  <si>
    <t xml:space="preserve"> 4.6.18 </t>
  </si>
  <si>
    <t xml:space="preserve"> 4.6.19 </t>
  </si>
  <si>
    <t xml:space="preserve"> COMP-1468 </t>
  </si>
  <si>
    <t xml:space="preserve"> 4.6.20 </t>
  </si>
  <si>
    <t xml:space="preserve"> COMP-1469 </t>
  </si>
  <si>
    <t xml:space="preserve"> 4.6.21 </t>
  </si>
  <si>
    <t>SAIA DE BANCADA EM GRANITO</t>
  </si>
  <si>
    <t xml:space="preserve"> 4.6.22 </t>
  </si>
  <si>
    <t xml:space="preserve"> 86872 </t>
  </si>
  <si>
    <t>TANQUE DE LOUÇA BRANCA COM COLUNA, 30L OU EQUIVALENTE - FORNECIMENTO E INSTALAÇÃO. AF_01/2020</t>
  </si>
  <si>
    <t xml:space="preserve"> 4.6.23 </t>
  </si>
  <si>
    <t xml:space="preserve"> 86914 </t>
  </si>
  <si>
    <t>TORNEIRA CROMADA 1/2 OU 3/4 PARA TANQUE, PADRÃO MÉDIO - FORNECIMENTO E INSTALAÇÃO. AF_01/2020</t>
  </si>
  <si>
    <t xml:space="preserve"> 4.6.24 </t>
  </si>
  <si>
    <t xml:space="preserve"> 86936 </t>
  </si>
  <si>
    <t>CUBA DE EMBUTIR DE AÇO INOXIDÁVEL MÉDIA, INCLUSO VÁLVULA TIPO AMERICANA E SIFÃO TIPO GARRAFA EM METAL CROMADO - FORNECIMENTO E INSTALAÇÃO. AF_01/2020</t>
  </si>
  <si>
    <t xml:space="preserve"> 4.6.25 </t>
  </si>
  <si>
    <t xml:space="preserve"> 86910 </t>
  </si>
  <si>
    <t>TORNEIRA CROMADA TUBO MÓVEL, DE PAREDE, 1/2 OU 3/4, PARA PIA DE COZINHA, PADRÃO MÉDIO - FORNECIMENTO E INSTALAÇÃO. AF_01/2020</t>
  </si>
  <si>
    <t xml:space="preserve"> 4.6.26 </t>
  </si>
  <si>
    <t xml:space="preserve"> 4.6.27 </t>
  </si>
  <si>
    <t xml:space="preserve"> 4.7 </t>
  </si>
  <si>
    <t>FACHADAS</t>
  </si>
  <si>
    <t xml:space="preserve"> 4.7.1 </t>
  </si>
  <si>
    <t xml:space="preserve"> COMP-1474 </t>
  </si>
  <si>
    <t>ESQUADRIA FACHADA FRONTAL - VIDRO LAMINADO 8MM - COM ESTRUTURA DE FIXAÇÃO EM AÇO - CONFORME DETALHES DE PROJETO</t>
  </si>
  <si>
    <t xml:space="preserve"> 4.7.2 </t>
  </si>
  <si>
    <t xml:space="preserve"> 4.7.3 </t>
  </si>
  <si>
    <t xml:space="preserve"> 4.7.4 </t>
  </si>
  <si>
    <t xml:space="preserve"> 87905 </t>
  </si>
  <si>
    <t>CHAPISCO APLICADO EM ALVENARIA (COM PRESENÇA DE VÃOS) E ESTRUTURAS DE CONCRETO DE FACHADA, COM COLHER DE PEDREIRO.  ARGAMASSA TRAÇO 1:3 COM PREPARO EM BETONEIRA 400L. AF_06/2014</t>
  </si>
  <si>
    <t xml:space="preserve"> 4.7.5 </t>
  </si>
  <si>
    <t xml:space="preserve"> 4.7.6 </t>
  </si>
  <si>
    <t xml:space="preserve"> 96127 </t>
  </si>
  <si>
    <t>APLICAÇÃO MANUAL DE MASSA ACRÍLICA EM PANOS DE FACHADA SEM PRESENÇA DE VÃOS, DE EDIFÍCIOS DE MÚLTIPLOS PAVIMENTOS, UMA DEMÃO. AF_05/2017</t>
  </si>
  <si>
    <t xml:space="preserve"> 4.7.7 </t>
  </si>
  <si>
    <t xml:space="preserve"> 88489 </t>
  </si>
  <si>
    <t>APLICAÇÃO MANUAL DE PINTURA COM TINTA LÁTEX ACRÍLICA EM PAREDES, DUAS DEMÃOS. AF_06/2014</t>
  </si>
  <si>
    <t xml:space="preserve"> 4.8 </t>
  </si>
  <si>
    <t xml:space="preserve"> 4.8.1 </t>
  </si>
  <si>
    <t xml:space="preserve"> 94995 </t>
  </si>
  <si>
    <t>EXECUÇÃO DE PASSEIO (CALÇADA) OU PISO DE CONCRETO COM CONCRETO MOLDADO IN LOCO, USINADO, ACABAMENTO CONVENCIONAL, ESPESSURA 8 CM, ARMADO. AF_07/2016</t>
  </si>
  <si>
    <t>DIVERSOS</t>
  </si>
  <si>
    <t>BICICLETÁRIO EM AÇO INOX PADRÃO CBMDF - 10 LUGARES - FORNECIMENTO E INSTALAÇÃO</t>
  </si>
  <si>
    <t xml:space="preserve"> COMP-1512 </t>
  </si>
  <si>
    <t>INSTALAÇÕES HIDROSSANITÁRIAS</t>
  </si>
  <si>
    <t xml:space="preserve"> 5.1 </t>
  </si>
  <si>
    <t>ALIMENTAÇÃO</t>
  </si>
  <si>
    <t xml:space="preserve"> 5.1.1 </t>
  </si>
  <si>
    <t xml:space="preserve"> 97741 </t>
  </si>
  <si>
    <t>KIT CAVALETE PARA MEDIÇÃO DE ÁGUA - ENTRADA INDIVIDUALIZADA, EM PVC DN 25 (¾), PARA 1 MEDIDOR  FORNECIMENTO E INSTALAÇÃO (EXCLUSIVE HIDRÔMETRO). AF_11/2016</t>
  </si>
  <si>
    <t xml:space="preserve"> 5.1.2 </t>
  </si>
  <si>
    <t xml:space="preserve"> 95675 </t>
  </si>
  <si>
    <t>HIDRÔMETRO DN 25 (¾ ), 5,0 M³/H FORNECIMENTO E INSTALAÇÃO. AF_11/2016</t>
  </si>
  <si>
    <t xml:space="preserve"> 5.1.3 </t>
  </si>
  <si>
    <t xml:space="preserve"> COMP-1430 </t>
  </si>
  <si>
    <t>CAIXA D´ÁGUA EM POLIETILENO, 1000 LITROS - Adaptado Sinapi 88503</t>
  </si>
  <si>
    <t xml:space="preserve"> 5.1.4 </t>
  </si>
  <si>
    <t xml:space="preserve"> 5.1.5 </t>
  </si>
  <si>
    <t xml:space="preserve"> 94494 </t>
  </si>
  <si>
    <t>REGISTRO DE GAVETA BRUTO, LATÃO, ROSCÁVEL, 3/4, INSTALADO EM RESERVAÇÃO DE ÁGUA DE EDIFICAÇÃO QUE POSSUA RESERVATÓRIO DE FIBRA/FIBROCIMENTO  FORNECIMENTO E INSTALAÇÃO. AF_06/2016</t>
  </si>
  <si>
    <t xml:space="preserve"> 5.1.6 </t>
  </si>
  <si>
    <t xml:space="preserve"> 94656 </t>
  </si>
  <si>
    <t>ADAPTADOR CURTO COM BOLSA E ROSCA PARA REGISTRO, PVC, SOLDÁVEL, DN  25 MM X 3/4 , INSTALADO EM RESERVAÇÃO DE ÁGUA DE EDIFICAÇÃO QUE POSSUA RESERVATÓRIO DE FIBRA/FIBROCIMENTO   FORNECIMENTO E INSTALAÇÃO. AF_06/2016</t>
  </si>
  <si>
    <t xml:space="preserve"> 5.1.7 </t>
  </si>
  <si>
    <t xml:space="preserve"> 89408 </t>
  </si>
  <si>
    <t>JOELHO 90 GRAUS, PVC, SOLDÁVEL, DN 25MM, INSTALADO EM RAMAL DE DISTRIBUIÇÃO DE ÁGUA - FORNECIMENTO E INSTALAÇÃO. AF_12/2014</t>
  </si>
  <si>
    <t xml:space="preserve"> 5.1.8 </t>
  </si>
  <si>
    <t xml:space="preserve"> 89528 </t>
  </si>
  <si>
    <t>LUVA, PVC, SOLDÁVEL, DN 25MM, INSTALADO EM PRUMADA DE ÁGUA - FORNECIMENTO E INSTALAÇÃO. AF_12/2014</t>
  </si>
  <si>
    <t xml:space="preserve"> 5.1.9 </t>
  </si>
  <si>
    <t xml:space="preserve"> 94688 </t>
  </si>
  <si>
    <t>TÊ, PVC, SOLDÁVEL, DN  25 MM INSTALADO EM RESERVAÇÃO DE ÁGUA DE EDIFICAÇÃO QUE POSSUA RESERVATÓRIO DE FIBRA/FIBROCIMENTO   FORNECIMENTO E INSTALAÇÃO. AF_06/2016</t>
  </si>
  <si>
    <t xml:space="preserve"> 5.1.10 </t>
  </si>
  <si>
    <t xml:space="preserve"> 90436 </t>
  </si>
  <si>
    <t>FURO EM ALVENARIA PARA DIÂMETROS MENORES OU IGUAIS A 40 MM. AF_05/2015</t>
  </si>
  <si>
    <t xml:space="preserve"> 5.1.11 </t>
  </si>
  <si>
    <t xml:space="preserve"> 90439 </t>
  </si>
  <si>
    <t>FURO EM CONCRETO PARA DIÂMETROS MENORES OU IGUAIS A 40 MM. AF_05/2015</t>
  </si>
  <si>
    <t xml:space="preserve"> 5.1.12 </t>
  </si>
  <si>
    <t xml:space="preserve"> 94648 </t>
  </si>
  <si>
    <t>TUBO, PVC, SOLDÁVEL, DN  25 MM, INSTALADO EM RESERVAÇÃO DE ÁGUA DE EDIFICAÇÃO QUE POSSUA RESERVATÓRIO DE FIBRA/FIBROCIMENTO   FORNECIMENTO E INSTALAÇÃO. AF_06/2016</t>
  </si>
  <si>
    <t xml:space="preserve"> 5.1.13 </t>
  </si>
  <si>
    <t xml:space="preserve"> 89446 </t>
  </si>
  <si>
    <t>TUBO, PVC, SOLDÁVEL, DN 25MM, INSTALADO EM PRUMADA DE ÁGUA - FORNECIMENTO E INSTALAÇÃO. AF_12/2014</t>
  </si>
  <si>
    <t xml:space="preserve"> 5.1.14 </t>
  </si>
  <si>
    <t xml:space="preserve"> 89402 </t>
  </si>
  <si>
    <t>TUBO, PVC, SOLDÁVEL, DN 25MM, INSTALADO EM RAMAL DE DISTRIBUIÇÃO DE ÁGUA - FORNECIMENTO E INSTALAÇÃO. AF_12/2014</t>
  </si>
  <si>
    <t xml:space="preserve"> 5.1.15 </t>
  </si>
  <si>
    <t xml:space="preserve"> 93358 </t>
  </si>
  <si>
    <t>ESCAVAÇÃO MANUAL DE VALA COM PROFUNDIDADE MENOR OU IGUAL A 1,30 M. AF_03/2016</t>
  </si>
  <si>
    <t xml:space="preserve"> 5.1.16 </t>
  </si>
  <si>
    <t xml:space="preserve"> 73964/006 </t>
  </si>
  <si>
    <t>REATERRO DE VALA COM COMPACTAÇÃO MANUAL</t>
  </si>
  <si>
    <t xml:space="preserve"> 5.1.17 </t>
  </si>
  <si>
    <t xml:space="preserve"> 96397 </t>
  </si>
  <si>
    <t>EXECUÇÃO E COMPACTAÇÃO DE BASE E OU SUB BASE PARA PAVIMENTAÇÃO DE BRITA GRADUADA SIMPLES TRATADA COM CIMENTO - EXCLUSIVE CARGA E TRANSPORTE. AF_11/2019</t>
  </si>
  <si>
    <t xml:space="preserve"> 5.1.18 </t>
  </si>
  <si>
    <t xml:space="preserve"> 95995 </t>
  </si>
  <si>
    <t>EXECUÇÃO DE PAVIMENTO COM APLICAÇÃO DE CONCRETO ASFÁLTICO, CAMADA DE ROLAMENTO - EXCLUSIVE CARGA E TRANSPORTE. AF_11/2019</t>
  </si>
  <si>
    <t xml:space="preserve"> 5.2 </t>
  </si>
  <si>
    <t>ÁGUA FRIA</t>
  </si>
  <si>
    <t xml:space="preserve"> 5.2.1 </t>
  </si>
  <si>
    <t xml:space="preserve"> 89356 </t>
  </si>
  <si>
    <t>TUBO, PVC, SOLDÁVEL, DN 25MM, INSTALADO EM RAMAL OU SUB-RAMAL DE ÁGUA - FORNECIMENTO E INSTALAÇÃO. AF_12/2014</t>
  </si>
  <si>
    <t xml:space="preserve"> 5.2.2 </t>
  </si>
  <si>
    <t xml:space="preserve"> 5.2.3 </t>
  </si>
  <si>
    <t xml:space="preserve"> 5.2.4 </t>
  </si>
  <si>
    <t xml:space="preserve"> 5.2.5 </t>
  </si>
  <si>
    <t xml:space="preserve"> 89357 </t>
  </si>
  <si>
    <t>TUBO, PVC, SOLDÁVEL, DN 32MM, INSTALADO EM RAMAL OU SUB-RAMAL DE ÁGUA - FORNECIMENTO E INSTALAÇÃO. AF_12/2014</t>
  </si>
  <si>
    <t xml:space="preserve"> 5.2.6 </t>
  </si>
  <si>
    <t xml:space="preserve"> 89403 </t>
  </si>
  <si>
    <t>TUBO, PVC, SOLDÁVEL, DN 32MM, INSTALADO EM RAMAL DE DISTRIBUIÇÃO DE ÁGUA - FORNECIMENTO E INSTALAÇÃO. AF_12/2014</t>
  </si>
  <si>
    <t xml:space="preserve"> 5.2.7 </t>
  </si>
  <si>
    <t xml:space="preserve"> 94649 </t>
  </si>
  <si>
    <t>TUBO, PVC, SOLDÁVEL, DN 32 MM, INSTALADO EM RESERVAÇÃO DE ÁGUA DE EDIFICAÇÃO QUE POSSUA RESERVATÓRIO DE FIBRA/FIBROCIMENTO   FORNECIMENTO E INSTALAÇÃO. AF_06/2016</t>
  </si>
  <si>
    <t xml:space="preserve"> 5.2.8 </t>
  </si>
  <si>
    <t xml:space="preserve"> 89447 </t>
  </si>
  <si>
    <t>TUBO, PVC, SOLDÁVEL, DN 32MM, INSTALADO EM PRUMADA DE ÁGUA - FORNECIMENTO E INSTALAÇÃO. AF_12/2014</t>
  </si>
  <si>
    <t xml:space="preserve"> 5.2.9 </t>
  </si>
  <si>
    <t xml:space="preserve"> 94651 </t>
  </si>
  <si>
    <t>TUBO, PVC, SOLDÁVEL, DN 50 MM, INSTALADO EM RESERVAÇÃO DE ÁGUA DE EDIFICAÇÃO QUE POSSUA RESERVATÓRIO DE FIBRA/FIBROCIMENTO   FORNECIMENTO E INSTALAÇÃO. AF_06/2016</t>
  </si>
  <si>
    <t xml:space="preserve"> 5.2.10 </t>
  </si>
  <si>
    <t xml:space="preserve"> 89449 </t>
  </si>
  <si>
    <t>TUBO, PVC, SOLDÁVEL, DN 50MM, INSTALADO EM PRUMADA DE ÁGUA - FORNECIMENTO E INSTALAÇÃO. AF_12/2014</t>
  </si>
  <si>
    <t xml:space="preserve"> 5.2.11 </t>
  </si>
  <si>
    <t xml:space="preserve"> 90443 </t>
  </si>
  <si>
    <t>RASGO EM ALVENARIA PARA RAMAIS/ DISTRIBUIÇÃO COM DIAMETROS MENORES OU IGUAIS A 40 MM. AF_05/2015</t>
  </si>
  <si>
    <t xml:space="preserve"> 5.2.12 </t>
  </si>
  <si>
    <t xml:space="preserve"> 90466 </t>
  </si>
  <si>
    <t>CHUMBAMENTO LINEAR EM ALVENARIA PARA RAMAIS/DISTRIBUIÇÃO COM DIÂMETROS MENORES OU IGUAIS A 40 MM. AF_05/2015</t>
  </si>
  <si>
    <t xml:space="preserve"> 5.2.13 </t>
  </si>
  <si>
    <t xml:space="preserve"> 91179 </t>
  </si>
  <si>
    <t>FIXAÇÃO DE TUBOS HORIZONTAIS DE PVC, CPVC OU COBRE DIÂMETROS MENORES OU IGUAIS A 40 MM COM ABRAÇADEIRA METÁLICA RÍGIDA TIPO  D  1/2" , FIXADA DIRETAMENTE NA LAJE. AF_05/2015</t>
  </si>
  <si>
    <t xml:space="preserve"> 5.2.14 </t>
  </si>
  <si>
    <t xml:space="preserve"> 91180 </t>
  </si>
  <si>
    <t>FIXAÇÃO DE TUBOS HORIZONTAIS DE PVC, CPVC OU COBRE DIÂMETROS MAIORES QUE 40 MM E MENORES OU IGUAIS A 75 MM COM ABRAÇADEIRA METÁLICA RÍGIDA TIPO D 1 1/2, FIXADA DIRETAMENTE NA LAJE. AF_05/2015</t>
  </si>
  <si>
    <t xml:space="preserve"> 5.2.15 </t>
  </si>
  <si>
    <t xml:space="preserve"> 89395 </t>
  </si>
  <si>
    <t>TE, PVC, SOLDÁVEL, DN 25MM, INSTALADO EM RAMAL OU SUB-RAMAL DE ÁGUA - FORNECIMENTO E INSTALAÇÃO. AF_12/2014</t>
  </si>
  <si>
    <t xml:space="preserve"> 5.2.16 </t>
  </si>
  <si>
    <t xml:space="preserve"> 89398 </t>
  </si>
  <si>
    <t>TE, PVC, SOLDÁVEL, DN 32MM, INSTALADO EM RAMAL OU SUB-RAMAL DE ÁGUA - FORNECIMENTO E INSTALAÇÃO. AF_12/2014</t>
  </si>
  <si>
    <t xml:space="preserve"> 5.2.17 </t>
  </si>
  <si>
    <t xml:space="preserve"> 89625 </t>
  </si>
  <si>
    <t>TE, PVC, SOLDÁVEL, DN 50MM, INSTALADO EM PRUMADA DE ÁGUA - FORNECIMENTO E INSTALAÇÃO. AF_12/2014</t>
  </si>
  <si>
    <t xml:space="preserve"> 5.2.18 </t>
  </si>
  <si>
    <t xml:space="preserve"> 89400 </t>
  </si>
  <si>
    <t>TÊ DE REDUÇÃO, PVC, SOLDÁVEL, DN 32MM X 25MM, INSTALADO EM RAMAL OU SUB-RAMAL DE ÁGUA - FORNECIMENTO E INSTALAÇÃO. AF_12/2014</t>
  </si>
  <si>
    <t xml:space="preserve"> 5.2.19 </t>
  </si>
  <si>
    <t xml:space="preserve"> 89627 </t>
  </si>
  <si>
    <t>TÊ DE REDUÇÃO, PVC, SOLDÁVEL, DN 50MM X 25MM, INSTALADO EM PRUMADA DE ÁGUA - FORNECIMENTO E INSTALAÇÃO. AF_12/2014</t>
  </si>
  <si>
    <t xml:space="preserve"> 5.2.20 </t>
  </si>
  <si>
    <t>TE DE REDUÇÃO, PVC, SOLDÁVEL, DN 50MM X 32MM - FORNECIMENTO E INSTALAÇÃO</t>
  </si>
  <si>
    <t xml:space="preserve"> 5.2.21 </t>
  </si>
  <si>
    <t xml:space="preserve"> 5.2.22 </t>
  </si>
  <si>
    <t xml:space="preserve"> 89541 </t>
  </si>
  <si>
    <t>LUVA, PVC, SOLDÁVEL, DN 32MM, INSTALADO EM PRUMADA DE ÁGUA - FORNECIMENTO E INSTALAÇÃO. AF_12/2014</t>
  </si>
  <si>
    <t xml:space="preserve"> 5.2.23 </t>
  </si>
  <si>
    <t xml:space="preserve"> 89575 </t>
  </si>
  <si>
    <t>LUVA, PVC, SOLDÁVEL, DN 50MM, INSTALADO EM PRUMADA DE ÁGUA - FORNECIMENTO E INSTALAÇÃO. AF_12/2014</t>
  </si>
  <si>
    <t xml:space="preserve"> 5.2.24 </t>
  </si>
  <si>
    <t xml:space="preserve"> 5.2.25 </t>
  </si>
  <si>
    <t xml:space="preserve"> 90440 </t>
  </si>
  <si>
    <t>FURO EM CONCRETO PARA DIÂMETROS MAIORES QUE 40 MM E MENORES OU IGUAIS A 75 MM. AF_05/2015</t>
  </si>
  <si>
    <t xml:space="preserve"> 5.2.26 </t>
  </si>
  <si>
    <t xml:space="preserve"> 5.2.27 </t>
  </si>
  <si>
    <t xml:space="preserve"> 89362 </t>
  </si>
  <si>
    <t>JOELHO 90 GRAUS, PVC, SOLDÁVEL, DN 25MM, INSTALADO EM RAMAL OU SUB-RAMAL DE ÁGUA - FORNECIMENTO E INSTALAÇÃO. AF_12/2014</t>
  </si>
  <si>
    <t xml:space="preserve"> 5.2.28 </t>
  </si>
  <si>
    <t xml:space="preserve"> 89413 </t>
  </si>
  <si>
    <t>JOELHO 90 GRAUS, PVC, SOLDÁVEL, DN 32MM, INSTALADO EM RAMAL DE DISTRIBUIÇÃO DE ÁGUA - FORNECIMENTO E INSTALAÇÃO. AF_12/2014</t>
  </si>
  <si>
    <t xml:space="preserve"> 5.2.29 </t>
  </si>
  <si>
    <t xml:space="preserve"> 94678 </t>
  </si>
  <si>
    <t>JOELHO 90 GRAUS, PVC, SOLDÁVEL, DN 50 MM INSTALADO EM RESERVAÇÃO DE ÁGUA DE EDIFICAÇÃO QUE POSSUA RESERVATÓRIO DE FIBRA/FIBROCIMENTO   FORNECIMENTO E INSTALAÇÃO. AF_06/2016</t>
  </si>
  <si>
    <t xml:space="preserve"> 5.2.30 </t>
  </si>
  <si>
    <t xml:space="preserve"> 5.2.31 </t>
  </si>
  <si>
    <t xml:space="preserve"> 89409 </t>
  </si>
  <si>
    <t>JOELHO 45 GRAUS, PVC, SOLDÁVEL, DN 25MM, INSTALADO EM RAMAL DE DISTRIBUIÇÃO DE ÁGUA - FORNECIMENTO E INSTALAÇÃO. AF_12/2014</t>
  </si>
  <si>
    <t xml:space="preserve"> 5.2.32 </t>
  </si>
  <si>
    <t xml:space="preserve"> 89426 </t>
  </si>
  <si>
    <t>LUVA DE REDUÇÃO, PVC, SOLDÁVEL, DN 32MM X 25MM, INSTALADO EM RAMAL DE DISTRIBUIÇÃO DE ÁGUA - FORNECIMENTO E INSTALAÇÃO. AF_12/2014</t>
  </si>
  <si>
    <t xml:space="preserve"> 5.2.33 </t>
  </si>
  <si>
    <t xml:space="preserve"> 89579 </t>
  </si>
  <si>
    <t>LUVA DE REDUÇÃO, PVC, SOLDÁVEL, DN 50MM X 25MM, INSTALADO EM PRUMADA DE ÁGUA   FORNECIMENTO E INSTALAÇÃO. AF_12/2014</t>
  </si>
  <si>
    <t xml:space="preserve"> 5.2.34 </t>
  </si>
  <si>
    <t xml:space="preserve"> COMP-1431 </t>
  </si>
  <si>
    <t xml:space="preserve"> 5.2.35 </t>
  </si>
  <si>
    <t xml:space="preserve"> 94703 </t>
  </si>
  <si>
    <t>ADAPTADOR COM FLANGE E ANEL DE VEDAÇÃO, PVC, SOLDÁVEL, DN  25 MM X 3/4 , INSTALADO EM RESERVAÇÃO DE ÁGUA DE EDIFICAÇÃO QUE POSSUA RESERVATÓRIO DE FIBRA/FIBROCIMENTO   FORNECIMENTO E INSTALAÇÃO. AF_06/2016</t>
  </si>
  <si>
    <t xml:space="preserve"> 5.2.36 </t>
  </si>
  <si>
    <t xml:space="preserve"> 94704 </t>
  </si>
  <si>
    <t>ADAPTADOR COM FLANGE E ANEL DE VEDAÇÃO, PVC, SOLDÁVEL, DN 32 MM X 1 , INSTALADO EM RESERVAÇÃO DE ÁGUA DE EDIFICAÇÃO QUE POSSUA RESERVATÓRIO DE FIBRA/FIBROCIMENTO   FORNECIMENTO E INSTALAÇÃO. AF_06/2016</t>
  </si>
  <si>
    <t xml:space="preserve"> 5.2.37 </t>
  </si>
  <si>
    <t xml:space="preserve"> 94706 </t>
  </si>
  <si>
    <t>ADAPTADOR COM FLANGE E ANEL DE VEDAÇÃO, PVC, SOLDÁVEL, DN 50 MM X 1 1/2 , INSTALADO EM RESERVAÇÃO DE ÁGUA DE EDIFICAÇÃO QUE POSSUA RESERVATÓRIO DE FIBRA/FIBROCIMENTO   FORNECIMENTO E INSTALAÇÃO. AF_06/2016</t>
  </si>
  <si>
    <t xml:space="preserve"> 5.2.38 </t>
  </si>
  <si>
    <t xml:space="preserve"> 89366 </t>
  </si>
  <si>
    <t>JOELHO 90 GRAUS COM BUCHA DE LATÃO, PVC, SOLDÁVEL, DN 25MM, X 3/4 INSTALADO EM RAMAL OU SUB-RAMAL DE ÁGUA - FORNECIMENTO E INSTALAÇÃO. AF_12/2014</t>
  </si>
  <si>
    <t xml:space="preserve"> 5.2.39 </t>
  </si>
  <si>
    <t xml:space="preserve"> 90373 </t>
  </si>
  <si>
    <t>JOELHO 90 GRAUS COM BUCHA DE LATÃO, PVC, SOLDÁVEL, DN 25MM, X 1/2 INSTALADO EM RAMAL OU SUB-RAMAL DE ÁGUA - FORNECIMENTO E INSTALAÇÃO. AF_12/2014</t>
  </si>
  <si>
    <t xml:space="preserve"> 5.2.40 </t>
  </si>
  <si>
    <t xml:space="preserve"> 90374 </t>
  </si>
  <si>
    <t>TÊ COM BUCHA DE LATÃO NA BOLSA CENTRAL, PVC, SOLDÁVEL, DN 25MM X 3/4, INSTALADO EM RAMAL OU SUB-RAMAL DE ÁGUA - FORNECIMENTO E INSTALAÇÃO. AF_03/2015</t>
  </si>
  <si>
    <t xml:space="preserve"> 5.2.41 </t>
  </si>
  <si>
    <t xml:space="preserve"> 89396 </t>
  </si>
  <si>
    <t>TÊ COM BUCHA DE LATÃO NA BOLSA CENTRAL, PVC, SOLDÁVEL, DN 25MM X 1/2, INSTALADO EM RAMAL OU SUB-RAMAL DE ÁGUA - FORNECIMENTO E INSTALAÇÃO. AF_12/2014</t>
  </si>
  <si>
    <t xml:space="preserve"> 5.2.42 </t>
  </si>
  <si>
    <t xml:space="preserve"> 94497 </t>
  </si>
  <si>
    <t>REGISTRO DE GAVETA BRUTO, LATÃO, ROSCÁVEL, 1 1/2, INSTALADO EM RESERVAÇÃO DE ÁGUA DE EDIFICAÇÃO QUE POSSUA RESERVATÓRIO DE FIBRA/FIBROCIMENTO  FORNECIMENTO E INSTALAÇÃO. AF_06/2016</t>
  </si>
  <si>
    <t xml:space="preserve"> 5.2.43 </t>
  </si>
  <si>
    <t xml:space="preserve"> 94495 </t>
  </si>
  <si>
    <t>REGISTRO DE GAVETA BRUTO, LATÃO, ROSCÁVEL, 1, INSTALADO EM RESERVAÇÃO DE ÁGUA DE EDIFICAÇÃO QUE POSSUA RESERVATÓRIO DE FIBRA/FIBROCIMENTO  FORNECIMENTO E INSTALAÇÃO. AF_06/2016</t>
  </si>
  <si>
    <t xml:space="preserve"> 5.2.44 </t>
  </si>
  <si>
    <t xml:space="preserve"> 5.2.45 </t>
  </si>
  <si>
    <t xml:space="preserve"> 94792 </t>
  </si>
  <si>
    <t>REGISTRO DE GAVETA BRUTO, LATÃO, ROSCÁVEL, 1, COM ACABAMENTO E CANOPLA CROMADOS, INSTALADO EM RESERVAÇÃO DE ÁGUA DE EDIFICAÇÃO QUE POSSUA RESERVATÓRIO DE FIBRA/FIBROCIMENTO  FORNECIMENTO E INSTALAÇÃO. AF_06/2016</t>
  </si>
  <si>
    <t xml:space="preserve"> 5.2.46 </t>
  </si>
  <si>
    <t xml:space="preserve"> 89987 </t>
  </si>
  <si>
    <t>REGISTRO DE GAVETA BRUTO, LATÃO, ROSCÁVEL, 3/4", COM ACABAMENTO E CANOPLA CROMADOS. FORNECIDO E INSTALADO EM RAMAL DE ÁGUA. AF_12/2014</t>
  </si>
  <si>
    <t xml:space="preserve"> 5.2.47 </t>
  </si>
  <si>
    <t xml:space="preserve"> 89985 </t>
  </si>
  <si>
    <t>REGISTRO DE PRESSÃO BRUTO, LATÃO, ROSCÁVEL, 3/4", COM ACABAMENTO E CANOPLA CROMADOS. FORNECIDO E INSTALADO EM RAMAL DE ÁGUA. AF_12/2014</t>
  </si>
  <si>
    <t xml:space="preserve"> 5.2.48 </t>
  </si>
  <si>
    <t xml:space="preserve"> 94662 </t>
  </si>
  <si>
    <t>ADAPTADOR CURTO COM BOLSA E ROSCA PARA REGISTRO, PVC, SOLDÁVEL, DN 50 MM X 1 1/2 , INSTALADO EM RESERVAÇÃO DE ÁGUA DE EDIFICAÇÃO QUE POSSUA RESERVATÓRIO DE FIBRA/FIBROCIMENTO   FORNECIMENTO E INSTALAÇÃO. AF_06/2016</t>
  </si>
  <si>
    <t xml:space="preserve"> 5.2.49 </t>
  </si>
  <si>
    <t xml:space="preserve"> 94658 </t>
  </si>
  <si>
    <t>ADAPTADOR CURTO COM BOLSA E ROSCA PARA REGISTRO, PVC, SOLDÁVEL, DN 32 MM X 1 , INSTALADO EM RESERVAÇÃO DE ÁGUA DE EDIFICAÇÃO QUE POSSUA RESERVATÓRIO DE FIBRA/FIBROCIMENTO   FORNECIMENTO E INSTALAÇÃO. AF_06/2016</t>
  </si>
  <si>
    <t xml:space="preserve"> 5.2.50 </t>
  </si>
  <si>
    <t xml:space="preserve"> 89436 </t>
  </si>
  <si>
    <t>ADAPTADOR CURTO COM BOLSA E ROSCA PARA REGISTRO, PVC, SOLDÁVEL, DN 32MM X 1, INSTALADO EM RAMAL DE DISTRIBUIÇÃO DE ÁGUA - FORNECIMENTO E INSTALAÇÃO. AF_12/2014</t>
  </si>
  <si>
    <t xml:space="preserve"> 5.2.51 </t>
  </si>
  <si>
    <t xml:space="preserve"> 5.2.52 </t>
  </si>
  <si>
    <t xml:space="preserve"> 89429 </t>
  </si>
  <si>
    <t>ADAPTADOR CURTO COM BOLSA E ROSCA PARA REGISTRO, PVC, SOLDÁVEL, DN 25MM X 3/4, INSTALADO EM RAMAL DE DISTRIBUIÇÃO DE ÁGUA - FORNECIMENTO E INSTALAÇÃO. AF_12/2014</t>
  </si>
  <si>
    <t xml:space="preserve"> 5.2.53 </t>
  </si>
  <si>
    <t xml:space="preserve"> COMP-1459 </t>
  </si>
  <si>
    <t>SUPORTE EM ALVENARIA PARA TUBULAÇÃO DE ÁGUA COBERTURA</t>
  </si>
  <si>
    <t xml:space="preserve"> 5.3 </t>
  </si>
  <si>
    <t>ÁGUA QUENTE</t>
  </si>
  <si>
    <t xml:space="preserve"> 5.3.1 </t>
  </si>
  <si>
    <t xml:space="preserve"> COMP-1435 </t>
  </si>
  <si>
    <t>TUBO EM COBRE RÍGIDO, DN 22 MM, CLASSE E, COM ISOLAMENTO EM ESPUMA DE POLIETILENO EXPANDIDO E FITA ALUMINIZADA, INSTALADO EM RAMAL E SUB-RAMAL DE ÁGUA QUENTE, FORNECIMENTO E INSTALAÇÃO.</t>
  </si>
  <si>
    <t xml:space="preserve"> 5.3.2 </t>
  </si>
  <si>
    <t>TUBO EM COBRE RÍGIDO, DN 22 MM, CLASSE E, COM ISOLAMENTO EM ESPUMA DE POLIETILENO EXPANDIDO E FITA ALUMINIZADA, INSTALADO EM RAMAL DE DISTRIBUIÇÃO  FORNECIMENTO E INSTALAÇÃO.</t>
  </si>
  <si>
    <t xml:space="preserve"> 5.3.3 </t>
  </si>
  <si>
    <t>TUBO EM COBRE RÍGIDO, DN 22 MM, CLASSE E, COM ISOLAMENTO EM ESPUMA DE POLIETILENO EXPANDIDO E FITA ALUMINIZADA, INSTALADO EM PRUMADA  FORNECIMENTO E INSTALAÇÃO.</t>
  </si>
  <si>
    <t xml:space="preserve"> 5.3.4 </t>
  </si>
  <si>
    <t xml:space="preserve"> COMP-1438 </t>
  </si>
  <si>
    <t>TUBO EM COBRE RÍGIDO, DN 28 MM, CLASSE E, COM ISOLAMENTO EM ESPUMA DE POLIETILENO EXPANDIDO E FITA ALUMINIZADA, INSTALADO EM RAMAL E SUB-RAMAL  FORNECIMENTO E INSTALAÇÃO.</t>
  </si>
  <si>
    <t xml:space="preserve"> 5.3.5 </t>
  </si>
  <si>
    <t xml:space="preserve"> COMP-1439 </t>
  </si>
  <si>
    <t>TUBO EM COBRE RÍGIDO, DN 28 MM, CLASSE E, COM ISOLAMENTO EM ESPUMA DE POLIETILENO EXPANDIDO E FITA ALUMINIZADA, INSTALADO EM RAMAL DE DISTRIBUIÇÃO  FORNECIMENTO E INSTALAÇÃO.</t>
  </si>
  <si>
    <t xml:space="preserve"> 5.3.6 </t>
  </si>
  <si>
    <t>TUBO EM COBRE RÍGIDO, DN 28 MM, CLASSE E, COM ISOLAMENTO EM ESPUMA DE POLIETILENO EXPANDIDO E FITA ALUMINIZADA, INSTALADO EM PRUMADA  FORNECIMENTO E INSTALAÇÃO.</t>
  </si>
  <si>
    <t xml:space="preserve"> 5.3.7 </t>
  </si>
  <si>
    <t xml:space="preserve"> 91185 </t>
  </si>
  <si>
    <t>FIXAÇÃO DE TUBOS HORIZONTAIS DE PVC, CPVC OU COBRE DIÂMETROS MENORES OU IGUAIS A 40 MM COM ABRAÇADEIRA METÁLICA FLEXÍVEL 18 MM, FIXADA DIRETAMENTE NA LAJE. AF_05/2015</t>
  </si>
  <si>
    <t xml:space="preserve"> 5.3.8 </t>
  </si>
  <si>
    <t xml:space="preserve"> 5.3.9 </t>
  </si>
  <si>
    <t xml:space="preserve"> 5.3.10 </t>
  </si>
  <si>
    <t xml:space="preserve"> 92333 </t>
  </si>
  <si>
    <t>TE EM COBRE, DN 22 MM, SEM ANEL DE SOLDA, INSTALADO EM RAMAL E SUB-RAMAL  FORNECIMENTO E INSTALAÇÃO. AF_12/2015</t>
  </si>
  <si>
    <t xml:space="preserve"> 5.3.11 </t>
  </si>
  <si>
    <t xml:space="preserve"> 92319 </t>
  </si>
  <si>
    <t>TE EM COBRE, DN 28 MM, SEM ANEL DE SOLDA, INSTALADO EM RAMAL DE DISTRIBUIÇÃO  FORNECIMENTO E INSTALAÇÃO. AF_12/2015</t>
  </si>
  <si>
    <t xml:space="preserve"> 5.3.12 </t>
  </si>
  <si>
    <t xml:space="preserve"> COMP-1441 </t>
  </si>
  <si>
    <t>TE DE REDUÇÃO CENTRAL EM COBRE, DN 28X22X28 MM, INSTALADO EM RAMAL E SUB-RAMAL  FORNECIMENTO E INSTALAÇÃO.</t>
  </si>
  <si>
    <t xml:space="preserve"> 5.3.13 </t>
  </si>
  <si>
    <t xml:space="preserve"> COMP-1442 </t>
  </si>
  <si>
    <t>TE DE REDUÇÃO LATERAL EM COBRE, DN 28X22X22 MM, INSTALADO EM RAMAL E SUB-RAMAL  FORNECIMENTO E INSTALAÇÃO.</t>
  </si>
  <si>
    <t xml:space="preserve"> 5.3.14 </t>
  </si>
  <si>
    <t xml:space="preserve"> COMP-1443 </t>
  </si>
  <si>
    <t xml:space="preserve"> 5.3.15 </t>
  </si>
  <si>
    <t xml:space="preserve"> COMP-1444 </t>
  </si>
  <si>
    <t>TE DUPLA CURVA MISTURADOR EM COBRE, 3/4x22x3/4, INSTALADO EM RAMAL E SUB-RAMAL  FORNECIMENTO E INSTALAÇÃO.</t>
  </si>
  <si>
    <t xml:space="preserve"> 5.3.16 </t>
  </si>
  <si>
    <t xml:space="preserve"> 92327 </t>
  </si>
  <si>
    <t>COTOVELO EM COBRE, DN 22 MM, 90 GRAUS, SEM ANEL DE SOLDA, INSTALADO EM RAMAL E SUB-RAMAL  FORNECIMENTO E INSTALAÇÃO. AF_12/2015</t>
  </si>
  <si>
    <t xml:space="preserve"> 5.3.17 </t>
  </si>
  <si>
    <t xml:space="preserve"> 93076 </t>
  </si>
  <si>
    <t>CURVA EM COBRE, DN 22 MM, 45 GRAUS, SEM ANEL DE SOLDA, BOLSA X BOLSA, INSTALADO EM RAMAL DE DISTRIBUIÇÃO  FORNECIMENTO E INSTALAÇÃO. AF_01/2016</t>
  </si>
  <si>
    <t xml:space="preserve"> 5.3.18 </t>
  </si>
  <si>
    <t xml:space="preserve"> 92313 </t>
  </si>
  <si>
    <t>COTOVELO EM COBRE, DN 28 MM, 90 GRAUS, SEM ANEL DE SOLDA, INSTALADO EM RAMAL DE DISTRIBUIÇÃO  FORNECIMENTO E INSTALAÇÃO. AF_12/2015</t>
  </si>
  <si>
    <t xml:space="preserve"> 5.3.19 </t>
  </si>
  <si>
    <t xml:space="preserve"> 93101 </t>
  </si>
  <si>
    <t>COTOVELO EM BRONZE/LATÃO, DN 22 MM X 3/4", 90 GRAUS, SEM ANEL DE SOLDA, BOLSA X ROSCA F, INSTALADO EM RAMAL E SUB-RAMAL  FORNECIMENTO E INSTALAÇÃO. AF_01/2016</t>
  </si>
  <si>
    <t xml:space="preserve"> 5.3.20 </t>
  </si>
  <si>
    <t xml:space="preserve"> 93112 </t>
  </si>
  <si>
    <t>CURVA DE TRANSPOSIÇÃO EM BRONZE/LATÃO, DN 22 MM, SEM ANEL DE SOLDA, BOLSA X BOLSA, INSTALADO EM RAMAL E SUB-RAMAL  FORNECIMENTO E INSTALAÇÃO. AF_01/2016</t>
  </si>
  <si>
    <t xml:space="preserve"> 5.3.21 </t>
  </si>
  <si>
    <t xml:space="preserve"> 93060 </t>
  </si>
  <si>
    <t>CURVA DE TRANSPOSIÇÃO EM BRONZE/LATÃO, DN 28 MM, SEM ANEL DE SOLDA, BOLSA X BOLSA, INSTALADO EM PRUMADA  FORNECIMENTO E INSTALAÇÃO. AF_01/2016</t>
  </si>
  <si>
    <t xml:space="preserve"> 5.3.22 </t>
  </si>
  <si>
    <t xml:space="preserve"> 92293 </t>
  </si>
  <si>
    <t>LUVA EM COBRE, DN 22 MM, SEM ANEL DE SOLDA, INSTALADO EM PRUMADA  FORNECIMENTO E INSTALAÇÃO. AF_12/2015</t>
  </si>
  <si>
    <t xml:space="preserve"> 5.3.23 </t>
  </si>
  <si>
    <t xml:space="preserve"> 92294 </t>
  </si>
  <si>
    <t>LUVA EM COBRE, DN 28 MM, SEM ANEL DE SOLDA, INSTALADO EM PRUMADA  FORNECIMENTO E INSTALAÇÃO. AF_12/2015</t>
  </si>
  <si>
    <t xml:space="preserve"> 5.3.24 </t>
  </si>
  <si>
    <t xml:space="preserve"> 5.3.25 </t>
  </si>
  <si>
    <t xml:space="preserve"> 5.3.26 </t>
  </si>
  <si>
    <t xml:space="preserve"> 5.3.27 </t>
  </si>
  <si>
    <t xml:space="preserve"> 5.3.28 </t>
  </si>
  <si>
    <t xml:space="preserve"> 5.3.29 </t>
  </si>
  <si>
    <t xml:space="preserve"> 5.3.30 </t>
  </si>
  <si>
    <t xml:space="preserve"> 5.3.31 </t>
  </si>
  <si>
    <t xml:space="preserve"> 99619 </t>
  </si>
  <si>
    <t>VÁLVULA DE RETENÇÃO HORIZONTAL, DE BRONZE, ROSCÁVEL, 3/4" - FORNECIMENTO E INSTALAÇÃO. AF_01/2019</t>
  </si>
  <si>
    <t xml:space="preserve"> 5.3.32 </t>
  </si>
  <si>
    <t xml:space="preserve"> COMP-1445 </t>
  </si>
  <si>
    <t>CONECTOR RM EM BRONZE/LATÃO, DN 22 MM X 3/4", SEM ANEL DE SOLDA, BOLSA X ROSCA, INSTALADO EM RAMAL E SUB-RAMAL  FORNECIMENTO E INSTALAÇÃO.</t>
  </si>
  <si>
    <t xml:space="preserve"> 5.3.33 </t>
  </si>
  <si>
    <t xml:space="preserve"> COMP-1446 </t>
  </si>
  <si>
    <t>CONECTOR RM EM BRONZE/LATÃO, DN 28 MM X 1", SEM ANEL DE SOLDA, BOLSA X ROSCA, INSTALADO EM RAMAL DE DISTRIBUIÇÃO  FORNECIMENTO E INSTALAÇÃO.</t>
  </si>
  <si>
    <t xml:space="preserve"> 5.3.34 </t>
  </si>
  <si>
    <t xml:space="preserve"> COMP-1453 </t>
  </si>
  <si>
    <t>KIT AQUECEDOR SOLAR, BOILER 300 L, INOX 304, COM 2 COLETORES EM INOX 1,5x1,0 M - FORNECIMENTO E INSTALAÇÃO</t>
  </si>
  <si>
    <t xml:space="preserve"> COMP-1454 </t>
  </si>
  <si>
    <t xml:space="preserve"> 5.4 </t>
  </si>
  <si>
    <t>ESGOTO</t>
  </si>
  <si>
    <t xml:space="preserve"> 5.4.1 </t>
  </si>
  <si>
    <t xml:space="preserve"> 89711 </t>
  </si>
  <si>
    <t>TUBO PVC, SERIE NORMAL, ESGOTO PREDIAL, DN 40 MM, FORNECIDO E INSTALADO EM RAMAL DE DESCARGA OU RAMAL DE ESGOTO SANITÁRIO. AF_12/2014</t>
  </si>
  <si>
    <t xml:space="preserve"> 5.4.2 </t>
  </si>
  <si>
    <t xml:space="preserve"> 89712 </t>
  </si>
  <si>
    <t>TUBO PVC, SERIE NORMAL, ESGOTO PREDIAL, DN 50 MM, FORNECIDO E INSTALADO EM RAMAL DE DESCARGA OU RAMAL DE ESGOTO SANITÁRIO. AF_12/2014</t>
  </si>
  <si>
    <t xml:space="preserve"> 5.4.3 </t>
  </si>
  <si>
    <t xml:space="preserve"> 89798 </t>
  </si>
  <si>
    <t>TUBO PVC, SERIE NORMAL, ESGOTO PREDIAL, DN 50 MM, FORNECIDO E INSTALADO EM PRUMADA DE ESGOTO SANITÁRIO OU VENTILAÇÃO. AF_12/2014</t>
  </si>
  <si>
    <t xml:space="preserve"> 5.4.4 </t>
  </si>
  <si>
    <t xml:space="preserve"> 89713 </t>
  </si>
  <si>
    <t>TUBO PVC, SERIE NORMAL, ESGOTO PREDIAL, DN 75 MM, FORNECIDO E INSTALADO EM RAMAL DE DESCARGA OU RAMAL DE ESGOTO SANITÁRIO. AF_12/2014</t>
  </si>
  <si>
    <t xml:space="preserve"> 5.4.5 </t>
  </si>
  <si>
    <t xml:space="preserve"> 89799 </t>
  </si>
  <si>
    <t>TUBO PVC, SERIE NORMAL, ESGOTO PREDIAL, DN 75 MM, FORNECIDO E INSTALADO EM PRUMADA DE ESGOTO SANITÁRIO OU VENTILAÇÃO. AF_12/2014</t>
  </si>
  <si>
    <t xml:space="preserve"> 5.4.6 </t>
  </si>
  <si>
    <t xml:space="preserve"> 89714 </t>
  </si>
  <si>
    <t>TUBO PVC, SERIE NORMAL, ESGOTO PREDIAL, DN 100 MM, FORNECIDO E INSTALADO EM RAMAL DE DESCARGA OU RAMAL DE ESGOTO SANITÁRIO. AF_12/2014</t>
  </si>
  <si>
    <t xml:space="preserve"> 5.4.7 </t>
  </si>
  <si>
    <t xml:space="preserve"> 89800 </t>
  </si>
  <si>
    <t>TUBO PVC, SERIE NORMAL, ESGOTO PREDIAL, DN 100 MM, FORNECIDO E INSTALADO EM PRUMADA DE ESGOTO SANITÁRIO OU VENTILAÇÃO. AF_12/2014</t>
  </si>
  <si>
    <t xml:space="preserve"> 5.4.8 </t>
  </si>
  <si>
    <t xml:space="preserve"> 90694 </t>
  </si>
  <si>
    <t>TUBO DE PVC PARA REDE COLETORA DE ESGOTO DE PAREDE MACIÇA, DN 100 MM, JUNTA ELÁSTICA, INSTALADO EM LOCAL COM NÍVEL BAIXO DE INTERFERÊNCIAS - FORNECIMENTO E ASSENTAMENTO. AF_06/2015</t>
  </si>
  <si>
    <t xml:space="preserve"> 5.4.9 </t>
  </si>
  <si>
    <t xml:space="preserve"> 5.4.10 </t>
  </si>
  <si>
    <t xml:space="preserve"> 91186 </t>
  </si>
  <si>
    <t>FIXAÇÃO DE TUBOS HORIZONTAIS DE PVC, CPVC OU COBRE DIÂMETROS MAIORES QUE 40 MM E MENORES OU IGUAIS A 75 MM COM ABRAÇADEIRA METÁLICA FLEXÍVEL 18 MM, FIXADA DIRETAMENTE NA LAJE. AF_05/2015</t>
  </si>
  <si>
    <t xml:space="preserve"> 5.4.11 </t>
  </si>
  <si>
    <t xml:space="preserve"> 91187 </t>
  </si>
  <si>
    <t>FIXAÇÃO DE TUBOS HORIZONTAIS DE PVC, CPVC OU COBRE DIÂMETROS MAIORES QUE 75 MM COM ABRAÇADEIRA METÁLICA FLEXÍVEL 18 MM, FIXADA DIRETAMENTE NA LAJE. AF_05/2015</t>
  </si>
  <si>
    <t xml:space="preserve"> 5.4.12 </t>
  </si>
  <si>
    <t xml:space="preserve"> 90105 </t>
  </si>
  <si>
    <t>ESCAVAÇÃO MECANIZADA DE VALA COM PROFUNDIDADE ATÉ 1,5 M (MÉDIA ENTRE MONTANTE E JUSANTE/UMA COMPOSIÇÃO POR TRECHO) COM RETROESCAVADEIRA (CAPACIDADE DA CAÇAMBA DA RETRO: 0,26 M3 / POTÊNCIA: 88 HP), LARGURA MENOR QUE 0,8 M, EM SOLO DE 1A CATEGORIA, LOCAISCOM BAIXO NÍVEL DE INTERFERÊNCIA. AF_01/2015</t>
  </si>
  <si>
    <t xml:space="preserve"> 5.4.13 </t>
  </si>
  <si>
    <t xml:space="preserve"> 93378 </t>
  </si>
  <si>
    <t>REATERRO MECANIZADO DE VALA COM RETROESCAVADEIRA (CAPACIDADE DA CAÇAMBA DA RETRO: 0,26 M³ / POTÊNCIA: 88 HP), LARGURA ATÉ 0,8 M, PROFUNDIDADE ATÉ 1,5 M, COM SOLO DE 1ª CATEGORIA EM LOCAIS COM BAIXO NÍVEL DE INTERFERÊNCIA. AF_04/2016</t>
  </si>
  <si>
    <t xml:space="preserve"> 5.4.14 </t>
  </si>
  <si>
    <t xml:space="preserve"> 101616 </t>
  </si>
  <si>
    <t>PREPARO DE FUNDO DE VALA COM LARGURA MENOR QUE 1,5 M (ACERTO DO SOLO NATURAL). AF_08/2020</t>
  </si>
  <si>
    <t xml:space="preserve"> 5.4.15 </t>
  </si>
  <si>
    <t xml:space="preserve"> 90724 </t>
  </si>
  <si>
    <t>JUNTA ARGAMASSADA ENTRE TUBO DN 100 MM E O POÇO DE VISITA/ CAIXA DE CONCRETO OU ALVENARIA EM REDES DE ESGOTO. AF_06/2015</t>
  </si>
  <si>
    <t xml:space="preserve"> 5.4.16 </t>
  </si>
  <si>
    <t xml:space="preserve"> 89796 </t>
  </si>
  <si>
    <t>TE, PVC, SERIE NORMAL, ESGOTO PREDIAL, DN 100 X 100 MM, JUNTA ELÁSTICA, FORNECIDO E INSTALADO EM RAMAL DE DESCARGA OU RAMAL DE ESGOTO SANITÁRIO. AF_12/2014</t>
  </si>
  <si>
    <t xml:space="preserve"> 5.4.17 </t>
  </si>
  <si>
    <t xml:space="preserve"> 89786 </t>
  </si>
  <si>
    <t>TE, PVC, SERIE NORMAL, ESGOTO PREDIAL, DN 75 X 75 MM, JUNTA ELÁSTICA, FORNECIDO E INSTALADO EM RAMAL DE DESCARGA OU RAMAL DE ESGOTO SANITÁRIO. AF_12/2014</t>
  </si>
  <si>
    <t xml:space="preserve"> 5.4.18 </t>
  </si>
  <si>
    <t xml:space="preserve"> 89784 </t>
  </si>
  <si>
    <t>TE, PVC, SERIE NORMAL, ESGOTO PREDIAL, DN 50 X 50 MM, JUNTA ELÁSTICA, FORNECIDO E INSTALADO EM RAMAL DE DESCARGA OU RAMAL DE ESGOTO SANITÁRIO. AF_12/2014</t>
  </si>
  <si>
    <t xml:space="preserve"> 5.4.19 </t>
  </si>
  <si>
    <t xml:space="preserve"> COMP-1432 </t>
  </si>
  <si>
    <t xml:space="preserve"> 5.4.20 </t>
  </si>
  <si>
    <t xml:space="preserve"> 5.4.21 </t>
  </si>
  <si>
    <t xml:space="preserve"> 89797 </t>
  </si>
  <si>
    <t>JUNÇÃO SIMPLES, PVC, SERIE NORMAL, ESGOTO PREDIAL, DN 100 X 100 MM, JUNTA ELÁSTICA, FORNECIDO E INSTALADO EM RAMAL DE DESCARGA OU RAMAL DE ESGOTO SANITÁRIO. AF_12/2014</t>
  </si>
  <si>
    <t xml:space="preserve"> 5.4.22 </t>
  </si>
  <si>
    <t xml:space="preserve"> 89785 </t>
  </si>
  <si>
    <t>JUNÇÃO SIMPLES, PVC, SERIE NORMAL, ESGOTO PREDIAL, DN 50 X 50 MM, JUNTA ELÁSTICA, FORNECIDO E INSTALADO EM RAMAL DE DESCARGA OU RAMAL DE ESGOTO SANITÁRIO. AF_12/2014</t>
  </si>
  <si>
    <t xml:space="preserve"> 5.4.23 </t>
  </si>
  <si>
    <t xml:space="preserve"> 89783 </t>
  </si>
  <si>
    <t>JUNÇÃO SIMPLES, PVC, SERIE NORMAL, ESGOTO PREDIAL, DN 40 MM, JUNTA SOLDÁVEL, FORNECIDO E INSTALADO EM RAMAL DE DESCARGA OU RAMAL DE ESGOTO SANITÁRIO. AF_12/2014</t>
  </si>
  <si>
    <t xml:space="preserve"> 5.4.24 </t>
  </si>
  <si>
    <t xml:space="preserve"> 5.4.25 </t>
  </si>
  <si>
    <t xml:space="preserve"> 5.4.26 </t>
  </si>
  <si>
    <t xml:space="preserve"> 5.4.27 </t>
  </si>
  <si>
    <t xml:space="preserve"> 89809 </t>
  </si>
  <si>
    <t>JOELHO 90 GRAUS, PVC, SERIE NORMAL, ESGOTO PREDIAL, DN 100 MM, JUNTA ELÁSTICA, FORNECIDO E INSTALADO EM PRUMADA DE ESGOTO SANITÁRIO OU VENTILAÇÃO. AF_12/2014</t>
  </si>
  <si>
    <t xml:space="preserve"> 5.4.28 </t>
  </si>
  <si>
    <t xml:space="preserve"> 89805 </t>
  </si>
  <si>
    <t>JOELHO 90 GRAUS, PVC, SERIE NORMAL, ESGOTO PREDIAL, DN 75 MM, JUNTA ELÁSTICA, FORNECIDO E INSTALADO EM PRUMADA DE ESGOTO SANITÁRIO OU VENTILAÇÃO. AF_12/2014</t>
  </si>
  <si>
    <t xml:space="preserve"> 5.4.29 </t>
  </si>
  <si>
    <t xml:space="preserve"> 89731 </t>
  </si>
  <si>
    <t>JOELHO 90 GRAUS, PVC, SERIE NORMAL, ESGOTO PREDIAL, DN 50 MM, JUNTA ELÁSTICA, FORNECIDO E INSTALADO EM RAMAL DE DESCARGA OU RAMAL DE ESGOTO SANITÁRIO. AF_12/2014</t>
  </si>
  <si>
    <t xml:space="preserve"> 5.4.30 </t>
  </si>
  <si>
    <t xml:space="preserve"> 89724 </t>
  </si>
  <si>
    <t>JOELHO 90 GRAUS, PVC, SERIE NORMAL, ESGOTO PREDIAL, DN 40 MM, JUNTA SOLDÁVEL, FORNECIDO E INSTALADO EM RAMAL DE DESCARGA OU RAMAL DE ESGOTO SANITÁRIO. AF_12/2014</t>
  </si>
  <si>
    <t xml:space="preserve"> 5.4.31 </t>
  </si>
  <si>
    <t xml:space="preserve"> 89746 </t>
  </si>
  <si>
    <t>JOELHO 45 GRAUS, PVC, SERIE NORMAL, ESGOTO PREDIAL, DN 100 MM, JUNTA ELÁSTICA, FORNECIDO E INSTALADO EM RAMAL DE DESCARGA OU RAMAL DE ESGOTO SANITÁRIO. AF_12/2014</t>
  </si>
  <si>
    <t xml:space="preserve"> 5.4.32 </t>
  </si>
  <si>
    <t xml:space="preserve"> 89739 </t>
  </si>
  <si>
    <t>JOELHO 45 GRAUS, PVC, SERIE NORMAL, ESGOTO PREDIAL, DN 75 MM, JUNTA ELÁSTICA, FORNECIDO E INSTALADO EM RAMAL DE DESCARGA OU RAMAL DE ESGOTO SANITÁRIO. AF_12/2014</t>
  </si>
  <si>
    <t xml:space="preserve"> 5.4.33 </t>
  </si>
  <si>
    <t xml:space="preserve"> 89732 </t>
  </si>
  <si>
    <t>JOELHO 45 GRAUS, PVC, SERIE NORMAL, ESGOTO PREDIAL, DN 50 MM, JUNTA ELÁSTICA, FORNECIDO E INSTALADO EM RAMAL DE DESCARGA OU RAMAL DE ESGOTO SANITÁRIO. AF_12/2014</t>
  </si>
  <si>
    <t xml:space="preserve"> 5.4.34 </t>
  </si>
  <si>
    <t xml:space="preserve"> 89726 </t>
  </si>
  <si>
    <t>JOELHO 45 GRAUS, PVC, SERIE NORMAL, ESGOTO PREDIAL, DN 40 MM, JUNTA SOLDÁVEL, FORNECIDO E INSTALADO EM RAMAL DE DESCARGA OU RAMAL DE ESGOTO SANITÁRIO. AF_12/2014</t>
  </si>
  <si>
    <t xml:space="preserve"> 5.4.35 </t>
  </si>
  <si>
    <t xml:space="preserve"> 89728 </t>
  </si>
  <si>
    <t>CURVA CURTA 90 GRAUS, PVC, SERIE NORMAL, ESGOTO PREDIAL, DN 40 MM, JUNTA SOLDÁVEL, FORNECIDO E INSTALADO EM RAMAL DE DESCARGA OU RAMAL DE ESGOTO SANITÁRIO. AF_12/2014</t>
  </si>
  <si>
    <t xml:space="preserve"> 5.4.36 </t>
  </si>
  <si>
    <t xml:space="preserve"> COMP-1447 </t>
  </si>
  <si>
    <t xml:space="preserve"> 5.4.37 </t>
  </si>
  <si>
    <t xml:space="preserve"> COMP-1448 </t>
  </si>
  <si>
    <t xml:space="preserve"> 5.4.38 </t>
  </si>
  <si>
    <t xml:space="preserve"> COMP-1449 </t>
  </si>
  <si>
    <t xml:space="preserve"> 5.4.39 </t>
  </si>
  <si>
    <t xml:space="preserve"> 89821 </t>
  </si>
  <si>
    <t>LUVA SIMPLES, PVC, SERIE NORMAL, ESGOTO PREDIAL, DN 100 MM, JUNTA ELÁSTICA, FORNECIDO E INSTALADO EM PRUMADA DE ESGOTO SANITÁRIO OU VENTILAÇÃO. AF_12/2014</t>
  </si>
  <si>
    <t xml:space="preserve"> 5.4.40 </t>
  </si>
  <si>
    <t xml:space="preserve"> 89817 </t>
  </si>
  <si>
    <t>LUVA SIMPLES, PVC, SERIE NORMAL, ESGOTO PREDIAL, DN 75 MM, JUNTA ELÁSTICA, FORNECIDO E INSTALADO EM PRUMADA DE ESGOTO SANITÁRIO OU VENTILAÇÃO. AF_12/2014</t>
  </si>
  <si>
    <t xml:space="preserve"> 5.4.41 </t>
  </si>
  <si>
    <t xml:space="preserve"> 89813 </t>
  </si>
  <si>
    <t>LUVA SIMPLES, PVC, SERIE NORMAL, ESGOTO PREDIAL, DN 50 MM, JUNTA ELÁSTICA, FORNECIDO E INSTALADO EM PRUMADA DE ESGOTO SANITÁRIO OU VENTILAÇÃO. AF_12/2014</t>
  </si>
  <si>
    <t xml:space="preserve"> 5.4.42 </t>
  </si>
  <si>
    <t xml:space="preserve"> 90441 </t>
  </si>
  <si>
    <t>FURO EM CONCRETO PARA DIÂMETROS MAIORES QUE 75 MM. AF_05/2015</t>
  </si>
  <si>
    <t xml:space="preserve"> 5.4.43 </t>
  </si>
  <si>
    <t xml:space="preserve"> 5.4.44 </t>
  </si>
  <si>
    <t xml:space="preserve"> 5.4.45 </t>
  </si>
  <si>
    <t xml:space="preserve"> COMP-1456 </t>
  </si>
  <si>
    <t>RALO SIFONADO, PVC, DN 100 X 40 MM, JUNTA SOLDÁVEL, TAMPA EM INOX COM CAIXILHO - FORNECIDO E INSTALADO EM RAMAL DE DESCARGA OU EM RAMAL DE ESGOTO SANITÁRIO.</t>
  </si>
  <si>
    <t xml:space="preserve"> 5.4.46 </t>
  </si>
  <si>
    <t>CAIXA SIFONADA, PVC, DN 150 X 185 X 75 MM, JUNTA ELÁSTICA, TAMPA EM INOX COM CAIXILHO - FORNECIDA E INSTALADA EM RAMAL DE DESCARGA OU EM RAMAL DE ESGOTO SANITÁRIO.</t>
  </si>
  <si>
    <t xml:space="preserve"> 5.4.47 </t>
  </si>
  <si>
    <t xml:space="preserve"> COMP-1458 </t>
  </si>
  <si>
    <t>CAIXA SIFONADA, PVC, DN 100 X 100 X 50 MM, JUNTA ELÁSTICA, TAMPA EM INOX COM CAIXILHO - FORNECIDA E INSTALADA EM RAMAL DE DESCARGA OU EM RAMAL DE ESGOTO SANITÁRIO.</t>
  </si>
  <si>
    <t xml:space="preserve"> 5.4.48 </t>
  </si>
  <si>
    <t xml:space="preserve"> COMP-1450 </t>
  </si>
  <si>
    <t>CAIXA SIFONADA, PVC, DN 150 X 150 X 50 MM, JUNTA ELÁSTICA, TAMPA EM INOX COM CAIXILHO - FORNECIDA E INSTALADA EM RAMAL DE DESCARGA OU EM RAMAL DE ESGOTO SANITÁRIO.</t>
  </si>
  <si>
    <t xml:space="preserve"> 5.4.49 </t>
  </si>
  <si>
    <t xml:space="preserve"> 98102 </t>
  </si>
  <si>
    <t>CAIXA DE GORDURA SIMPLES, CIRCULAR, EM CONCRETO PRÉ-MOLDADO, DIÂMETRO INTERNO = 0,4 M, ALTURA INTERNA = 0,4 M. AF_05/2018</t>
  </si>
  <si>
    <t xml:space="preserve"> 5.4.50 </t>
  </si>
  <si>
    <t xml:space="preserve"> COMP-1451 </t>
  </si>
  <si>
    <t>CAIXA DE AREIA RETANGULAR, EM ALVENARIA COM BLOCOS DE CONCRETO, DIMENSÕES INTERNAS: 1X1X1,2 M PARA REDE DE ESGOTO.</t>
  </si>
  <si>
    <t xml:space="preserve"> 5.4.51 </t>
  </si>
  <si>
    <t xml:space="preserve"> COMP-1452 </t>
  </si>
  <si>
    <t>CAIXA COLETORA/SEPARADORA DE ÓLEO RETANGULAR, EM ALVENARIA COM BLOCOS DE CONCRETO, DIMENSÕES INTERNAS: 0,8X0,8X1,0 M PARA REDE DE ESGOTO.</t>
  </si>
  <si>
    <t xml:space="preserve"> 5.4.52 </t>
  </si>
  <si>
    <t xml:space="preserve"> 97906 </t>
  </si>
  <si>
    <t>CAIXA ENTERRADA HIDRÁULICA RETANGULAR, EM ALVENARIA COM BLOCOS DE CONCRETO, DIMENSÕES INTERNAS: 0,6X0,6X0,6 M PARA REDE DE ESGOTO. AF_05/2018</t>
  </si>
  <si>
    <t xml:space="preserve"> 5.4.53 </t>
  </si>
  <si>
    <t xml:space="preserve"> COMP-1460 </t>
  </si>
  <si>
    <t xml:space="preserve"> 5.5 </t>
  </si>
  <si>
    <t>VENTILAÇÃO</t>
  </si>
  <si>
    <t xml:space="preserve"> 5.5.1 </t>
  </si>
  <si>
    <t xml:space="preserve"> 5.5.2 </t>
  </si>
  <si>
    <t xml:space="preserve"> 5.5.3 </t>
  </si>
  <si>
    <t xml:space="preserve"> 5.5.4 </t>
  </si>
  <si>
    <t xml:space="preserve"> 5.5.5 </t>
  </si>
  <si>
    <t xml:space="preserve"> 5.5.6 </t>
  </si>
  <si>
    <t xml:space="preserve"> 91222 </t>
  </si>
  <si>
    <t>RASGO EM ALVENARIA PARA RAMAIS/ DISTRIBUIÇÃO COM DIÂMETROS MAIORES QUE 40 MM E MENORES OU IGUAIS A 75 MM. AF_05/2015</t>
  </si>
  <si>
    <t xml:space="preserve"> 5.5.7 </t>
  </si>
  <si>
    <t xml:space="preserve"> 90469 </t>
  </si>
  <si>
    <t>CHUMBAMENTO LINEAR EM CONTRAPISO PARA RAMAIS/DISTRIBUIÇÃO COM DIÂMETROS MAIORES QUE 40 MM E MENORES OU IGUAIS A 75 MM. AF_05/2015</t>
  </si>
  <si>
    <t xml:space="preserve"> 5.5.8 </t>
  </si>
  <si>
    <t xml:space="preserve"> 5.5.9 </t>
  </si>
  <si>
    <t xml:space="preserve"> 5.5.10 </t>
  </si>
  <si>
    <t xml:space="preserve"> 5.5.11 </t>
  </si>
  <si>
    <t xml:space="preserve"> 5.5.12 </t>
  </si>
  <si>
    <t xml:space="preserve"> 89737 </t>
  </si>
  <si>
    <t>JOELHO 90 GRAUS, PVC, SERIE NORMAL, ESGOTO PREDIAL, DN 75 MM, JUNTA ELÁSTICA, FORNECIDO E INSTALADO EM RAMAL DE DESCARGA OU RAMAL DE ESGOTO SANITÁRIO. AF_12/2014</t>
  </si>
  <si>
    <t xml:space="preserve"> 5.5.13 </t>
  </si>
  <si>
    <t xml:space="preserve"> 5.5.14 </t>
  </si>
  <si>
    <t xml:space="preserve"> 89795 </t>
  </si>
  <si>
    <t>JUNÇÃO SIMPLES, PVC, SERIE NORMAL, ESGOTO PREDIAL, DN 75 X 75 MM, JUNTA ELÁSTICA, FORNECIDO E INSTALADO EM RAMAL DE DESCARGA OU RAMAL DE ESGOTO SANITÁRIO. AF_12/2014</t>
  </si>
  <si>
    <t xml:space="preserve"> 5.5.15 </t>
  </si>
  <si>
    <t xml:space="preserve"> 5.5.16 </t>
  </si>
  <si>
    <t xml:space="preserve"> 5.5.17 </t>
  </si>
  <si>
    <t xml:space="preserve"> 5.5.18 </t>
  </si>
  <si>
    <t xml:space="preserve"> 5.5.19 </t>
  </si>
  <si>
    <t xml:space="preserve"> 5.5.20 </t>
  </si>
  <si>
    <t xml:space="preserve"> 5.5.21 </t>
  </si>
  <si>
    <t xml:space="preserve"> COMP-1433 </t>
  </si>
  <si>
    <t xml:space="preserve"> 5.5.22 </t>
  </si>
  <si>
    <t xml:space="preserve"> COMP-1434 </t>
  </si>
  <si>
    <t xml:space="preserve"> 5.6 </t>
  </si>
  <si>
    <t xml:space="preserve"> 5.6.1 </t>
  </si>
  <si>
    <t xml:space="preserve"> 5.6.2 </t>
  </si>
  <si>
    <t xml:space="preserve"> 99260 </t>
  </si>
  <si>
    <t>CAIXA ENTERRADA HIDRÁULICA RETANGULAR, EM ALVENARIA COM BLOCOS DE CONCRETO, DIMENSÕES INTERNAS: 0,6X0,6X0,6 M PARA REDE DE DRENAGEM. AF_05/2018</t>
  </si>
  <si>
    <t xml:space="preserve"> 5.6.3 </t>
  </si>
  <si>
    <t xml:space="preserve"> 5.6.4 </t>
  </si>
  <si>
    <t xml:space="preserve"> 89578 </t>
  </si>
  <si>
    <t>TUBO PVC, SÉRIE R, ÁGUA PLUVIAL, DN 100 MM, FORNECIDO E INSTALADO EM CONDUTORES VERTICAIS DE ÁGUAS PLUVIAIS. AF_12/2014</t>
  </si>
  <si>
    <t xml:space="preserve"> 5.6.5 </t>
  </si>
  <si>
    <t xml:space="preserve"> 89587 </t>
  </si>
  <si>
    <t>CURVA 87 GRAUS E 30 MINUTOS, PVC, SERIE R, ÁGUA PLUVIAL, DN 100 MM, JUNTA ELÁSTICA, FORNECIDO E INSTALADO EM CONDUTORES VERTICAIS DE ÁGUAS PLUVIAIS. AF_12/2014</t>
  </si>
  <si>
    <t xml:space="preserve"> 5.6.6 </t>
  </si>
  <si>
    <t>AR CONDICIONADO</t>
  </si>
  <si>
    <t xml:space="preserve"> 6.1 </t>
  </si>
  <si>
    <t>TUBO EM COBRE FLEXÍVEL, DN 1/2", COM ISOLAMENTO POLIPEX PLUS E FITA DE PVC, INSTALADO EM RAMAL DE ALIMENTAÇÃO DE AR CONDICIONADO - FORNECIMENTO E INSTALAÇÃO</t>
  </si>
  <si>
    <t xml:space="preserve"> 6.2 </t>
  </si>
  <si>
    <t>TUBO EM COBRE FLEXÍVEL, DN 1/4", COM ISOLAMENTO POLIPEX PLUS E FITA DE PVC, INSTALADO EM RAMAL DE ALIMENTAÇÃO DE AR CONDICIONADO - FORNECIMENTO E INSTALAÇÃO</t>
  </si>
  <si>
    <t xml:space="preserve"> 6.3 </t>
  </si>
  <si>
    <t>TUBO EM COBRE FLEXÍVEL, DN 3/8", COM ISOLAMENTO POLIPEX PLUS E FITA DE PVC, INSTALADO EM RAMAL DE ALIMENTAÇÃO DE AR CONDICIONADO - FORNECIMENTO E INSTALAÇÃO</t>
  </si>
  <si>
    <t xml:space="preserve"> 6.4 </t>
  </si>
  <si>
    <t xml:space="preserve"> COMP-1269 </t>
  </si>
  <si>
    <t xml:space="preserve"> 6.5 </t>
  </si>
  <si>
    <t xml:space="preserve"> 6.6 </t>
  </si>
  <si>
    <t xml:space="preserve"> 89782 </t>
  </si>
  <si>
    <t>TE, PVC, SERIE NORMAL, ESGOTO PREDIAL, DN 40 X 40 MM, JUNTA SOLDÁVEL, FORNECIDO E INSTALADO EM RAMAL DE DESCARGA OU RAMAL DE ESGOTO SANITÁRIO. AF_12/2014</t>
  </si>
  <si>
    <t xml:space="preserve"> 98111 </t>
  </si>
  <si>
    <t>CAIXA DE INSPEÇÃO PARA ATERRAMENTO, CIRCULAR, EM POLIETILENO, DIÂMETRO INTERNO = 0,3 M. AF_05/2018</t>
  </si>
  <si>
    <t xml:space="preserve"> 101619 </t>
  </si>
  <si>
    <t>PREPARO DE FUNDO DE VALA COM LARGURA MENOR QUE 1,5 M, COM CAMADA DE BRITA, LANÇAMENTO MANUAL. AF_08/2020</t>
  </si>
  <si>
    <t xml:space="preserve"> 87548 </t>
  </si>
  <si>
    <t>MASSA ÚNICA, PARA RECEBIMENTO DE PINTURA, EM ARGAMASSA TRAÇO 1:2:8, PREPARO MANUAL, APLICADA MANUALMENTE EM FACES INTERNAS DE PAREDES, ESPESSURA DE 10MM, COM EXECUÇÃO DE TALISCAS. AF_06/2014</t>
  </si>
  <si>
    <t xml:space="preserve"> COMP-1413 </t>
  </si>
  <si>
    <t>ALÇAPÃO EM CHAPA DE AÇO - PROTEÇÃO SHAFTS AR-CONDICIONADO</t>
  </si>
  <si>
    <t xml:space="preserve"> COMP-1424 </t>
  </si>
  <si>
    <t>INSTALAÇÃO DE EQUIPAMENTOS DE AR CONDICIONADO SPLIT HIWALL INVERTER - 9.000 à 36.000 BTU's</t>
  </si>
  <si>
    <t>INSTALAÇÕES ELÉTRICAS</t>
  </si>
  <si>
    <t xml:space="preserve"> 7.1 </t>
  </si>
  <si>
    <t>CABOS E FIOS</t>
  </si>
  <si>
    <t xml:space="preserve"> 91926 </t>
  </si>
  <si>
    <t>CABO DE COBRE FLEXÍVEL ISOLADO, 2,5 MM², ANTI-CHAMA 450/750 V, PARA CIRCUITOS TERMINAIS - FORNECIMENTO E INSTALAÇÃO. AF_12/2015</t>
  </si>
  <si>
    <t xml:space="preserve"> 91928 </t>
  </si>
  <si>
    <t>CABO DE COBRE FLEXÍVEL ISOLADO, 4 MM², ANTI-CHAMA 450/750 V, PARA CIRCUITOS TERMINAIS - FORNECIMENTO E INSTALAÇÃO. AF_12/2015</t>
  </si>
  <si>
    <t xml:space="preserve"> 91931 </t>
  </si>
  <si>
    <t>CABO DE COBRE FLEXÍVEL ISOLADO, 6 MM², ANTI-CHAMA 0,6/1,0 KV, PARA CIRCUITOS TERMINAIS - FORNECIMENTO E INSTALAÇÃO. AF_12/2015</t>
  </si>
  <si>
    <t xml:space="preserve"> 92980 </t>
  </si>
  <si>
    <t>CABO DE COBRE FLEXÍVEL ISOLADO, 10 MM², ANTI-CHAMA 0,6/1,0 KV, PARA DISTRIBUIÇÃO - FORNECIMENTO E INSTALAÇÃO. AF_12/2015</t>
  </si>
  <si>
    <t xml:space="preserve"> 92982 </t>
  </si>
  <si>
    <t>CABO DE COBRE FLEXÍVEL ISOLADO, 16 MM², ANTI-CHAMA 0,6/1,0 KV, PARA DISTRIBUIÇÃO - FORNECIMENTO E INSTALAÇÃO. AF_12/2015</t>
  </si>
  <si>
    <t xml:space="preserve"> 92984 </t>
  </si>
  <si>
    <t>CABO DE COBRE FLEXÍVEL ISOLADO, 25 MM², ANTI-CHAMA 0,6/1,0 KV, PARA DISTRIBUIÇÃO - FORNECIMENTO E INSTALAÇÃO. AF_12/2015</t>
  </si>
  <si>
    <t xml:space="preserve"> 101888 </t>
  </si>
  <si>
    <t>CABO DE COBRE ISOLADO, 25 MM², ANTI-CHAMA 450/750 V, INSTALADO EM ELETROCALHA OU PERFILADO - FORNECIMENTO E INSTALAÇÃO. AF_10/2020</t>
  </si>
  <si>
    <t xml:space="preserve"> 7.2 </t>
  </si>
  <si>
    <t>ELETRODUTOS E ACESSÓRIOS</t>
  </si>
  <si>
    <t xml:space="preserve"> 91854 </t>
  </si>
  <si>
    <t>ELETRODUTO FLEXÍVEL CORRUGADO, PVC, DN 25 MM (3/4"), PARA CIRCUITOS TERMINAIS, INSTALADO EM PAREDE - FORNECIMENTO E INSTALAÇÃO. AF_12/2015</t>
  </si>
  <si>
    <t xml:space="preserve"> 97668 </t>
  </si>
  <si>
    <t>ELETRODUTO FLEXÍVEL CORRUGADO, PEAD, DN 63 (2")  - FORNECIMENTO E INSTALAÇÃO. AF_04/2016</t>
  </si>
  <si>
    <t xml:space="preserve"> 90447 </t>
  </si>
  <si>
    <t>RASGO EM ALVENARIA PARA ELETRODUTOS COM DIAMETROS MENORES OU IGUAIS A 40 MM. AF_05/2015</t>
  </si>
  <si>
    <t xml:space="preserve"> 91939 </t>
  </si>
  <si>
    <t>CAIXA RETANGULAR 4" X 2" ALTA (2,00 M DO PISO), PVC, INSTALADA EM PAREDE - FORNECIMENTO E INSTALAÇÃO. AF_12/2015</t>
  </si>
  <si>
    <t xml:space="preserve"> 91940 </t>
  </si>
  <si>
    <t>CAIXA RETANGULAR 4" X 2" MÉDIA (1,30 M DO PISO), PVC, INSTALADA EM PAREDE - FORNECIMENTO E INSTALAÇÃO. AF_12/2015</t>
  </si>
  <si>
    <t xml:space="preserve"> 91941 </t>
  </si>
  <si>
    <t>CAIXA RETANGULAR 4" X 2" BAIXA (0,30 M DO PISO), PVC, INSTALADA EM PAREDE - FORNECIMENTO E INSTALAÇÃO. AF_12/2015</t>
  </si>
  <si>
    <t xml:space="preserve"> 91863 </t>
  </si>
  <si>
    <t>ELETRODUTO RÍGIDO ROSCÁVEL, PVC, DN 25 MM (3/4"), PARA CIRCUITOS TERMINAIS, INSTALADO EM FORRO - FORNECIMENTO E INSTALAÇÃO. AF_12/2015</t>
  </si>
  <si>
    <t xml:space="preserve"> 91864 </t>
  </si>
  <si>
    <t>ELETRODUTO RÍGIDO ROSCÁVEL, PVC, DN 32 MM (1"), PARA CIRCUITOS TERMINAIS, INSTALADO EM FORRO - FORNECIMENTO E INSTALAÇÃO. AF_12/2015</t>
  </si>
  <si>
    <t xml:space="preserve"> 93008 </t>
  </si>
  <si>
    <t>ELETRODUTO RÍGIDO ROSCÁVEL, PVC, DN 50 MM (1 1/2") - FORNECIMENTO E INSTALAÇÃO. AF_12/2015</t>
  </si>
  <si>
    <t xml:space="preserve"> 93011 </t>
  </si>
  <si>
    <t>ELETRODUTO RÍGIDO ROSCÁVEL, PVC, DN 85 MM (3") - FORNECIMENTO E INSTALAÇÃO. AF_12/2015</t>
  </si>
  <si>
    <t xml:space="preserve"> 91893 </t>
  </si>
  <si>
    <t>CURVA 90 GRAUS PARA ELETRODUTO, PVC, ROSCÁVEL, DN 32 MM (1"), PARA CIRCUITOS TERMINAIS, INSTALADA EM FORRO - FORNECIMENTO E INSTALAÇÃO. AF_12/2015</t>
  </si>
  <si>
    <t xml:space="preserve"> 91875 </t>
  </si>
  <si>
    <t>LUVA PARA ELETRODUTO, PVC, ROSCÁVEL, DN 25 MM (3/4"), PARA CIRCUITOS TERMINAIS, INSTALADA EM FORRO - FORNECIMENTO E INSTALAÇÃO. AF_12/2015</t>
  </si>
  <si>
    <t xml:space="preserve"> 91876 </t>
  </si>
  <si>
    <t>LUVA PARA ELETRODUTO, PVC, ROSCÁVEL, DN 32 MM (1"), PARA CIRCUITOS TERMINAIS, INSTALADA EM FORRO - FORNECIMENTO E INSTALAÇÃO. AF_12/2015</t>
  </si>
  <si>
    <t xml:space="preserve"> 95781 </t>
  </si>
  <si>
    <t>CONDULETE DE ALUMÍNIO, TIPO C, PARA ELETRODUTO DE AÇO GALVANIZADO DN 25 MM (1''), APARENTE - FORNECIMENTO E INSTALAÇÃO. AF_11/2016_P</t>
  </si>
  <si>
    <t xml:space="preserve"> 95782 </t>
  </si>
  <si>
    <t>CONDULETE DE ALUMÍNIO, TIPO E, ELETRODUTO DE AÇO GALVANIZADO DN 25 MM (1''), APARENTE - FORNECIMENTO E INSTALAÇÃO. AF_11/2016_P</t>
  </si>
  <si>
    <t xml:space="preserve"> 95789 </t>
  </si>
  <si>
    <t xml:space="preserve"> 95796 </t>
  </si>
  <si>
    <t>CONDULETE DE ALUMÍNIO, TIPO T, PARA ELETRODUTO DE AÇO GALVANIZADO DN 25 MM (1''), APARENTE - FORNECIMENTO E INSTALAÇÃO. AF_11/2016_P</t>
  </si>
  <si>
    <t xml:space="preserve"> 91937 </t>
  </si>
  <si>
    <t>CAIXA OCTOGONAL 3" X 3", PVC, INSTALADA EM LAJE - FORNECIMENTO E INSTALAÇÃO. AF_12/2015</t>
  </si>
  <si>
    <t xml:space="preserve"> 95745 </t>
  </si>
  <si>
    <t>ELETRODUTO DE AÇO GALVANIZADO, CLASSE LEVE, DN 20 MM (3/4), APARENTE, INSTALADO EM TETO - FORNECIMENTO E INSTALAÇÃO. AF_11/2016_P</t>
  </si>
  <si>
    <t xml:space="preserve"> 7.3 </t>
  </si>
  <si>
    <t>TOMADAS E INTERRUPTORES</t>
  </si>
  <si>
    <t xml:space="preserve"> 91953 </t>
  </si>
  <si>
    <t>INTERRUPTOR SIMPLES (1 MÓDULO), 10A/250V, INCLUINDO SUPORTE E PLACA - FORNECIMENTO E INSTALAÇÃO. AF_12/2015</t>
  </si>
  <si>
    <t xml:space="preserve"> 91959 </t>
  </si>
  <si>
    <t>INTERRUPTOR SIMPLES (2 MÓDULOS), 10A/250V, INCLUINDO SUPORTE E PLACA - FORNECIMENTO E INSTALAÇÃO. AF_12/2015</t>
  </si>
  <si>
    <t xml:space="preserve"> 91967 </t>
  </si>
  <si>
    <t>INTERRUPTOR SIMPLES (3 MÓDULOS), 10A/250V, INCLUINDO SUPORTE E PLACA - FORNECIMENTO E INSTALAÇÃO. AF_12/2015</t>
  </si>
  <si>
    <t xml:space="preserve"> 91955 </t>
  </si>
  <si>
    <t>INTERRUPTOR PARALELO (1 MÓDULO), 10A/250V, INCLUINDO SUPORTE E PLACA - FORNECIMENTO E INSTALAÇÃO. AF_12/2015</t>
  </si>
  <si>
    <t xml:space="preserve"> 91961 </t>
  </si>
  <si>
    <t>INTERRUPTOR PARALELO (2 MÓDULOS), 10A/250V, INCLUINDO SUPORTE E PLACA - FORNECIMENTO E INSTALAÇÃO. AF_12/2015</t>
  </si>
  <si>
    <t xml:space="preserve"> 91969 </t>
  </si>
  <si>
    <t>INTERRUPTOR PARALELO (3 MÓDULOS), 10A/250V, INCLUINDO SUPORTE E PLACA - FORNECIMENTO E INSTALAÇÃO. AF_12/2015</t>
  </si>
  <si>
    <t xml:space="preserve"> 92023 </t>
  </si>
  <si>
    <t>INTERRUPTOR SIMPLES (1 MÓDULO) COM 1 TOMADA DE EMBUTIR 2P+T 10 A,  INCLUINDO SUPORTE E PLACA - FORNECIMENTO E INSTALAÇÃO. AF_12/2015</t>
  </si>
  <si>
    <t xml:space="preserve"> 91996 </t>
  </si>
  <si>
    <t>TOMADA MÉDIA DE EMBUTIR (1 MÓDULO), 2P+T 10 A, INCLUINDO SUPORTE E PLACA - FORNECIMENTO E INSTALAÇÃO. AF_12/2015</t>
  </si>
  <si>
    <t xml:space="preserve"> 91997 </t>
  </si>
  <si>
    <t>TOMADA MÉDIA DE EMBUTIR (1 MÓDULO), 2P+T 20 A, INCLUINDO SUPORTE E PLACA - FORNECIMENTO E INSTALAÇÃO. AF_12/2015</t>
  </si>
  <si>
    <t xml:space="preserve"> 92000 </t>
  </si>
  <si>
    <t>TOMADA BAIXA DE EMBUTIR (1 MÓDULO), 2P+T 10 A, INCLUINDO SUPORTE E PLACA - FORNECIMENTO E INSTALAÇÃO. AF_12/2015</t>
  </si>
  <si>
    <t xml:space="preserve"> 92008 </t>
  </si>
  <si>
    <t>TOMADA BAIXA DE EMBUTIR (2 MÓDULOS), 2P+T 10 A, INCLUINDO SUPORTE E PLACA - FORNECIMENTO E INSTALAÇÃO. AF_12/2015</t>
  </si>
  <si>
    <t xml:space="preserve"> 7.4 </t>
  </si>
  <si>
    <t>ELETROCALHAS</t>
  </si>
  <si>
    <t>ELETROCALHA PERFURADA EM AÇO GALVANIZADO, LARGURA 50MM E ALTURA 50MM, INCLUSIVE EMENDA E TAMPA - FORNECIMENTO E INSTALAÇÃO.</t>
  </si>
  <si>
    <t>SAÍDA HORIZONTAL PARA ELETRODUTO 1"</t>
  </si>
  <si>
    <t>SAÍDA DUPLA PARA ELETRODUTO</t>
  </si>
  <si>
    <t>CURVA HORIZONTAL 90º ELETROCALHA 50X50 - COM TAMPA</t>
  </si>
  <si>
    <t>TERMINAL PARA ELETROCALHA 50X50</t>
  </si>
  <si>
    <t>TÊ HORIZONTAL 50 x 50 MM PARA ELETROCALHA METÁLICA, COM TAMPA - FORNECIMENTO E INSTALAÇÃO</t>
  </si>
  <si>
    <t xml:space="preserve"> 7.5 </t>
  </si>
  <si>
    <t>LUMINÁRIAS</t>
  </si>
  <si>
    <t xml:space="preserve"> 7.6 </t>
  </si>
  <si>
    <t xml:space="preserve"> 101881 </t>
  </si>
  <si>
    <t>QUADRO DE DISTRIBUIÇÃO DE ENERGIA EM CHAPA DE AÇO GALVANIZADO, DE EMBUTIR, COM BARRAMENTO TRIFÁSICO, PARA 40 DISJUNTORES DIN 100A - FORNECIMENTO E INSTALAÇÃO. AF_10/2020</t>
  </si>
  <si>
    <t xml:space="preserve"> 101879 </t>
  </si>
  <si>
    <t>QUADRO DE DISTRIBUIÇÃO DE ENERGIA EM CHAPA DE AÇO GALVANIZADO, DE EMBUTIR, COM BARRAMENTO TRIFÁSICO, PARA 24 DISJUNTORES DIN 100A - FORNECIMENTO E INSTALAÇÃO. AF_10/2020</t>
  </si>
  <si>
    <t>QUADRO DE DISTRIBUIÇÃO DE ENERGIA EM CHAPA DE AÇO GALVANIZADO, DE EMBUTIR, COM BARRAMENTO TRIFÁSICO 225A, PARA 70 DISJUNTORES UNIPOLARES - FORNECIMENTO E INSTALAÇÃO</t>
  </si>
  <si>
    <t xml:space="preserve"> 93653 </t>
  </si>
  <si>
    <t>DISJUNTOR MONOPOLAR TIPO DIN, CORRENTE NOMINAL DE 10A - FORNECIMENTO E INSTALAÇÃO. AF_10/2020</t>
  </si>
  <si>
    <t xml:space="preserve"> 93654 </t>
  </si>
  <si>
    <t>DISJUNTOR MONOPOLAR TIPO DIN, CORRENTE NOMINAL DE 16A - FORNECIMENTO E INSTALAÇÃO. AF_10/2020</t>
  </si>
  <si>
    <t xml:space="preserve"> 93655 </t>
  </si>
  <si>
    <t>DISJUNTOR MONOPOLAR TIPO DIN, CORRENTE NOMINAL DE 20A - FORNECIMENTO E INSTALAÇÃO. AF_10/2020</t>
  </si>
  <si>
    <t xml:space="preserve"> 93656 </t>
  </si>
  <si>
    <t>DISJUNTOR MONOPOLAR TIPO DIN, CORRENTE NOMINAL DE 25A - FORNECIMENTO E INSTALAÇÃO. AF_10/2020</t>
  </si>
  <si>
    <t xml:space="preserve"> 93657 </t>
  </si>
  <si>
    <t>DISJUNTOR MONOPOLAR TIPO DIN, CORRENTE NOMINAL DE 32A - FORNECIMENTO E INSTALAÇÃO. AF_10/2020</t>
  </si>
  <si>
    <t xml:space="preserve"> 93670 </t>
  </si>
  <si>
    <t>DISJUNTOR TRIPOLAR TIPO DIN, CORRENTE NOMINAL DE 25A - FORNECIMENTO E INSTALAÇÃO. AF_10/2020</t>
  </si>
  <si>
    <t xml:space="preserve"> 93672 </t>
  </si>
  <si>
    <t>DISJUNTOR TRIPOLAR TIPO DIN, CORRENTE NOMINAL DE 40A - FORNECIMENTO E INSTALAÇÃO. AF_10/2020</t>
  </si>
  <si>
    <t>DISPOSITIVO DR - 2 POLOS - 30mA - DIN - 25A - FORNECIMENTO E INSTALAÇÃO</t>
  </si>
  <si>
    <t xml:space="preserve"> COMP-1523 </t>
  </si>
  <si>
    <t>DISPOSITIVO DR - 2 POLOS - 30mA - DIN - 40A - FORNECIMENTO E INSTALAÇÃO</t>
  </si>
  <si>
    <t xml:space="preserve"> COMP-1524 </t>
  </si>
  <si>
    <t>DISPOSITIVO DR - 4 POLOS - 30mA - DIN - 25A - FORNECIMENTO E INSTALAÇÃO</t>
  </si>
  <si>
    <t xml:space="preserve"> COMP-1525 </t>
  </si>
  <si>
    <t>DISPOSITIVO DR - 4 POLOS - 30mA - DIN - 63A - FORNECIMENTO E INSTALAÇÃO</t>
  </si>
  <si>
    <t xml:space="preserve"> COMP-1526 </t>
  </si>
  <si>
    <t>DISPOSITIVO DR - 4 POLOS - 30mA - DIN - 100A - FORNECIMENTO E INSTALAÇÃO</t>
  </si>
  <si>
    <t xml:space="preserve"> 7.7 </t>
  </si>
  <si>
    <t>CABEAMENTO ESTRUTURADO E CFTV</t>
  </si>
  <si>
    <t xml:space="preserve"> 8.1 </t>
  </si>
  <si>
    <t>CABEAMENTO E ACESSÓRIOS</t>
  </si>
  <si>
    <t xml:space="preserve"> 8.1.1 </t>
  </si>
  <si>
    <t xml:space="preserve"> 98297 </t>
  </si>
  <si>
    <t>CABO ELETRÔNICO CATEGORIA 6, INSTALADO EM EDIFICAÇÃO INSTITUCIONAL - FORNECIMENTO E INSTALAÇÃO. AF_11/2019</t>
  </si>
  <si>
    <t xml:space="preserve"> 8.1.2 </t>
  </si>
  <si>
    <t xml:space="preserve"> 8.1.3 </t>
  </si>
  <si>
    <t xml:space="preserve"> 8.1.4 </t>
  </si>
  <si>
    <t xml:space="preserve"> 91944 </t>
  </si>
  <si>
    <t>CAIXA RETANGULAR 4" X 4" BAIXA (0,30 M DO PISO), PVC, INSTALADA EM PAREDE - FORNECIMENTO E INSTALAÇÃO. AF_12/2015</t>
  </si>
  <si>
    <t xml:space="preserve"> 8.1.5 </t>
  </si>
  <si>
    <t xml:space="preserve"> 98307 </t>
  </si>
  <si>
    <t>TOMADA DE REDE RJ45 - FORNECIMENTO E INSTALAÇÃO. AF_11/2019</t>
  </si>
  <si>
    <t xml:space="preserve"> 8.1.6 </t>
  </si>
  <si>
    <t xml:space="preserve"> 8.1.7 </t>
  </si>
  <si>
    <t>CANALETA EM PVC COM TAMPA PARA INSTALAÇÃO ELÉTRICA APARENTE, DIMENSÕES 50 X 50 MM - FORNECIMENTO E INSTALAÇÃO</t>
  </si>
  <si>
    <t xml:space="preserve"> 8.1.8 </t>
  </si>
  <si>
    <t xml:space="preserve"> 8.1.9 </t>
  </si>
  <si>
    <t xml:space="preserve"> 91836 </t>
  </si>
  <si>
    <t>ELETRODUTO FLEXÍVEL CORRUGADO, PVC, DN 32 MM (1"), PARA CIRCUITOS TERMINAIS, INSTALADO EM FORRO - FORNECIMENTO E INSTALAÇÃO. AF_12/2015</t>
  </si>
  <si>
    <t xml:space="preserve"> 91834 </t>
  </si>
  <si>
    <t>ELETRODUTO FLEXÍVEL CORRUGADO, PVC, DN 25 MM (3/4"), PARA CIRCUITOS TERMINAIS, INSTALADO EM FORRO - FORNECIMENTO E INSTALAÇÃO. AF_12/2015</t>
  </si>
  <si>
    <t>BRAÇADEIRA PVC ENCAIXE - 1" - FORNECIMENTO E INSTALAÇÃO</t>
  </si>
  <si>
    <t>BRAÇADEIRA PVC ENCAIXE - 3/4" - FORNECIMENTO E INSTALAÇÃO</t>
  </si>
  <si>
    <t xml:space="preserve"> 91845 </t>
  </si>
  <si>
    <t>ELETRODUTO FLEXÍVEL CORRUGADO REFORÇADO, PVC, DN 25 MM (3/4"), PARA CIRCUITOS TERMINAIS, INSTALADO EM LAJE - FORNECIMENTO E INSTALAÇÃO. AF_12/2015</t>
  </si>
  <si>
    <t xml:space="preserve"> 90444 </t>
  </si>
  <si>
    <t>RASGO EM CONTRAPISO PARA RAMAIS/ DISTRIBUIÇÃO COM DIÂMETROS MENORES OU IGUAIS A 40 MM. AF_05/2015</t>
  </si>
  <si>
    <t xml:space="preserve"> 90468 </t>
  </si>
  <si>
    <t>CHUMBAMENTO LINEAR EM CONTRAPISO PARA RAMAIS/DISTRIBUIÇÃO COM DIÂMETROS MENORES OU IGUAIS A 40 MM. AF_05/2015</t>
  </si>
  <si>
    <t xml:space="preserve"> 91936 </t>
  </si>
  <si>
    <t>CAIXA OCTOGONAL 4" X 4", PVC, INSTALADA EM LAJE - FORNECIMENTO E INSTALAÇÃO. AF_12/2015</t>
  </si>
  <si>
    <t>ACCESS POINT UNIFI (AP AC Pro) - OU SIMILAR TÉCNICO - FORNECIMENTO E INSTALAÇÃO</t>
  </si>
  <si>
    <t xml:space="preserve"> 90099 </t>
  </si>
  <si>
    <t>ESCAVAÇÃO MECANIZADA DE VALA COM PROF. ATÉ 1,5 M (MÉDIA ENTRE MONTANTE E JUSANTE/UMA COMPOSIÇÃO POR TRECHO), COM RETROESCAVADEIRA (0,26 M3/88 HP), LARG. MENOR QUE 0,8 M, EM SOLO DE 1A CATEGORIA, EM LOCAIS COM ALTO NÍVEL DE INTERFERÊNCIA. AF_01/2015</t>
  </si>
  <si>
    <t xml:space="preserve"> 97891 </t>
  </si>
  <si>
    <t>CAIXA ENTERRADA ELÉTRICA RETANGULAR, EM ALVENARIA COM BLOCOS DE CONCRETO, FUNDO COM BRITA, DIMENSÕES INTERNAS: 0,4X0,4X0,4 M. AF_05/2018</t>
  </si>
  <si>
    <t>CONECTOR DE FIBRA SC APC</t>
  </si>
  <si>
    <t>FUSÃO DE FIBRA - SERVIÇO</t>
  </si>
  <si>
    <t>CONECTOR RJ45 (CM8v) CAT6 - FORNECIMENTO E INSTALAÇÃO.</t>
  </si>
  <si>
    <t>PATCH CORD, CATEGORIA 6, EXTENSAO DE 2,50 M - FORNECIMENTO E INSTALAÇÃO</t>
  </si>
  <si>
    <t>PATCH CORD, CATEGORIA 6, EXTENSAO DE 1,50 M - FORNECIMENTO E INSTALAÇÃO</t>
  </si>
  <si>
    <t>SONORIZAÇÃO</t>
  </si>
  <si>
    <t xml:space="preserve"> 9.1 </t>
  </si>
  <si>
    <t xml:space="preserve"> 95746 </t>
  </si>
  <si>
    <t>ELETRODUTO DE AÇO GALVANIZADO, CLASSE LEVE, DN 25 MM (1), APARENTE, INSTALADO EM TETO - FORNECIMENTO E INSTALAÇÃO. AF_11/2016_P</t>
  </si>
  <si>
    <t>CABO PP 2X2,5MM² - SONORIZAÇÃO - FORNECIMENTO E INSTALAÇÃO</t>
  </si>
  <si>
    <t>SPDA</t>
  </si>
  <si>
    <t xml:space="preserve"> 10.1 </t>
  </si>
  <si>
    <t xml:space="preserve"> 96973 </t>
  </si>
  <si>
    <t>CORDOALHA DE COBRE NU 35 MM², NÃO ENTERRADA, COM ISOLADOR - FORNECIMENTO E INSTALAÇÃO. AF_12/2017</t>
  </si>
  <si>
    <t xml:space="preserve"> 10.2 </t>
  </si>
  <si>
    <t xml:space="preserve"> 96977 </t>
  </si>
  <si>
    <t>CORDOALHA DE COBRE NU 50 MM², ENTERRADA, SEM ISOLADOR - FORNECIMENTO E INSTALAÇÃO. AF_12/2017</t>
  </si>
  <si>
    <t xml:space="preserve"> 10.3 </t>
  </si>
  <si>
    <t xml:space="preserve"> 91872 </t>
  </si>
  <si>
    <t>ELETRODUTO RÍGIDO ROSCÁVEL, PVC, DN 32 MM (1"), PARA CIRCUITOS TERMINAIS, INSTALADO EM PAREDE - FORNECIMENTO E INSTALAÇÃO. AF_12/2015</t>
  </si>
  <si>
    <t xml:space="preserve"> 10.4 </t>
  </si>
  <si>
    <t>CONDULETE DE PVC, TIPO C, PARA ELETRODUTO DE PVC SOLDÁVEL DN 32 MM (1''), APARENTE - FORNECIMENTO E INSTALAÇÃO.</t>
  </si>
  <si>
    <t xml:space="preserve"> 10.5 </t>
  </si>
  <si>
    <t xml:space="preserve"> 72315 </t>
  </si>
  <si>
    <t>TERMINAL AEREO EM ACO GALVANIZADO COM BASE DE FIXACAO H = 30CM</t>
  </si>
  <si>
    <t xml:space="preserve"> 10.6 </t>
  </si>
  <si>
    <t xml:space="preserve"> 96989 </t>
  </si>
  <si>
    <t>CAPTOR TIPO FRANKLIN PARA SPDA - FORNECIMENTO E INSTALAÇÃO. AF_12/2017</t>
  </si>
  <si>
    <t xml:space="preserve"> 10.7 </t>
  </si>
  <si>
    <t>MASTRO E BASE PARA SPDA - 5m - 2" - FORNECIMENTO E INSTALAÇÃO.</t>
  </si>
  <si>
    <t xml:space="preserve"> 10.8 </t>
  </si>
  <si>
    <t xml:space="preserve"> 96986 </t>
  </si>
  <si>
    <t>HASTE DE ATERRAMENTO 3/4  PARA SPDA - FORNECIMENTO E INSTALAÇÃO. AF_12/2017</t>
  </si>
  <si>
    <t xml:space="preserve"> 101875 </t>
  </si>
  <si>
    <t>QUADRO DE DISTRIBUIÇÃO DE ENERGIA EM CHAPA DE AÇO GALVANIZADO, DE EMBUTIR, COM BARRAMENTO TRIFÁSICO, PARA 12 DISJUNTORES DIN 100A - FORNECIMENTO E INSTALAÇÃO. AF_10/2020</t>
  </si>
  <si>
    <t>IMPERMEABILIZAÇÃO</t>
  </si>
  <si>
    <t xml:space="preserve"> 11.1 </t>
  </si>
  <si>
    <t xml:space="preserve"> 98546 </t>
  </si>
  <si>
    <t>IMPERMEABILIZAÇÃO DE SUPERFÍCIE COM MANTA ASFÁLTICA, UMA CAMADA, INCLUSIVE APLICAÇÃO DE PRIMER ASFÁLTICO, E=3MM. AF_06/2018</t>
  </si>
  <si>
    <t xml:space="preserve"> 11.2 </t>
  </si>
  <si>
    <t xml:space="preserve"> 98563 </t>
  </si>
  <si>
    <t>PROTEÇÃO MECÂNICA DE SUPERFÍCIE HORIZONTAL COM ARGAMASSA DE CIMENTO E AREIA, TRAÇO 1:3, E=2CM. AF_06/2018</t>
  </si>
  <si>
    <t xml:space="preserve"> 11.3 </t>
  </si>
  <si>
    <t xml:space="preserve"> 98555 </t>
  </si>
  <si>
    <t>IMPERMEABILIZAÇÃO DE SUPERFÍCIE COM ARGAMASSA POLIMÉRICA / MEMBRANA ACRÍLICA, 3 DEMÃOS. AF_06/2018</t>
  </si>
  <si>
    <t>INCÊNDIO</t>
  </si>
  <si>
    <t xml:space="preserve"> 12.1 </t>
  </si>
  <si>
    <t xml:space="preserve"> COMP-1301 </t>
  </si>
  <si>
    <t>PLACA DE SINALIZACAO DE SEGURANCA CONTRA INCENDIO, FOTOLUMINESCENTE, QUADRADA, *20 X 20* CM, EM PVC *2* MM ANTI-CHAMAS (SIMBOLOS, CORES E PICTOGRAMAS CONFORME NBR 13434)</t>
  </si>
  <si>
    <t xml:space="preserve"> 12.2 </t>
  </si>
  <si>
    <t xml:space="preserve"> 97599 </t>
  </si>
  <si>
    <t>LUMINÁRIA DE EMERGÊNCIA, COM 30 LÂMPADAS LED DE 2 W, SEM REATOR - FORNECIMENTO E INSTALAÇÃO. AF_02/2020</t>
  </si>
  <si>
    <t xml:space="preserve"> 12.3 </t>
  </si>
  <si>
    <t xml:space="preserve"> 101909 </t>
  </si>
  <si>
    <t>EXTINTOR DE INCÊNDIO PORTÁTIL COM CARGA DE PQS DE 6 KG, CLASSE BC - FORNECIMENTO E INSTALAÇÃO. AF_10/2020_P</t>
  </si>
  <si>
    <t>ABRIGO EXTERNO PARA EXTINTOR EM AÇO - FORNECIMENTO E INSTALAÇÃO</t>
  </si>
  <si>
    <t>CENTRAL DE GLP</t>
  </si>
  <si>
    <t xml:space="preserve"> 92687 </t>
  </si>
  <si>
    <t>TUBO DE AÇO GALVANIZADO COM COSTURA, CLASSE MÉDIA, CONEXÃO ROSQUEADA, DN 15 (1/2"), INSTALADO EM RAMAIS E SUB-RAMAIS DE GÁS - FORNECIMENTO E INSTALAÇÃO. AF_10/2020</t>
  </si>
  <si>
    <t xml:space="preserve"> 92699 </t>
  </si>
  <si>
    <t>JOELHO 90 GRAUS, EM FERRO GALVANIZADO, CONEXÃO ROSQUEADA, DN 15 (1/2"), INSTALADO EM RAMAIS E SUB-RAMAIS DE GÁS - FORNECIMENTO E INSTALAÇÃO. AF_10/2020</t>
  </si>
  <si>
    <t xml:space="preserve"> COMP-1426 </t>
  </si>
  <si>
    <t xml:space="preserve"> COMP-1420 </t>
  </si>
  <si>
    <t>REGISTRO DE LATÃO 1/2" PARA INSTALAÇÃO DE GÁS GLP</t>
  </si>
  <si>
    <t xml:space="preserve"> 91341 </t>
  </si>
  <si>
    <t>PORTA EM ALUMÍNIO DE ABRIR TIPO VENEZIANA COM GUARNIÇÃO, FIXAÇÃO COM PARAFUSOS - FORNECIMENTO E INSTALAÇÃO. AF_12/2019</t>
  </si>
  <si>
    <t xml:space="preserve"> COMP-1428 </t>
  </si>
  <si>
    <t>ELEMENTOS VAZADOS ABERTURA ENTRE 3 E 7 MM PARA VENTILAÇÃO CENTRAL DE GLP - 20X40 CM</t>
  </si>
  <si>
    <t xml:space="preserve"> COMP-1429 </t>
  </si>
  <si>
    <t xml:space="preserve"> 13.1 </t>
  </si>
  <si>
    <t xml:space="preserve"> 13.2 </t>
  </si>
  <si>
    <t xml:space="preserve"> 13.3 </t>
  </si>
  <si>
    <t xml:space="preserve"> 96130 </t>
  </si>
  <si>
    <t>APLICAÇÃO MANUAL DE MASSA ACRÍLICA EM PAREDES EXTERNAS DE CASAS, UMA DEMÃO. AF_05/2017</t>
  </si>
  <si>
    <t xml:space="preserve"> 13.4 </t>
  </si>
  <si>
    <t xml:space="preserve"> 13.5 </t>
  </si>
  <si>
    <t xml:space="preserve"> 13.5.1 </t>
  </si>
  <si>
    <t xml:space="preserve"> 13.5.2 </t>
  </si>
  <si>
    <t xml:space="preserve"> 13.5.3 </t>
  </si>
  <si>
    <t>SERVIÇOS AUXILIARES E ADMINISTRATIVOS</t>
  </si>
  <si>
    <t xml:space="preserve"> 14.1 </t>
  </si>
  <si>
    <t>ENGENHEIRO CIVIL DE OBRA PLENO COM ENCARGOS COMPLEMENTARES</t>
  </si>
  <si>
    <t>MES</t>
  </si>
  <si>
    <t xml:space="preserve"> 14.2 </t>
  </si>
  <si>
    <t xml:space="preserve"> 94295 </t>
  </si>
  <si>
    <t>MESTRE DE OBRAS COM ENCARGOS COMPLEMENTARES</t>
  </si>
  <si>
    <t xml:space="preserve"> 14.3 </t>
  </si>
  <si>
    <t xml:space="preserve"> 93563 </t>
  </si>
  <si>
    <t>ALMOXARIFE COM ENCARGOS COMPLEMENTARES</t>
  </si>
  <si>
    <t xml:space="preserve"> 14.4 </t>
  </si>
  <si>
    <t xml:space="preserve"> COMP-1403 </t>
  </si>
  <si>
    <t>MÊS</t>
  </si>
  <si>
    <t xml:space="preserve"> 14.5 </t>
  </si>
  <si>
    <t xml:space="preserve"> COMP - 1107 </t>
  </si>
  <si>
    <t>ART CREA</t>
  </si>
  <si>
    <t xml:space="preserve"> 14.6 </t>
  </si>
  <si>
    <t>AS BUILT - Adaptado ORSE (10832)</t>
  </si>
  <si>
    <t>EQUIPAMENTOS</t>
  </si>
  <si>
    <t xml:space="preserve"> 15.1 </t>
  </si>
  <si>
    <t>EQUIPAMENTOS DE CLIMATIZAÇÃO</t>
  </si>
  <si>
    <t xml:space="preserve"> 00042424 </t>
  </si>
  <si>
    <t>AR CONDICIONADO SPLIT INVERTER, HI-WALL (PAREDE), 9000 BTU/H, CICLO FRIO, 60HZ, CLASSIFICACAO A (SELO PROCEL), GAS HFC, CONTROLE S/FIO</t>
  </si>
  <si>
    <t xml:space="preserve"> 00042425 </t>
  </si>
  <si>
    <t>AR CONDICIONADO SPLIT INVERTER, HI-WALL (PAREDE), 12000 BTU/H, CICLO FRIO, 60HZ, CLASSIFICACAO A (SELO PROCEL), GAS HFC, CONTROLE S/FIO</t>
  </si>
  <si>
    <t xml:space="preserve"> 00042422 </t>
  </si>
  <si>
    <t>AR CONDICIONADO SPLIT INVERTER, HI-WALL (PAREDE), 18000 BTU/H, CICLO FRIO, 60HZ, CLASSIFICACAO A (SELO PROCEL), GAS HFC, CONTROLE S/FIO</t>
  </si>
  <si>
    <t xml:space="preserve"> 00043184 </t>
  </si>
  <si>
    <t>AR CONDICIONADO SPLIT INVERTER, HI-WALL (PAREDE), 24000 BTU/H, CICLO FRIO, 60HZ, CLASSIFICACAO A - SELO PROCEL, GAS HFC, CONTROLE S/FIO</t>
  </si>
  <si>
    <t xml:space="preserve"> 15.2 </t>
  </si>
  <si>
    <t>SUBSTAÇÃO</t>
  </si>
  <si>
    <t xml:space="preserve"> 15.3 </t>
  </si>
  <si>
    <t>ARANDELA 6" 25W METÁLICA, COM TRAFO T25 - FORNECIMENTO E INSTALAÇÃO</t>
  </si>
  <si>
    <t>CAIXA DE SOM 50W, COM TRAFO T50 - FORNECIMENTO E INSTALAÇÃO</t>
  </si>
  <si>
    <t>AMPLIFICADOR - RECEIVER DE SOM AMBIENTE 600W (2X300W RMS - 70V) - FORNECIMENTO E INSTALAÇÃO</t>
  </si>
  <si>
    <t xml:space="preserve"> 15.4 </t>
  </si>
  <si>
    <t>SISTEMA FOTOVOLTÁICO</t>
  </si>
  <si>
    <t xml:space="preserve"> COMP-1534 </t>
  </si>
  <si>
    <t xml:space="preserve"> 15.5 </t>
  </si>
  <si>
    <t>EQUIPAMENTOS DE CFTV</t>
  </si>
  <si>
    <t>INTELBRAS NVD 1316, OU SIMILAR TÉCNICO, INCLUSO HDD 8TB PARA EQUIPAMENTOS DE VIGILÂNCIA - FORNECIMENTO E INSTALAÇÃO.</t>
  </si>
  <si>
    <t xml:space="preserve"> 15.6 </t>
  </si>
  <si>
    <t>RACK E ACESSÓRIOS</t>
  </si>
  <si>
    <t>RACK DE PAREDE 10U - 570 mm, GABINETE 19" - PORTA EM ACRÍLICO - FORNECIMENTO E INSTALAÇÃO</t>
  </si>
  <si>
    <t>PATCH PANEL DESCARREGADO 24 PORTAS - FORNECIMENTO E INSTALAÇÃO.</t>
  </si>
  <si>
    <t>GUIA DE CABO VERTICAL - FORNECIMENTO E INSTALAÇÃO</t>
  </si>
  <si>
    <t xml:space="preserve"> COMP-1304 </t>
  </si>
  <si>
    <t>TAMPA CEGA RACK 19" - FORNECIMENTO E INSTALAÇÃO</t>
  </si>
  <si>
    <t>LIMPEZA DA OBRA</t>
  </si>
  <si>
    <t xml:space="preserve"> 16.1 </t>
  </si>
  <si>
    <t xml:space="preserve"> COMP-1425 </t>
  </si>
  <si>
    <t>LIMPEZA FINAL DA OBRA - 9537 Sinapi 11/2018</t>
  </si>
  <si>
    <t>Total sem BDI</t>
  </si>
  <si>
    <t>Total do BDI</t>
  </si>
  <si>
    <t>Total Geral</t>
  </si>
  <si>
    <t xml:space="preserve"> 94210 </t>
  </si>
  <si>
    <t>TELHAMENTO COM TELHA ONDULADA DE FIBROCIMENTO E = 6 MM, COM RECOBRIMENTO LATERAL DE 1 1/4 DE ONDA PARA TELHADO COM INCLINAÇÃO MÁXIMA DE 10°, COM ATÉ 2 ÁGUAS, INCLUSO IÇAMENTO. AF_07/2019</t>
  </si>
  <si>
    <t xml:space="preserve"> 97886 </t>
  </si>
  <si>
    <t>CAIXA ENTERRADA ELÉTRICA RETANGULAR, EM ALVENARIA COM TIJOLOS CERÂMICOS MACIÇOS, FUNDO COM BRITA, DIMENSÕES INTERNAS: 0,3X0,3X0,3 M. AF_05/2018</t>
  </si>
  <si>
    <t xml:space="preserve"> 96985 </t>
  </si>
  <si>
    <t>HASTE DE ATERRAMENTO 5/8  PARA SPDA - FORNECIMENTO E INSTALAÇÃO. AF_12/2017</t>
  </si>
  <si>
    <t xml:space="preserve"> 100860 </t>
  </si>
  <si>
    <t>CHUVEIRO ELÉTRICO COMUM CORPO PLÁSTICO, TIPO DUCHA  FORNECIMENTO E INSTALAÇÃO. AF_01/2020</t>
  </si>
  <si>
    <t>H</t>
  </si>
  <si>
    <t>CHP</t>
  </si>
  <si>
    <t>CHI</t>
  </si>
  <si>
    <t xml:space="preserve"> 95875 </t>
  </si>
  <si>
    <t>TRANSPORTE COM CAMINHÃO BASCULANTE DE 10 M³, EM VIA URBANA PAVIMENTADA, DMT ATÉ 30 KM (UNIDADE: M3XKM). AF_07/2020</t>
  </si>
  <si>
    <t xml:space="preserve"> 86901 </t>
  </si>
  <si>
    <t>CUBA DE EMBUTIR OVAL EM LOUÇA BRANCA, 35 X 50CM OU EQUIVALENTE - FORNECIMENTO E INSTALAÇÃO. AF_01/2020</t>
  </si>
  <si>
    <t xml:space="preserve"> 93403 </t>
  </si>
  <si>
    <t>GUINDAUTO HIDRÁULICO, CAPACIDADE MÁXIMA DE CARGA 3300 KG, MOMENTO MÁXIMO DE CARGA 5,8 TM, ALCANCE MÁXIMO HORIZONTAL 7,60 M, INCLUSIVE CAMINHÃO TOCO PBT 16.000 KG, POTÊNCIA DE 189 CV - CHI DIURNO. AF_03/2016</t>
  </si>
  <si>
    <t xml:space="preserve"> 93402 </t>
  </si>
  <si>
    <t>GUINDAUTO HIDRÁULICO, CAPACIDADE MÁXIMA DE CARGA 3300 KG, MOMENTO MÁXIMO DE CARGA 5,8 TM, ALCANCE MÁXIMO HORIZONTAL 7,60 M, INCLUSIVE CAMINHÃO TOCO PBT 16.000 KG, POTÊNCIA DE 189 CV - CHP DIURNO. AF_03/2016</t>
  </si>
  <si>
    <t xml:space="preserve"> 87894 </t>
  </si>
  <si>
    <t>CHAPISCO APLICADO EM ALVENARIA (SEM PRESENÇA DE VÃOS) E ESTRUTURAS DE CONCRETO DE FACHADA, COM COLHER DE PEDREIRO.  ARGAMASSA TRAÇO 1:3 COM PREPARO EM BETONEIRA 400L. AF_06/2014</t>
  </si>
  <si>
    <t xml:space="preserve"> 97735 </t>
  </si>
  <si>
    <t>PEÇA RETANGULAR PRÉ-MOLDADA, VOLUME DE CONCRETO DE 30 A 100 LITROS, TAXA DE AÇO APROXIMADA DE 30KG/M³. AF_01/2018</t>
  </si>
  <si>
    <t>m</t>
  </si>
  <si>
    <t>VIGIA NOTURNO COM ENCARGOS COMPLEMENTARES</t>
  </si>
  <si>
    <t>LIGAÇÃO PROVISÓRIA DE ÁGUA PARA CANTEIRO DE OBRA</t>
  </si>
  <si>
    <t xml:space="preserve"> 96358 </t>
  </si>
  <si>
    <t>PAREDE COM PLACAS DE GESSO ACARTONADO (DRYWALL), PARA USO INTERNO, COM DUAS FACES SIMPLES E ESTRUTURA METÁLICA COM GUIAS SIMPLES, SEM VÃOS. AF_06/2017_P</t>
  </si>
  <si>
    <t>PORTA EM VIDRO JATEADO COR BRANCA, BOX BANHEIROS, VIDRO TEMPERADO 80X160 CM,  INCLUSIVE ACESSÓRIOS.</t>
  </si>
  <si>
    <t xml:space="preserve"> 85005 </t>
  </si>
  <si>
    <t>ESPELHO CRISTAL, ESPESSURA 4MM, COM PARAFUSOS DE FIXACAO, SEM MOLDURA</t>
  </si>
  <si>
    <t>BANCADA DE GRANITO - FORNECIMENTO E INSTALAÇÃO</t>
  </si>
  <si>
    <t>RODABANCA EM GRANITO, ALTURA 10 CM</t>
  </si>
  <si>
    <t xml:space="preserve"> 1.3.13 </t>
  </si>
  <si>
    <t xml:space="preserve"> 1.3.14 </t>
  </si>
  <si>
    <t xml:space="preserve"> 1.3.15 </t>
  </si>
  <si>
    <t xml:space="preserve"> 1.3.16 </t>
  </si>
  <si>
    <t xml:space="preserve"> 1.3.17 </t>
  </si>
  <si>
    <t xml:space="preserve"> 1.3.18 </t>
  </si>
  <si>
    <t xml:space="preserve"> 1.3.19 </t>
  </si>
  <si>
    <t xml:space="preserve"> 1.3.20 </t>
  </si>
  <si>
    <t>INTALAÇÃO PROVISÓRIA PARA ARMÁRIOS DOS MILITARES, EM CHAPA DE MADEIRA COMPENSADA - Adaptado Sinapi 93210</t>
  </si>
  <si>
    <t xml:space="preserve"> 1.3.21 </t>
  </si>
  <si>
    <t xml:space="preserve"> 1.3.22 </t>
  </si>
  <si>
    <t xml:space="preserve"> 1.3.23 </t>
  </si>
  <si>
    <t xml:space="preserve"> COMP-1419 </t>
  </si>
  <si>
    <t>CHUMBAMENTO LINEAR EM ALVENARIA PARA ELETRODUTOS MENORES OU IGUAIS A 40 MM.</t>
  </si>
  <si>
    <t xml:space="preserve"> 1.3.24 </t>
  </si>
  <si>
    <t xml:space="preserve"> 1.3.25 </t>
  </si>
  <si>
    <t xml:space="preserve"> 91930 </t>
  </si>
  <si>
    <t>CABO DE COBRE FLEXÍVEL ISOLADO, 6 MM², ANTI-CHAMA 450/750 V, PARA CIRCUITOS TERMINAIS - FORNECIMENTO E INSTALAÇÃO. AF_12/2015</t>
  </si>
  <si>
    <t xml:space="preserve"> 1.3.26 </t>
  </si>
  <si>
    <t xml:space="preserve"> 1.3.27 </t>
  </si>
  <si>
    <t xml:space="preserve"> 72335 </t>
  </si>
  <si>
    <t xml:space="preserve"> 1.3.28 </t>
  </si>
  <si>
    <t xml:space="preserve"> 91992 </t>
  </si>
  <si>
    <t>TOMADA ALTA DE EMBUTIR (1 MÓDULO), 2P+T 10 A, INCLUINDO SUPORTE E PLACA - FORNECIMENTO E INSTALAÇÃO. AF_12/2015</t>
  </si>
  <si>
    <t xml:space="preserve"> 1.3.29 </t>
  </si>
  <si>
    <t>ELETRODUTO RÍGIDO ROSCÁVEL, PVC, DN 25 MM (3/4"), INSTALADO EM ÁREA EXTERNA ENTERRADO, INCLUÍDO LUVA DE EMENDA - FORNECIMENTO E INSTALAÇÃO.</t>
  </si>
  <si>
    <t xml:space="preserve"> 1.3.30 </t>
  </si>
  <si>
    <t>CABO PP 2X1,5MM² - SONORIZAÇÃO - FORNECIMENTO E INSTALAÇÃO</t>
  </si>
  <si>
    <t xml:space="preserve"> 1.3.31 </t>
  </si>
  <si>
    <t xml:space="preserve"> 1.3.32 </t>
  </si>
  <si>
    <t xml:space="preserve"> 1.3.33 </t>
  </si>
  <si>
    <t>ESCARIFICAÇÃO E LIMPEZA DA SUPERFÍCIE DOS PILARES PARA REFORÇO - CONFORME DETALHES DE PROJETO</t>
  </si>
  <si>
    <t>APLICAÇÃO DE ADESIVO ESTRUTURAL A BASE DE RESINA EPOXI</t>
  </si>
  <si>
    <t xml:space="preserve"> 4.1.10 </t>
  </si>
  <si>
    <t xml:space="preserve"> 4.1.11 </t>
  </si>
  <si>
    <t>FITA ANTIDERRAPANTE PARA ESCADA L=5 CM - FORNECIMENTO E INSTALAÇÃO - Adaptado ORSE 2228</t>
  </si>
  <si>
    <t xml:space="preserve"> 4.2.11 </t>
  </si>
  <si>
    <t xml:space="preserve"> 4.5.13 </t>
  </si>
  <si>
    <t xml:space="preserve"> 4.6.28 </t>
  </si>
  <si>
    <t xml:space="preserve"> 100855 </t>
  </si>
  <si>
    <t>SABONETEIRA DE PAREDE EM PLASTICO ABS COM ACABAMENTO CROMADO E ACRILICO, INCLUSO FIXAÇÃO. AF_01/2020</t>
  </si>
  <si>
    <t xml:space="preserve"> 4.6.29 </t>
  </si>
  <si>
    <t>SUPORTE PRATELEIRA PARA CHUVEIRO DECA 2030 C40 OU SIMILAR - FONECIMENTO E INSTALAÇÃO</t>
  </si>
  <si>
    <t xml:space="preserve"> 4.6.30 </t>
  </si>
  <si>
    <t>CABIDE PARA BANHEIRO EM METAL CROMADO, REFERÊNCIA DECA 2060 OU SIMILAR, INCLUSO FIXAÇÃO.</t>
  </si>
  <si>
    <t xml:space="preserve"> 4.6.31 </t>
  </si>
  <si>
    <t xml:space="preserve"> 4.8.2 </t>
  </si>
  <si>
    <t xml:space="preserve"> 4.8.3 </t>
  </si>
  <si>
    <t xml:space="preserve"> 4.8.4 </t>
  </si>
  <si>
    <t xml:space="preserve"> 4.8.5 </t>
  </si>
  <si>
    <t>CONJUNTO DE LIXEIRAS PARA COLETA SELETIVA, EM PROPILENO DE ALTA RESISTÊNCIA, COM ESTRUTURA METÁLICA DE SUSTENTAÇÃO COM PINTURA ELETROSTÁTICA, CAPACIDADE 4 X 50L, CORES AZUL, VERDE, AMARELO, VERMELHO – FORNECIMENTO E INSTALAÇÃO</t>
  </si>
  <si>
    <t xml:space="preserve"> 4.8.6 </t>
  </si>
  <si>
    <t xml:space="preserve"> 4.8.7 </t>
  </si>
  <si>
    <t xml:space="preserve"> 4.8.8 </t>
  </si>
  <si>
    <t xml:space="preserve"> 4.8.9 </t>
  </si>
  <si>
    <t>PLACA DE IDENTIFICAÇÃO DE AMBIENTES DIM. 20X30CM EM CHAPA METÁLICA GALVANIZADA ESPESSURA 1MM, COM PINTURA AUTOMOTIVA VERMELHA E APLICAÇÃO DE ADESIVOS EM FORMAS GEOMÉTRICAS E TEXTOS NA FONTE ARIAL NA COR BRANCA. FIXAÇÃO EM PAREDES DE ALVENARIA OU EM PORTAS COM FITA DUPLA FACE.</t>
  </si>
  <si>
    <t xml:space="preserve"> 4.8.10 </t>
  </si>
  <si>
    <t>LETREIRO E BRASÃO EM CHAPA METÁLICA MSG 26 - 46MM COM ACABAMENTO EM AÇO ESCOVADO - FORNECIMENTO E INSTALAÇÃO</t>
  </si>
  <si>
    <t xml:space="preserve"> 4.8.11 </t>
  </si>
  <si>
    <t>INFRAESTRUTURA EXTERNA E DRENAGEM</t>
  </si>
  <si>
    <t>PAVIMENTAÇÃO</t>
  </si>
  <si>
    <t xml:space="preserve"> 6.1.1 </t>
  </si>
  <si>
    <t xml:space="preserve"> 90106 </t>
  </si>
  <si>
    <t>ESCAVAÇÃO MECANIZADA DE VALA COM PROFUNDIDADE ATÉ 1,5 M (MÉDIA ENTRE MONTANTE E JUSANTE/UMA COMPOSIÇÃO POR TRECHO) COM RETROESCAVADEIRA (CAPACIDADE DA CAÇAMBA DA RETRO: 0,26 M3 / POTÊNCIA: 88 HP), LARGURA DE 0,8 M A 1,5 M, EM SOLO DE 1A CATEGORIA, LOCAISCOM BAIXO NÍVEL DE INTERFERÊNCIA. AF_02/2021</t>
  </si>
  <si>
    <t xml:space="preserve"> 6.1.2 </t>
  </si>
  <si>
    <t xml:space="preserve"> 95878 </t>
  </si>
  <si>
    <t>TRANSPORTE COM CAMINHÃO BASCULANTE DE 10 M³, EM VIA URBANA PAVIMENTADA, DMT ATÉ 30 KM (UNIDADE: TXKM). AF_07/2020</t>
  </si>
  <si>
    <t>TXKM</t>
  </si>
  <si>
    <t xml:space="preserve"> 6.1.3 </t>
  </si>
  <si>
    <t xml:space="preserve"> 93596 </t>
  </si>
  <si>
    <t>TRANSPORTE COM CAMINHÃO BASCULANTE DE 10 M³, EM VIA URBANA PAVIMENTADA, ADICIONAL PARA DMT EXCEDENTE A 30 KM (UNIDADE: TXKM). AF_07/2020</t>
  </si>
  <si>
    <t xml:space="preserve"> 6.1.4 </t>
  </si>
  <si>
    <t xml:space="preserve"> 100576 </t>
  </si>
  <si>
    <t>REGULARIZAÇÃO E COMPACTAÇÃO DE SUBLEITO DE SOLO  PREDOMINANTEMENTE ARGILOSO. AF_11/2019</t>
  </si>
  <si>
    <t xml:space="preserve"> 6.1.5 </t>
  </si>
  <si>
    <t xml:space="preserve"> 74021/003 </t>
  </si>
  <si>
    <t>ENSAIOS DE REGULARIZACAO DO SUBLEITO</t>
  </si>
  <si>
    <t xml:space="preserve"> 6.1.6 </t>
  </si>
  <si>
    <t xml:space="preserve"> 100573 </t>
  </si>
  <si>
    <t>EXECUÇÃO E COMPACTAÇÃO DE BASE E OU SUB-BASE PARA PAVIMENTAÇÃO DE SOLO (PREDOMINANTEMENTE ARGILOSO) BRITA - 50/50 - EXCLUSIVE SOLO, ESCAVAÇÃO, CARGA E TRANSPORTE. AF_11/2019</t>
  </si>
  <si>
    <t xml:space="preserve"> 6.1.7 </t>
  </si>
  <si>
    <t xml:space="preserve"> 74021/006 </t>
  </si>
  <si>
    <t>ENSAIOS DE BASE ESTABILIZADA GRANULOMETRICAMENTE</t>
  </si>
  <si>
    <t xml:space="preserve"> 6.1.8 </t>
  </si>
  <si>
    <t xml:space="preserve"> 96396 </t>
  </si>
  <si>
    <t>EXECUÇÃO E COMPACTAÇÃO DE BASE E OU SUB BASE PARA PAVIMENTAÇÃO DE BRITA GRADUADA SIMPLES - EXCLUSIVE CARGA E TRANSPORTE. AF_11/2019</t>
  </si>
  <si>
    <t xml:space="preserve"> 6.1.9 </t>
  </si>
  <si>
    <t xml:space="preserve"> 83356 </t>
  </si>
  <si>
    <t>TRANSPORTE COMERCIAL DE BRITA</t>
  </si>
  <si>
    <t xml:space="preserve"> 6.1.10 </t>
  </si>
  <si>
    <t xml:space="preserve"> 96401 </t>
  </si>
  <si>
    <t>EXECUÇÃO DE IMPRIMAÇÃO COM ASFALTO DILUÍDO CM-30. AF_11/2019</t>
  </si>
  <si>
    <t xml:space="preserve"> 6.1.11 </t>
  </si>
  <si>
    <t xml:space="preserve"> 96402 </t>
  </si>
  <si>
    <t>EXECUÇÃO DE PINTURA DE LIGAÇÃO COM EMULSÃO ASFÁLTICA RR-2C. AF_11/2019</t>
  </si>
  <si>
    <t xml:space="preserve"> 6.1.12 </t>
  </si>
  <si>
    <t xml:space="preserve"> 6.1.13 </t>
  </si>
  <si>
    <t xml:space="preserve"> 102332 </t>
  </si>
  <si>
    <t>TRANSPORTE COM CAMINHÃO TANQUE DE TRANSPORTE DE MATERIAL ASFÁLTICO DE 20000 L, EM VIA URBANA PAVIMENTADA, DMT ATÉ 30KM (UNIDADE: TXKM). AF_07/2020</t>
  </si>
  <si>
    <t xml:space="preserve"> 6.1.14 </t>
  </si>
  <si>
    <t xml:space="preserve"> 6.1.15 </t>
  </si>
  <si>
    <t xml:space="preserve"> 96001 </t>
  </si>
  <si>
    <t>FRESAGEM DE PAVIMENTO ASFÁLTICO (PROFUNDIDADE ATÉ 5,0 CM) - EXCLUSIVE TRANSPORTE. AF_11/2019</t>
  </si>
  <si>
    <t xml:space="preserve"> 6.1.16 </t>
  </si>
  <si>
    <t xml:space="preserve"> 6.1.17 </t>
  </si>
  <si>
    <t xml:space="preserve"> 6.1.18 </t>
  </si>
  <si>
    <t>PINTURA SOBRE PISO ASFÁLTICO COM TINTA A BASE DE RESINA ACRÍLICA RETRORREFLETORIZADA - Adaptado SBC (180050).</t>
  </si>
  <si>
    <t>REDE DE DRENAGEM PLUVIAL</t>
  </si>
  <si>
    <t xml:space="preserve"> 6.2.1 </t>
  </si>
  <si>
    <t xml:space="preserve"> 6.2.2 </t>
  </si>
  <si>
    <t xml:space="preserve"> 100978 </t>
  </si>
  <si>
    <t>CARGA, MANOBRA E DESCARGA DE SOLOS E MATERIAIS GRANULARES EM CAMINHÃO BASCULANTE 10 M³ - CARGA COM ESCAVADEIRA HIDRÁULICA (CAÇAMBA DE 1,20 M³ / 155 HP) E DESCARGA LIVRE (UNIDADE: M3). AF_07/2020</t>
  </si>
  <si>
    <t xml:space="preserve"> 6.2.3 </t>
  </si>
  <si>
    <t xml:space="preserve"> 6.2.4 </t>
  </si>
  <si>
    <t xml:space="preserve"> 6.2.5 </t>
  </si>
  <si>
    <t xml:space="preserve"> 94342 </t>
  </si>
  <si>
    <t>ATERRO MANUAL DE VALAS COM AREIA PARA ATERRO E COMPACTAÇÃO MECANIZADA. AF_05/2016</t>
  </si>
  <si>
    <t xml:space="preserve"> 6.2.6 </t>
  </si>
  <si>
    <t xml:space="preserve"> 6.2.7 </t>
  </si>
  <si>
    <t xml:space="preserve"> 93379 </t>
  </si>
  <si>
    <t>REATERRO MECANIZADO DE VALA COM RETROESCAVADEIRA (CAPACIDADE DA CAÇAMBA DA RETRO: 0,26 M³ / POTÊNCIA: 88 HP), LARGURA DE 0,8 A 1,5 M, PROFUNDIDADE ATÉ 1,5 M, COM SOLO DE 1ª CATEGORIA EM LOCAIS COM BAIXO NÍVEL DE INTERFERÊNCIA. AF_04/2016</t>
  </si>
  <si>
    <t xml:space="preserve"> 6.2.8 </t>
  </si>
  <si>
    <t xml:space="preserve"> 101576 </t>
  </si>
  <si>
    <t>ESCORAMENTO DE VALA, TIPO DESCONTÍNUO, COM PROFUNDIDADE DE 0 A 1,5 M, LARGURA MENOR QUE 1,5 M. AF_08/2020</t>
  </si>
  <si>
    <t xml:space="preserve"> 6.2.9 </t>
  </si>
  <si>
    <t xml:space="preserve"> 95568 </t>
  </si>
  <si>
    <t>TUBO DE CONCRETO (SIMPLES) PARA REDES COLETORAS DE ÁGUAS PLUVIAIS, DIÂMETRO DE 400 MM, JUNTA RÍGIDA, INSTALADO EM LOCAL COM BAIXO NÍVEL DE INTERFERÊNCIAS - FORNECIMENTO E ASSENTAMENTO. AF_12/2015</t>
  </si>
  <si>
    <t xml:space="preserve"> 6.2.10 </t>
  </si>
  <si>
    <t xml:space="preserve"> 92212 </t>
  </si>
  <si>
    <t>TUBO DE CONCRETO PARA REDES COLETORAS DE ÁGUAS PLUVIAIS, DIÂMETRO DE 600 MM, JUNTA RÍGIDA, INSTALADO EM LOCAL COM BAIXO NÍVEL DE INTERFERÊNCIAS - FORNECIMENTO E ASSENTAMENTO. AF_12/2015</t>
  </si>
  <si>
    <t xml:space="preserve"> 6.2.11 </t>
  </si>
  <si>
    <t xml:space="preserve"> 73856/002 </t>
  </si>
  <si>
    <t>BOCA PARA BUEIRO SIMPLES TUBULAR, DIAMETRO =0,60M, EM CONCRETO CICLOPICO, INCLUINDO FORMAS, ESCAVACAO, REATERRO E MATERIAIS, EXCLUINDO MATERIAL REATERRO JAZIDA E TRANSPORTE.</t>
  </si>
  <si>
    <t xml:space="preserve"> 6.2.12 </t>
  </si>
  <si>
    <t xml:space="preserve"> 97956 </t>
  </si>
  <si>
    <t>CAIXA PARA BOCA DE LOBO SIMPLES RETANGULAR, EM ALVENARIA COM BLOCOS DE CONCRETO, DIMENSÕES INTERNAS: 0,6X1X1,2 M. AF_12/2020</t>
  </si>
  <si>
    <t xml:space="preserve"> 6.2.13 </t>
  </si>
  <si>
    <t xml:space="preserve"> 99063 </t>
  </si>
  <si>
    <t>LOCAÇÃO DE REDE DE ÁGUA OU ESGOTO. AF_10/2018</t>
  </si>
  <si>
    <t>BACIA E VALETA DE DRENAGEM</t>
  </si>
  <si>
    <t xml:space="preserve"> 6.3.1 </t>
  </si>
  <si>
    <t xml:space="preserve"> 101115 </t>
  </si>
  <si>
    <t>ESCAVAÇÃO HORIZONTAL EM SOLO DE 1A CATEGORIA COM TRATOR DE ESTEIRAS (150HP/LÂMINA: 3,18M3). AF_07/2020</t>
  </si>
  <si>
    <t xml:space="preserve"> 6.3.2 </t>
  </si>
  <si>
    <t xml:space="preserve"> 102303 </t>
  </si>
  <si>
    <t>ESCAVAÇÃO MECANIZADA DE VALA COM PROF. ATÉ 1,5 M (MÉDIA ENTRE MONTANTE E JUSANTE/UMA COMPOSIÇÃO POR TRECHO) COM RETROESCAVADEIRA (0,26 M3 / 88 HP), LARG. DE 0,8 M A 1,5 M, EM SOLO MOLE, LOCAIS COM BAIXO NÍVEL DE INTERFERÊNCIA. AF_02/2021</t>
  </si>
  <si>
    <t xml:space="preserve"> 6.3.3 </t>
  </si>
  <si>
    <t xml:space="preserve"> 100974 </t>
  </si>
  <si>
    <t>CARGA, MANOBRA E DESCARGA DE SOLOS E MATERIAIS GRANULARES EM CAMINHÃO BASCULANTE 10 M³ - CARGA COM PÁ CARREGADEIRA (CAÇAMBA DE 1,7 A 2,8 M³ / 128 HP) E DESCARGA LIVRE (UNIDADE: M3). AF_07/2020</t>
  </si>
  <si>
    <t xml:space="preserve"> 6.3.4 </t>
  </si>
  <si>
    <t xml:space="preserve"> 96385 </t>
  </si>
  <si>
    <t>EXECUÇÃO E COMPACTAÇÃO DE ATERRO COM SOLO PREDOMINANTEMENTE ARGILOSO - EXCLUSIVE SOLO, ESCAVAÇÃO, CARGA E TRANSPORTE. AF_11/2019</t>
  </si>
  <si>
    <t xml:space="preserve"> 6.3.5 </t>
  </si>
  <si>
    <t xml:space="preserve"> 6.3.6 </t>
  </si>
  <si>
    <t xml:space="preserve"> 6.3.7 </t>
  </si>
  <si>
    <t xml:space="preserve"> 6.3.8 </t>
  </si>
  <si>
    <t xml:space="preserve"> 6.3.9 </t>
  </si>
  <si>
    <t xml:space="preserve"> 6.3.10 </t>
  </si>
  <si>
    <t xml:space="preserve"> 73698 </t>
  </si>
  <si>
    <t>ENROCAMENTO MANUAL, COM ARRUMACAO DO MATERIAL</t>
  </si>
  <si>
    <t xml:space="preserve"> 6.3.11 </t>
  </si>
  <si>
    <t xml:space="preserve"> 73881/003 </t>
  </si>
  <si>
    <t>EXECUCAO DE DRENO COM MANTA GEOTEXTIL 400 G/M2</t>
  </si>
  <si>
    <t xml:space="preserve"> 6.3.12 </t>
  </si>
  <si>
    <t>LOCAÇÃO DE SERVIÇOS DE TERRAPLENAGEM DE OBRAS CIVIS - Adaptado ORSE (2548)</t>
  </si>
  <si>
    <t xml:space="preserve"> 6.3.13 </t>
  </si>
  <si>
    <t xml:space="preserve"> 2003355 </t>
  </si>
  <si>
    <t>SICRO3</t>
  </si>
  <si>
    <t>Sarjeta de canteiro central de concreto - SCC 04 - areia e brita comerciais</t>
  </si>
  <si>
    <t>QUADRA POLIESPORTIVA</t>
  </si>
  <si>
    <t xml:space="preserve"> 6.4.1 </t>
  </si>
  <si>
    <t>DEMOLIÇÃO QUADRA POLIESPORTIVA</t>
  </si>
  <si>
    <t xml:space="preserve"> 6.4.2 </t>
  </si>
  <si>
    <t>PREPARO DO TERRENO, LIMPEZA VEGETAL E COMPACTAÇÃO</t>
  </si>
  <si>
    <t xml:space="preserve"> 6.4.3 </t>
  </si>
  <si>
    <t xml:space="preserve"> 6.4.4 </t>
  </si>
  <si>
    <t xml:space="preserve"> 6.4.5 </t>
  </si>
  <si>
    <t>CONCRETAGEM DE RADIER, PISO OU LAJE SOBRE SOLO, FCK 20 MPA - LANÇAMENTO, ADENSAMENTO E ACABAMENTO - Adaptado SINAPI (97094)</t>
  </si>
  <si>
    <t xml:space="preserve"> 6.4.6 </t>
  </si>
  <si>
    <t>POLIMENTO E EXECUÇÃO DAS JUNTAS DE DILATAÇÃO PLÁSTICAS 2X2M</t>
  </si>
  <si>
    <t xml:space="preserve"> 6.4.7 </t>
  </si>
  <si>
    <t xml:space="preserve"> 6.4.8 </t>
  </si>
  <si>
    <t xml:space="preserve"> 41595 </t>
  </si>
  <si>
    <t>PINTURA ACRILICA DE FAIXAS DE DEMARCACAO EM QUADRA POLIESPORTIVA, 5 CM DE LARGURA</t>
  </si>
  <si>
    <t xml:space="preserve"> 6.4.9 </t>
  </si>
  <si>
    <t>REPINTURA DE CERCAS DO TIPO ALAMBRADO, INCLUSO REMOÇÃO DE FERRUGEM E LIMPEZA, LIXAMENTO E PINTURA EM ESMALTE SINTÉTICO</t>
  </si>
  <si>
    <t xml:space="preserve"> 6.4.10 </t>
  </si>
  <si>
    <t xml:space="preserve"> 100982 </t>
  </si>
  <si>
    <t>CARGA, MANOBRA E DESCARGA DE ENTULHO EM CAMINHÃO BASCULANTE 10 M³ - CARGA COM ESCAVADEIRA HIDRÁULICA  (CAÇAMBA DE 0,80 M³ / 111 HP) E DESCARGA LIVRE (UNIDADE: M3). AF_07/2020</t>
  </si>
  <si>
    <t xml:space="preserve"> 6.4.11 </t>
  </si>
  <si>
    <t xml:space="preserve"> 93590 </t>
  </si>
  <si>
    <t>TRANSPORTE COM CAMINHÃO BASCULANTE DE 10 M³, EM VIA URBANA PAVIMENTADA, ADICIONAL PARA DMT EXCEDENTE A 30 KM (UNIDADE: M3XKM). AF_07/2020</t>
  </si>
  <si>
    <t xml:space="preserve"> 6.4.12 </t>
  </si>
  <si>
    <t xml:space="preserve"> 6.5.1 </t>
  </si>
  <si>
    <t xml:space="preserve"> 6.5.2 </t>
  </si>
  <si>
    <t xml:space="preserve"> 98504 </t>
  </si>
  <si>
    <t>PLANTIO DE GRAMA EM PLACAS. AF_05/2018</t>
  </si>
  <si>
    <t xml:space="preserve"> 6.5.3 </t>
  </si>
  <si>
    <t xml:space="preserve"> 98528 </t>
  </si>
  <si>
    <t>REMOÇÃO DE RAÍZES REMANESCENTES DE TRONCO DE ÁRVORE COM DIÂMETRO MAIOR OU IGUAL A 0,60 M.AF_05/2018</t>
  </si>
  <si>
    <t xml:space="preserve"> 6.5.4 </t>
  </si>
  <si>
    <t xml:space="preserve"> 98535 </t>
  </si>
  <si>
    <t>PODA EM ALTURA DE ÁRVORE COM DIÂMETRO DE TRONCO MAIOR OU IGUAL A 0,60 M.AF_05/2018</t>
  </si>
  <si>
    <t xml:space="preserve"> 6.6.1 </t>
  </si>
  <si>
    <t xml:space="preserve"> 90095 </t>
  </si>
  <si>
    <t>ESCAVAÇÃO MECANIZADA DE VALA COM PROF. MAIOR QUE 3,0 M ATÉ 4,5 M (MÉDIA ENTRE MONTANTE E JUSANTE/UMA COMPOSIÇÃO POR TRECHO), COM ESCAVADEIRA HIDRÁULICA (1,2 M3/155 HP), LARG. DE 1,5 M A 2,5 M, EM SOLO DE 1A CATEGORIA, LOCAIS COM BAIXO NÍVEL DE INTERFERÊNCIA. AF_02/2021</t>
  </si>
  <si>
    <t xml:space="preserve"> 6.6.2 </t>
  </si>
  <si>
    <t xml:space="preserve"> 6.6.3 </t>
  </si>
  <si>
    <t xml:space="preserve"> 6.6.4 </t>
  </si>
  <si>
    <t xml:space="preserve"> 6.6.5 </t>
  </si>
  <si>
    <t xml:space="preserve"> 88313 </t>
  </si>
  <si>
    <t>POCEIRO COM ENCARGOS COMPLEMENTARES</t>
  </si>
  <si>
    <t xml:space="preserve"> 6.6.6 </t>
  </si>
  <si>
    <t xml:space="preserve"> 101586 </t>
  </si>
  <si>
    <t>ESCORAMENTO DE VALA, TIPO CONTÍNUO, COM PROFUNDIDADE DE 3,0 A 4,5 M, LARGURA MENOR QUE 1,5 M. AF_08/2020</t>
  </si>
  <si>
    <t xml:space="preserve"> 6.6.7 </t>
  </si>
  <si>
    <t xml:space="preserve"> 6.6.8 </t>
  </si>
  <si>
    <t xml:space="preserve"> 6.6.9 </t>
  </si>
  <si>
    <t>TAMPA PARA POÇO DE TREINAMENTO EM CHAPA XADREZ 1/4" E PERFIS METÁLICOS DE SUPORTE - METALON 40X40X1,2MM</t>
  </si>
  <si>
    <t xml:space="preserve"> 6.6.10 </t>
  </si>
  <si>
    <t xml:space="preserve"> 00013256 </t>
  </si>
  <si>
    <t>TUBO DE CONCRETO ARMADO PARA AGUAS PLUVIAIS, CLASSE PA-1, COM ENCAIXE PONTA E BOLSA, DIAMETRO NOMINAL DE 1100 MM</t>
  </si>
  <si>
    <t xml:space="preserve"> 6.6.11 </t>
  </si>
  <si>
    <t xml:space="preserve"> 00007756 </t>
  </si>
  <si>
    <t>TUBO DE CONCRETO ARMADO PARA AGUAS PLUVIAIS, CLASSE PA-1, COM ENCAIXE PONTA E BOLSA, DIAMETRO NOMINAL DE 900 MM</t>
  </si>
  <si>
    <t xml:space="preserve"> 7.8 </t>
  </si>
  <si>
    <t xml:space="preserve"> 7.9 </t>
  </si>
  <si>
    <t xml:space="preserve"> 7.10 </t>
  </si>
  <si>
    <t xml:space="preserve"> 7.11 </t>
  </si>
  <si>
    <t xml:space="preserve"> 7.12 </t>
  </si>
  <si>
    <t xml:space="preserve"> 7.13 </t>
  </si>
  <si>
    <t xml:space="preserve"> 7.14 </t>
  </si>
  <si>
    <t xml:space="preserve"> 7.15 </t>
  </si>
  <si>
    <t xml:space="preserve"> 7.16 </t>
  </si>
  <si>
    <t xml:space="preserve"> 7.17 </t>
  </si>
  <si>
    <t xml:space="preserve"> 7.18 </t>
  </si>
  <si>
    <t xml:space="preserve"> 7.19 </t>
  </si>
  <si>
    <t xml:space="preserve"> 7.20 </t>
  </si>
  <si>
    <t xml:space="preserve"> 7.21 </t>
  </si>
  <si>
    <t xml:space="preserve"> 7.22 </t>
  </si>
  <si>
    <t xml:space="preserve"> 7.23 </t>
  </si>
  <si>
    <t xml:space="preserve"> 91934 </t>
  </si>
  <si>
    <t>CABO DE COBRE FLEXÍVEL ISOLADO, 16 MM², ANTI-CHAMA 450/750 V, PARA CIRCUITOS TERMINAIS - FORNECIMENTO E INSTALAÇÃO. AF_12/2015</t>
  </si>
  <si>
    <t xml:space="preserve"> 91929 </t>
  </si>
  <si>
    <t>CABO DE COBRE FLEXÍVEL ISOLADO, 4 MM², ANTI-CHAMA 0,6/1,0 KV, PARA CIRCUITOS TERMINAIS - FORNECIMENTO E INSTALAÇÃO. AF_12/2015</t>
  </si>
  <si>
    <t xml:space="preserve"> 8.2 </t>
  </si>
  <si>
    <t xml:space="preserve"> 8.2.1 </t>
  </si>
  <si>
    <t xml:space="preserve"> 8.2.2 </t>
  </si>
  <si>
    <t xml:space="preserve"> 8.2.3 </t>
  </si>
  <si>
    <t xml:space="preserve"> 8.2.4 </t>
  </si>
  <si>
    <t xml:space="preserve"> 8.2.5 </t>
  </si>
  <si>
    <t xml:space="preserve"> 8.2.6 </t>
  </si>
  <si>
    <t xml:space="preserve"> 8.2.7 </t>
  </si>
  <si>
    <t xml:space="preserve"> 8.2.8 </t>
  </si>
  <si>
    <t xml:space="preserve"> 8.2.9 </t>
  </si>
  <si>
    <t xml:space="preserve"> 8.2.10 </t>
  </si>
  <si>
    <t xml:space="preserve"> 8.2.11 </t>
  </si>
  <si>
    <t xml:space="preserve"> 8.2.12 </t>
  </si>
  <si>
    <t xml:space="preserve"> 8.2.13 </t>
  </si>
  <si>
    <t xml:space="preserve"> 8.2.14 </t>
  </si>
  <si>
    <t xml:space="preserve"> 8.2.15 </t>
  </si>
  <si>
    <t xml:space="preserve"> 8.2.16 </t>
  </si>
  <si>
    <t xml:space="preserve"> 8.2.17 </t>
  </si>
  <si>
    <t xml:space="preserve"> 8.2.18 </t>
  </si>
  <si>
    <t xml:space="preserve"> 8.2.19 </t>
  </si>
  <si>
    <t>CONDULETE DE ALUMÍNIO, TIPO LR, PARA ELETRODUTO DE AÇO GALVANIZADO DN 25 MM (1</t>
  </si>
  <si>
    <t xml:space="preserve"> 8.2.20 </t>
  </si>
  <si>
    <t xml:space="preserve"> 8.3 </t>
  </si>
  <si>
    <t xml:space="preserve"> 8.3.1 </t>
  </si>
  <si>
    <t xml:space="preserve"> 8.3.2 </t>
  </si>
  <si>
    <t xml:space="preserve"> 8.3.3 </t>
  </si>
  <si>
    <t xml:space="preserve"> 8.3.4 </t>
  </si>
  <si>
    <t xml:space="preserve"> 8.3.5 </t>
  </si>
  <si>
    <t xml:space="preserve"> 8.3.6 </t>
  </si>
  <si>
    <t xml:space="preserve"> 8.3.7 </t>
  </si>
  <si>
    <t xml:space="preserve"> 91979 </t>
  </si>
  <si>
    <t>INTERRUPTOR INTERMEDIÁRIO (1 MÓDULO), 10A/250V, INCLUINDO SUPORTE E PLACA - FORNECIMENTO E INSTALAÇÃO. AF_09/2017</t>
  </si>
  <si>
    <t xml:space="preserve"> 8.3.8 </t>
  </si>
  <si>
    <t xml:space="preserve"> 8.3.9 </t>
  </si>
  <si>
    <t xml:space="preserve"> 8.3.10 </t>
  </si>
  <si>
    <t xml:space="preserve"> 8.3.11 </t>
  </si>
  <si>
    <t xml:space="preserve"> 8.3.12 </t>
  </si>
  <si>
    <t xml:space="preserve"> 8.4 </t>
  </si>
  <si>
    <t xml:space="preserve"> 8.4.1 </t>
  </si>
  <si>
    <t xml:space="preserve"> 8.4.2 </t>
  </si>
  <si>
    <t xml:space="preserve"> 8.4.3 </t>
  </si>
  <si>
    <t xml:space="preserve"> 8.4.4 </t>
  </si>
  <si>
    <t xml:space="preserve"> 8.4.5 </t>
  </si>
  <si>
    <t xml:space="preserve"> 8.4.6 </t>
  </si>
  <si>
    <t xml:space="preserve"> 8.4.7 </t>
  </si>
  <si>
    <t xml:space="preserve"> 8.5 </t>
  </si>
  <si>
    <t xml:space="preserve"> 8.5.1 </t>
  </si>
  <si>
    <t xml:space="preserve"> COMP-1418 </t>
  </si>
  <si>
    <t>LUMINÁRIA TUBULAR DE EMBUTIR LED - 4X10 W, ALUMÍNIO ANODIZADO DE ALTO BRILHO - INCLUSO LÂMPADAS LED T8 10W - FORNECIMENTO E INSTALAÇÃO</t>
  </si>
  <si>
    <t xml:space="preserve"> 8.5.2 </t>
  </si>
  <si>
    <t xml:space="preserve"> 8.5.3 </t>
  </si>
  <si>
    <t xml:space="preserve"> COMP-1416 </t>
  </si>
  <si>
    <t>LUMINÁRIA ARANDELA TIPO TARTARUGA, DE SOBREPOR,  LED DE 15 W - FORNECIMENTO E INSTALAÇÃO.</t>
  </si>
  <si>
    <t xml:space="preserve"> 8.5.4 </t>
  </si>
  <si>
    <t xml:space="preserve"> COMP-1417 </t>
  </si>
  <si>
    <t>LUMINÁRIA LED 120W - GARAGENS - FORNECIMENTO E INSTALAÇÃO</t>
  </si>
  <si>
    <t xml:space="preserve"> 8.5.5 </t>
  </si>
  <si>
    <t>ANUNCIADORES VISUAIS 4x25W CONFECCIONADO EM MDF REVESTIDO COM LAMINADO MELANÍLICO, COM FECHAMENTO EM VIDRO - FORNECIMENTO E INSTALAÇÃO</t>
  </si>
  <si>
    <t xml:space="preserve"> 8.6 </t>
  </si>
  <si>
    <t>QUADROS - QGBT, QIExt, QD1, QD2, AC1, AC2, QGuarda, QEdif1, QEdif2</t>
  </si>
  <si>
    <t xml:space="preserve"> 8.6.1 </t>
  </si>
  <si>
    <t xml:space="preserve"> 8.6.2 </t>
  </si>
  <si>
    <t xml:space="preserve"> 8.6.3 </t>
  </si>
  <si>
    <t xml:space="preserve"> 8.6.4 </t>
  </si>
  <si>
    <t xml:space="preserve"> 8.6.5 </t>
  </si>
  <si>
    <t xml:space="preserve"> 101896 </t>
  </si>
  <si>
    <t>DISJUNTOR TERMOMAGNÉTICO TRIPOLAR , CORRENTE NOMINAL DE 200A - FORNECIMENTO E INSTALAÇÃO. AF_10/2020</t>
  </si>
  <si>
    <t xml:space="preserve"> 8.6.6 </t>
  </si>
  <si>
    <t xml:space="preserve"> 8.6.7 </t>
  </si>
  <si>
    <t xml:space="preserve"> 8.6.8 </t>
  </si>
  <si>
    <t xml:space="preserve"> 93671 </t>
  </si>
  <si>
    <t>DISJUNTOR TRIPOLAR TIPO DIN, CORRENTE NOMINAL DE 32A - FORNECIMENTO E INSTALAÇÃO. AF_10/2020</t>
  </si>
  <si>
    <t xml:space="preserve"> 8.6.9 </t>
  </si>
  <si>
    <t xml:space="preserve"> 8.6.10 </t>
  </si>
  <si>
    <t xml:space="preserve"> 8.6.11 </t>
  </si>
  <si>
    <t xml:space="preserve"> 8.6.12 </t>
  </si>
  <si>
    <t xml:space="preserve"> 8.6.13 </t>
  </si>
  <si>
    <t xml:space="preserve"> 8.6.14 </t>
  </si>
  <si>
    <t xml:space="preserve"> 8.6.15 </t>
  </si>
  <si>
    <t xml:space="preserve"> 8.6.16 </t>
  </si>
  <si>
    <t xml:space="preserve"> 8.6.17 </t>
  </si>
  <si>
    <t xml:space="preserve"> 8.6.18 </t>
  </si>
  <si>
    <t xml:space="preserve"> 8.6.19 </t>
  </si>
  <si>
    <t xml:space="preserve"> 8.6.20 </t>
  </si>
  <si>
    <t xml:space="preserve"> 8.7 </t>
  </si>
  <si>
    <t>SUBESTAÇÃO</t>
  </si>
  <si>
    <t xml:space="preserve"> 8.7.1 </t>
  </si>
  <si>
    <t xml:space="preserve"> 100612 </t>
  </si>
  <si>
    <t>ASSENTAMENTO DE POSTE DE CONCRETO COM COMPRIMENTO NOMINAL DE 11 M, CARGA NOMINAL DE 600 DAN, ENGASTAMENTO BASE CONCRETADA COM 1 M DE CONCRETO E 0,7 M DE SOLO (NÃO INCLUI FORNECIMENTO). AF_11/2019</t>
  </si>
  <si>
    <t xml:space="preserve"> 8.7.2 </t>
  </si>
  <si>
    <t xml:space="preserve"> 102109 </t>
  </si>
  <si>
    <t>SUPORTE PARA TRANSFORMADOR EM POSTE DE CONCRETO CIRCULAR - FORNECIMENTO E INSTALAÇÃO. AF_12/2020</t>
  </si>
  <si>
    <t xml:space="preserve"> 8.7.3 </t>
  </si>
  <si>
    <t>CONSTRUÇÃO DE CAIXA SUBTERRÂNEA, EM ALVENARIA, CONFORME PROJETO CEB TIPO CB1, DIMENSÕES 80X80X80CM, COM TAMPA FF ARTICULADA</t>
  </si>
  <si>
    <t xml:space="preserve"> 8.7.4 </t>
  </si>
  <si>
    <t xml:space="preserve"> 8.7.5 </t>
  </si>
  <si>
    <t>CONJUNTO TR MEDIÇÃO PADRÃO CEB (COMPOSTO POR 01 CAIXA METÁLICA TIPO TR PADRÃO CEB, 01 CAIXA METÁLICA TIPO B PADRÃO CEB E 01 CAIXA METÁLICA TIPO P4 PADRÃO CEB) – FORNECIMENTO E INSTALAÇÃO</t>
  </si>
  <si>
    <t xml:space="preserve"> 8.7.6 </t>
  </si>
  <si>
    <t xml:space="preserve"> 8.7.7 </t>
  </si>
  <si>
    <t>ISOLADOR DE PORCELANA, TIPO BUCHA, PARA TENSAO DE *15* KV - FORNECIMENTO E INSTALAÇÃO</t>
  </si>
  <si>
    <t xml:space="preserve"> 8.7.8 </t>
  </si>
  <si>
    <t>FORNECIMENTO E INSTALAÇÃO DE ELETRODUTO DE AÇO GALVANIZADO DN 32 MM</t>
  </si>
  <si>
    <t xml:space="preserve"> 8.7.9 </t>
  </si>
  <si>
    <t>FORNECIMENTO E INSTALAÇÃO DE ELETRODUTO DE AÇO GALVANIZADO DN 80 MM</t>
  </si>
  <si>
    <t xml:space="preserve"> 8.7.10 </t>
  </si>
  <si>
    <t>FORNECIMENTO E INSTALAÇÃO DE PARA-RAIO TP VÁLVULA, 15KV/10KA</t>
  </si>
  <si>
    <t xml:space="preserve"> 8.7.11 </t>
  </si>
  <si>
    <t xml:space="preserve"> 8.7.12 </t>
  </si>
  <si>
    <t>CORDOALHA DE COBRE NU 10 MM², NÃO ENTERRADA, COM ISOLADOR - FORNECIMENTO E INSTALAÇÃO.</t>
  </si>
  <si>
    <t xml:space="preserve"> 8.7.13 </t>
  </si>
  <si>
    <t xml:space="preserve"> 8.7.14 </t>
  </si>
  <si>
    <t xml:space="preserve"> 8.7.15 </t>
  </si>
  <si>
    <t xml:space="preserve"> 92992 </t>
  </si>
  <si>
    <t>CABO DE COBRE FLEXÍVEL ISOLADO, 95 MM², ANTI-CHAMA 0,6/1,0 KV, PARA DISTRIBUIÇÃO - FORNECIMENTO E INSTALAÇÃO. AF_12/2015</t>
  </si>
  <si>
    <t xml:space="preserve"> 8.7.16 </t>
  </si>
  <si>
    <t xml:space="preserve"> 8.7.17 </t>
  </si>
  <si>
    <t>CHAVE FUSÍVEL UNIPOLAR, 15KV – 200A, EQUIPADA COM COMANDO PARA HASTE DE MANOBRA</t>
  </si>
  <si>
    <t xml:space="preserve"> 8.7.18 </t>
  </si>
  <si>
    <t xml:space="preserve"> 8.7.19 </t>
  </si>
  <si>
    <t xml:space="preserve"> COMP-1414 </t>
  </si>
  <si>
    <t>SUPRESOR DE SURTO 275V E ICC=20KA</t>
  </si>
  <si>
    <t xml:space="preserve"> 8.7.20 </t>
  </si>
  <si>
    <t>MURO MEDIÇÃO E MURO QGBT</t>
  </si>
  <si>
    <t xml:space="preserve"> 8.7.20.1 </t>
  </si>
  <si>
    <t xml:space="preserve"> 101173 </t>
  </si>
  <si>
    <t>ESTACA BROCA DE CONCRETO, DIÂMETRO DE 20CM, ESCAVAÇÃO MANUAL COM TRADO CONCHA, COM ARMADURA DE ARRANQUE. AF_05/2020</t>
  </si>
  <si>
    <t xml:space="preserve"> 8.7.20.2 </t>
  </si>
  <si>
    <t xml:space="preserve"> 8.7.20.3 </t>
  </si>
  <si>
    <t xml:space="preserve"> 8.7.20.4 </t>
  </si>
  <si>
    <t xml:space="preserve"> 8.7.20.5 </t>
  </si>
  <si>
    <t xml:space="preserve"> 8.7.20.6 </t>
  </si>
  <si>
    <t xml:space="preserve"> 8.7.20.7 </t>
  </si>
  <si>
    <t xml:space="preserve"> 98562 </t>
  </si>
  <si>
    <t>IMPERMEABILIZAÇÃO DE FLOREIRA OU VIGA BALDRAME COM ARGAMASSA DE CIMENTO E AREIA, COM ADITIVO IMPERMEABILIZANTE, E = 2 CM. AF_06/2018</t>
  </si>
  <si>
    <t xml:space="preserve"> 8.7.20.8 </t>
  </si>
  <si>
    <t xml:space="preserve"> 8.7.20.9 </t>
  </si>
  <si>
    <t xml:space="preserve"> 8.7.20.10 </t>
  </si>
  <si>
    <t xml:space="preserve"> 8.7.20.11 </t>
  </si>
  <si>
    <t xml:space="preserve"> 8.7.20.12 </t>
  </si>
  <si>
    <t xml:space="preserve"> 8.7.20.13 </t>
  </si>
  <si>
    <t xml:space="preserve"> 8.7.20.14 </t>
  </si>
  <si>
    <t xml:space="preserve"> 8.7.20.15 </t>
  </si>
  <si>
    <t xml:space="preserve"> 8.7.20.16 </t>
  </si>
  <si>
    <t xml:space="preserve"> 00005035 </t>
  </si>
  <si>
    <t>POSTE DE CONCRETO CIRCULAR, 400 KG, H = 11 M (NBR 8451)</t>
  </si>
  <si>
    <t xml:space="preserve"> 8.8 </t>
  </si>
  <si>
    <t>ILUMINAÇÃO E INFRAESTRUTURA EXTERNA</t>
  </si>
  <si>
    <t xml:space="preserve"> 8.8.1 </t>
  </si>
  <si>
    <t xml:space="preserve"> 101632 </t>
  </si>
  <si>
    <t>RELÉ FOTOELÉTRICO PARA COMANDO DE ILUMINAÇÃO EXTERNA 1000 W - FORNECIMENTO E INSTALAÇÃO. AF_08/2020</t>
  </si>
  <si>
    <t xml:space="preserve"> 8.8.2 </t>
  </si>
  <si>
    <t xml:space="preserve"> COMP-1423 </t>
  </si>
  <si>
    <t xml:space="preserve"> 8.8.3 </t>
  </si>
  <si>
    <t>POSTE DE AÇO CONICO CONTÍNUO CURVO DUPLO, ENGASTADO, H=9M, SEM LÂMPADAS - FORNECIMENTO E INSTALACAO. Adaptado SINAPI 100623</t>
  </si>
  <si>
    <t xml:space="preserve"> 8.8.4 </t>
  </si>
  <si>
    <t>POSTE DE AÇO CONICO CONTÍNUO RETO, ENGASTADO, H=9M, SEM LÂMPADA - FORNECIMENTO E INSTALACAO. Adaptado SINAPI (100622)</t>
  </si>
  <si>
    <t xml:space="preserve"> 8.8.5 </t>
  </si>
  <si>
    <t xml:space="preserve"> 8.8.6 </t>
  </si>
  <si>
    <t xml:space="preserve"> 8.8.7 </t>
  </si>
  <si>
    <t xml:space="preserve"> 8.8.8 </t>
  </si>
  <si>
    <t>ELETRODUTO RÍGIDO ROSCÁVEL, PVC, DN 32 MM (1") - FORNECIMENTO E INSTALAÇÃO. Adaptado SINAPI (91868)</t>
  </si>
  <si>
    <t xml:space="preserve"> 8.8.9 </t>
  </si>
  <si>
    <t xml:space="preserve"> 8.8.10 </t>
  </si>
  <si>
    <t xml:space="preserve"> 8.8.11 </t>
  </si>
  <si>
    <t xml:space="preserve"> 8.8.12 </t>
  </si>
  <si>
    <t xml:space="preserve"> COMP-1421 </t>
  </si>
  <si>
    <t>FITA DE ADVERTÊNCIA DE REDE ELÉTRICA ENTERRADA - FORNECIMENTO E INSTALAÇÃO</t>
  </si>
  <si>
    <t xml:space="preserve"> 8.8.13 </t>
  </si>
  <si>
    <t xml:space="preserve"> COMP-1422 </t>
  </si>
  <si>
    <t>ENVELOPAMENTO EM CONCRETO PARA ELETRODUTO ENTERRADO EM PISO COM TRÂNSITO DE VEÍCULOSDENSAMENTO E ACABAMENTO. Adaptado SINAPI (96557).</t>
  </si>
  <si>
    <t xml:space="preserve"> 8.8.14 </t>
  </si>
  <si>
    <t>CAIXA ENTERRADA ELÉTRICA RETANGULAR, EM ALVENARIA COM BLOCOS DE CONCRETO, FUNDO COM BRITA, COM TAMPÃO FOFO T33, DIMENSÕES INTERNAS: 0,6X0,6X0,6 M, Adaptada SINAPI (97892)</t>
  </si>
  <si>
    <t xml:space="preserve"> 8.8.15 </t>
  </si>
  <si>
    <t>CAIXA ENTERRADA ELÉTRICA RETANGULAR, EM ALVENARIA COM TIJOLOS CERÂMICOS MACIÇOS, FUNDO COM BRITA, TAMPÃO FOFO, DIMENSÕES INTERNAS: 0,3X0,3X0,3 M. Adaptado SINAPI (97886).</t>
  </si>
  <si>
    <t xml:space="preserve"> 8.8.16 </t>
  </si>
  <si>
    <t xml:space="preserve"> COMP-1415 </t>
  </si>
  <si>
    <t>LUMINÁRIA DE LED PARA ILUMINAÇÃO ÁREA EXTERNA - 60W - FORNECIMENTO E INSTALAÇÃO</t>
  </si>
  <si>
    <t xml:space="preserve"> 8.8.17 </t>
  </si>
  <si>
    <t>LUMINÁRIA DE LED PARA ILUMINAÇÃO ÁREA EXTERNA - 150W - FORNECIMENTO E INSTALAÇÃO</t>
  </si>
  <si>
    <t xml:space="preserve"> 8.8.18 </t>
  </si>
  <si>
    <t>REFLETORES PARA ÁREA EXTERNA, ILUMINAÇÃO CAMPO E QUADRA - FORNECIMENTO E INSTALAÇÃO</t>
  </si>
  <si>
    <t xml:space="preserve"> 9.1.1 </t>
  </si>
  <si>
    <t xml:space="preserve"> 9.1.2 </t>
  </si>
  <si>
    <t xml:space="preserve"> 9.1.3 </t>
  </si>
  <si>
    <t xml:space="preserve"> 9.1.4 </t>
  </si>
  <si>
    <t xml:space="preserve"> 9.1.5 </t>
  </si>
  <si>
    <t xml:space="preserve"> 9.1.6 </t>
  </si>
  <si>
    <t xml:space="preserve"> 9.1.7 </t>
  </si>
  <si>
    <t xml:space="preserve"> 9.1.8 </t>
  </si>
  <si>
    <t xml:space="preserve"> 9.1.9 </t>
  </si>
  <si>
    <t xml:space="preserve"> 9.1.10 </t>
  </si>
  <si>
    <t xml:space="preserve"> 9.1.11 </t>
  </si>
  <si>
    <t xml:space="preserve"> 9.1.12 </t>
  </si>
  <si>
    <t xml:space="preserve"> 9.1.13 </t>
  </si>
  <si>
    <t xml:space="preserve"> 9.1.14 </t>
  </si>
  <si>
    <t xml:space="preserve"> 9.1.15 </t>
  </si>
  <si>
    <t xml:space="preserve"> 9.1.16 </t>
  </si>
  <si>
    <t xml:space="preserve"> 9.1.17 </t>
  </si>
  <si>
    <t xml:space="preserve"> 9.1.18 </t>
  </si>
  <si>
    <t xml:space="preserve"> 9.1.19 </t>
  </si>
  <si>
    <t xml:space="preserve"> 9.1.20 </t>
  </si>
  <si>
    <t xml:space="preserve"> 9.1.21 </t>
  </si>
  <si>
    <t xml:space="preserve"> 9.1.22 </t>
  </si>
  <si>
    <t xml:space="preserve"> 9.1.23 </t>
  </si>
  <si>
    <t xml:space="preserve"> 9.1.24 </t>
  </si>
  <si>
    <t xml:space="preserve"> 9.1.25 </t>
  </si>
  <si>
    <t xml:space="preserve"> 9.1.26 </t>
  </si>
  <si>
    <t xml:space="preserve"> 9.1.27 </t>
  </si>
  <si>
    <t xml:space="preserve"> 9.1.28 </t>
  </si>
  <si>
    <t xml:space="preserve"> 9.1.29 </t>
  </si>
  <si>
    <t xml:space="preserve"> 9.1.30 </t>
  </si>
  <si>
    <t xml:space="preserve"> 9.1.31 </t>
  </si>
  <si>
    <t xml:space="preserve"> 9.1.32 </t>
  </si>
  <si>
    <t xml:space="preserve"> 11.4 </t>
  </si>
  <si>
    <t xml:space="preserve"> 11.5 </t>
  </si>
  <si>
    <t xml:space="preserve"> 11.6 </t>
  </si>
  <si>
    <t xml:space="preserve"> 11.7 </t>
  </si>
  <si>
    <t xml:space="preserve"> 11.8 </t>
  </si>
  <si>
    <t xml:space="preserve"> 11.9 </t>
  </si>
  <si>
    <t xml:space="preserve"> 11.10 </t>
  </si>
  <si>
    <t xml:space="preserve"> 11.11 </t>
  </si>
  <si>
    <t xml:space="preserve"> 11.12 </t>
  </si>
  <si>
    <t xml:space="preserve"> 13.5.4 </t>
  </si>
  <si>
    <t xml:space="preserve"> 13.5.5 </t>
  </si>
  <si>
    <t xml:space="preserve"> 13.5.6 </t>
  </si>
  <si>
    <t xml:space="preserve"> 13.5.7 </t>
  </si>
  <si>
    <t xml:space="preserve"> 13.5.8 </t>
  </si>
  <si>
    <t xml:space="preserve"> 13.5.9 </t>
  </si>
  <si>
    <t xml:space="preserve"> 13.5.10 </t>
  </si>
  <si>
    <t xml:space="preserve"> 13.5.11 </t>
  </si>
  <si>
    <t xml:space="preserve"> 13.5.12 </t>
  </si>
  <si>
    <t xml:space="preserve"> 13.5.13 </t>
  </si>
  <si>
    <t xml:space="preserve"> 13.5.14 </t>
  </si>
  <si>
    <t xml:space="preserve"> 13.5.15 </t>
  </si>
  <si>
    <t xml:space="preserve"> 13.5.16 </t>
  </si>
  <si>
    <t xml:space="preserve"> 13.5.17 </t>
  </si>
  <si>
    <t xml:space="preserve"> 13.5.18 </t>
  </si>
  <si>
    <t>ENGENHEIRO ELETRICISTA COM ENCARGOS COMPLEMENTARES</t>
  </si>
  <si>
    <t xml:space="preserve"> 14.7 </t>
  </si>
  <si>
    <t xml:space="preserve"> 102106 </t>
  </si>
  <si>
    <t>TRANSFORMADOR DE DISTRIBUIÇÃO, 150 KVA, TRIFÁSICO, 60 HZ, CLASSE 15 KV, IMERSO EM ÓLEO MINERAL, INSTALAÇÃO EM POSTE (NÃO INCLUSO SUPORTE) - FORNECIMENTO E INSTALAÇÃO. AF_12/2020</t>
  </si>
  <si>
    <t>kg</t>
  </si>
  <si>
    <t>PLACA DE IDENTIFICAÇÃO DE AMBIENTES DIM. 35X10CM EM CHAPA METÁLICA GALVANIZADA ESPESSURA 1MM, COM PINTURA AUTOMOTIVA VERMELHA E APLICAÇÃO DE ADESIVOS EM FORMAS GEOMÉTRICAS E TEXTOS NA FONTE ARIAL NA COR BRANCA. FIXAÇÃO EM PAREDES DE ALVENARIA OU EM PORTAS COM FITA DUPLA FACE.</t>
  </si>
  <si>
    <t>POÇOS DE TREINAMENTO</t>
  </si>
  <si>
    <t>POSTE DE AÇO CONICO CONTÍNUO CURVO SIMPLES, ENGASTADO, H=9M, SEM LÂMPADA - FORNECIMENTO E INSTALACAO. Adaptado SINAPI (100622)</t>
  </si>
  <si>
    <t>PRAZO DE EXECUÇÃO: 12 (DOZE) MESES.</t>
  </si>
  <si>
    <t xml:space="preserve"> COMP-1576 </t>
  </si>
  <si>
    <t xml:space="preserve"> COMP-1575 </t>
  </si>
  <si>
    <t xml:space="preserve"> COMP-1313 </t>
  </si>
  <si>
    <t>INSTALAÇÃO PROVISÓRIA PARA DEPÓSITO DE MATERIAIS, ACADEMIA, SEHUR, EM CHAPA DE MADEIRA COMPENSADA - Adaptado Sinapi 93210</t>
  </si>
  <si>
    <t xml:space="preserve"> 1.3.34 </t>
  </si>
  <si>
    <t xml:space="preserve"> 1.3.35 </t>
  </si>
  <si>
    <t xml:space="preserve"> 1.3.36 </t>
  </si>
  <si>
    <t xml:space="preserve"> 1.3.37 </t>
  </si>
  <si>
    <t xml:space="preserve"> 1.3.38 </t>
  </si>
  <si>
    <t xml:space="preserve"> 1.3.39 </t>
  </si>
  <si>
    <t xml:space="preserve"> 1.3.40 </t>
  </si>
  <si>
    <t xml:space="preserve"> COMP-1571 </t>
  </si>
  <si>
    <t>DEMOLIÇÃO DE DIVISÓRIAS E BANCADAS DE GRANITO</t>
  </si>
  <si>
    <t xml:space="preserve"> COMP-1568 </t>
  </si>
  <si>
    <t>DEMOLIÇÃO DE ESTRUTURA METÁLICA - ESCADA DEPÓSITO 16º GBM</t>
  </si>
  <si>
    <t xml:space="preserve"> COMP-1569 </t>
  </si>
  <si>
    <t>REMOÇÃO DE VIGAS METÁLICAS DE FORMA MECANIZADA, SEM REAPROVEITAMENTO - ESTRUTURA TELHADO FACHADA SUL 16º GBM</t>
  </si>
  <si>
    <t xml:space="preserve"> COMP-1574 </t>
  </si>
  <si>
    <t xml:space="preserve"> COMP-1570 </t>
  </si>
  <si>
    <t xml:space="preserve"> COMP-1572 </t>
  </si>
  <si>
    <t xml:space="preserve"> COMP-1573 </t>
  </si>
  <si>
    <t xml:space="preserve"> COMP-1652 </t>
  </si>
  <si>
    <t>ESTACA BROCA DE CONCRETO, DIÂMETRO DE 30CM, ESCAVAÇÃO MANUAL  COM TRADO CONCHA - Adaptado SINAPI (101175)</t>
  </si>
  <si>
    <t xml:space="preserve"> COMP-1649 </t>
  </si>
  <si>
    <t xml:space="preserve"> COMP-1650 </t>
  </si>
  <si>
    <t xml:space="preserve"> COMP-1563 </t>
  </si>
  <si>
    <t>CONCRETAGEM DE VIGAS E LAJES, FCK=25 MPA, PARA LAJES MACIÇAS OU NERVURADAS COM USO DE BOMBA EM EDIFICAÇÃO COM ÁREA MÉDIA DE LAJES MAIOR QUE 20 M² - LANÇAMENTO, ADENSAMENTO E ACABAMENTO.  Adaptado SINAPI (92726).</t>
  </si>
  <si>
    <t xml:space="preserve"> COMP-1651 </t>
  </si>
  <si>
    <t>VIGA METÁLICA REFORÇO LAJE 1º PAVIMENTO, CONEXÕES COM PARABOLT,  INCLUSOS MÃO DE OBRA, TRANSPORTE E IÇAMENTO UTILIZANDO  GUINDASTE - FORNECIMENTO E INSTALAÇÃO</t>
  </si>
  <si>
    <t xml:space="preserve"> COMP-1392 </t>
  </si>
  <si>
    <t>Copia da SINAPI (101741) - RODAPÉ EM GRANITINA, ALTURA 15CM. AF_09/2020</t>
  </si>
  <si>
    <t xml:space="preserve"> 4.1.12 </t>
  </si>
  <si>
    <t xml:space="preserve"> 96114 </t>
  </si>
  <si>
    <t>FORRO EM DRYWALL, PARA AMBIENTES COMERCIAIS, INCLUSIVE ESTRUTURA DE FIXAÇÃO. AF_05/2017_P</t>
  </si>
  <si>
    <t xml:space="preserve"> COMP-1645 </t>
  </si>
  <si>
    <t xml:space="preserve"> COMP-1646 </t>
  </si>
  <si>
    <t xml:space="preserve"> 100849 </t>
  </si>
  <si>
    <t>ASSENTO SANITÁRIO CONVENCIONAL - FORNECIMENTO E INSTALACAO. AF_01/2020</t>
  </si>
  <si>
    <t xml:space="preserve"> COMP-1566 </t>
  </si>
  <si>
    <t xml:space="preserve"> COMP-1647 </t>
  </si>
  <si>
    <t>DUCHA HIGIÊNICA EM METAL CROMADO COM REGISTRO ACOPLADO - FORNECIMENTO E INSTALAÇÃO</t>
  </si>
  <si>
    <t xml:space="preserve"> COMP-1648 </t>
  </si>
  <si>
    <t>CONJUNTO DE MASTRO PARA TRÊS BANDEIRAS COM TUBO DE AÇO GALVANIZADO 3" E PEDESTAL</t>
  </si>
  <si>
    <t>CORRIMÃO SIMPLES EM AÇO INOX, DIÂMETRO EXTERNO = 1 1/2". Adaptado SINAPI (99855).</t>
  </si>
  <si>
    <t>ARMÁRIO EM MDF, COM REVESTIMENTO EM LAMINADO MELAMÍNICO AMADEIRADO - FORNECIMENTO E INSTALAÇÃO</t>
  </si>
  <si>
    <t xml:space="preserve"> 4.8.12 </t>
  </si>
  <si>
    <t xml:space="preserve"> 99839 </t>
  </si>
  <si>
    <t>GUARDA-CORPO DE AÇO GALVANIZADO DE 1,10M DE ALTURA, MONTANTES TUBULARES DE 1.1/2 ESPAÇADOS DE 1,20M, TRAVESSA SUPERIOR DE 2, GRADIL FORMADO POR BARRAS CHATAS EM FERRO DE 32X4,8MM, FIXADO COM CHUMBADOR MECÂNICO. AF_04/2019_P</t>
  </si>
  <si>
    <t xml:space="preserve"> 4.8.13 </t>
  </si>
  <si>
    <t xml:space="preserve"> 94275 </t>
  </si>
  <si>
    <t>ASSENTAMENTO DE GUIA (MEIO-FIO) EM TRECHO RETO, CONFECCIONADA EM CONCRETO PRÉ-FABRICADO, DIMENSÕES 100X15X13X20 CM (COMPRIMENTO X BASE INFERIOR X BASE SUPERIOR X ALTURA), PARA URBANIZAÇÃO INTERNA DE EMPREENDIMENTOS. AF_06/2016_P</t>
  </si>
  <si>
    <t xml:space="preserve"> 4.8.14 </t>
  </si>
  <si>
    <t xml:space="preserve"> 102498 </t>
  </si>
  <si>
    <t>PINTURA DE MEIO-FIO COM TINTA BRANCA A BASE DE CAL (CAIAÇÃO). AF_05/2021</t>
  </si>
  <si>
    <t xml:space="preserve"> COMP-1584 </t>
  </si>
  <si>
    <t>BASE DAS CAIXAS D'ÁGUA - ALVENARIA DE CONCRETO CELULAR COM LAJE DE TOPO 10CM E ARMADURA, INCLUSO SERVIÇO DE CHAPISCO, MASSA ÚNICA E PINTURA ACRÍLICA - CONFORME DETALHES DE PROJETO.</t>
  </si>
  <si>
    <t xml:space="preserve"> COMP-1583 </t>
  </si>
  <si>
    <t xml:space="preserve"> COMP-1585 </t>
  </si>
  <si>
    <t xml:space="preserve"> COMP-1586 </t>
  </si>
  <si>
    <t>LUVA DE REDUÇÃO, PVC, SOLDÁVEL, DN 50MM X 32 MM - FORNECIMENTO E INSTALAÇÃO. Adaptado SINAPI (89577)</t>
  </si>
  <si>
    <t xml:space="preserve"> COMP-1567 </t>
  </si>
  <si>
    <t xml:space="preserve"> COMP-1592 </t>
  </si>
  <si>
    <t xml:space="preserve"> COMP-1591 </t>
  </si>
  <si>
    <t xml:space="preserve"> COMP-1590 </t>
  </si>
  <si>
    <t xml:space="preserve"> COMP-1589 </t>
  </si>
  <si>
    <t xml:space="preserve"> COMP-1588 </t>
  </si>
  <si>
    <t xml:space="preserve"> COMP-1587 </t>
  </si>
  <si>
    <t xml:space="preserve"> COMP-1594 </t>
  </si>
  <si>
    <t xml:space="preserve"> COMP-1595 </t>
  </si>
  <si>
    <t xml:space="preserve"> COMP-1596 </t>
  </si>
  <si>
    <t xml:space="preserve"> COMP-1597 </t>
  </si>
  <si>
    <t xml:space="preserve"> COMP-1598 </t>
  </si>
  <si>
    <t xml:space="preserve"> COMP-1599 </t>
  </si>
  <si>
    <t xml:space="preserve"> COMP-1593 </t>
  </si>
  <si>
    <t>BASE DOS BOILERS - ALVENARIA DE CONCRETO CELULAR COM LAJE DE TOPO 10CM E ARMADURA. INCLUSO CHAPISCO, MASSA ÚNICA E PINTURA ACRÍLICA - CONFORME DETALHES DE PROJETO</t>
  </si>
  <si>
    <t xml:space="preserve"> COMP-1582 </t>
  </si>
  <si>
    <t>TE, PVC, SERIE NORMAL, ESGOTO PREDIAL, DN 100 X 75 MM, JUNTA ELÁSTICA, FORNECIDO E INSTALADO EM RAMAL DE DESCARGA OU RAMAL DE ESGOTO SANITÁRIO. Adaptado Sinapi 89860</t>
  </si>
  <si>
    <t xml:space="preserve"> COMP-1519 </t>
  </si>
  <si>
    <t>Copia da SINAPI (89784) - TE, PVC, SERIE NORMAL, ESGOTO PREDIAL, DN 75 X 50 MM, JUNTA ELÁSTICA, FORNECIDO E INSTALADO EM RAMAL DE DESCARGA OU RAMAL DE ESGOTO SANITÁRIO. AF_12/2014</t>
  </si>
  <si>
    <t>Copia da SINAPI (89797) - JUNÇÃO SIMPLES, PVC, SERIE NORMAL, ESGOTO PREDIAL, DN 100 X 50 MM, JUNTA ELÁSTICA, FORNECIDO E INSTALADO EM RAMAL DE DESCARGA OU RAMAL DE ESGOTO SANITÁRIO. AF_12/2014</t>
  </si>
  <si>
    <t>Copia da SINAPI (89797) - JUNÇÃO SIMPLES, PVC, SERIE NORMAL, ESGOTO PREDIAL, DN 100 X 75 MM, JUNTA ELÁSTICA, FORNECIDO E INSTALADO EM RAMAL DE DESCARGA OU RAMAL DE ESGOTO SANITÁRIO. AF_12/2014</t>
  </si>
  <si>
    <t>Copia da SINAPI (89795) - JUNÇÃO SIMPLES, PVC, SERIE NORMAL, ESGOTO PREDIAL, DN 75 X 50 MM, JUNTA ELÁSTICA, FORNECIDO E INSTALADO EM RAMAL DE DESCARGA OU RAMAL DE ESGOTO SANITÁRIO. AF_12/2014</t>
  </si>
  <si>
    <t>Copia da SINAPI (89546) - BUCHA DE REDUÇÃO LONGA, PVC, SERIE NORMAL, ESGOTO PREDIAL, DN 50 X 40 MM, JUNTA ELÁSTICA - FORNECIMENTO E INSTALAÇÃO</t>
  </si>
  <si>
    <t xml:space="preserve"> COMP-1298 </t>
  </si>
  <si>
    <t>Copia da SINAPI (89549) - REDUÇÃO EXCÊNTRICA, PVC, SERIE NORMAL, ESGOTO PREDIAL, DN 75 X 50 MM, JUNTA ELÁSTICA - FORNECIMENTO E INSTALAÇÃO</t>
  </si>
  <si>
    <t xml:space="preserve"> COMP-1521 </t>
  </si>
  <si>
    <t>Copia da SINAPI (89557) - REDUÇÃO EXCÊNTRICA, PVC, SERIE NORMAL, ESGOTO PREDIAL, DN 100 X 50 MM - FORNECIMENTO E INSTALAÇÃO</t>
  </si>
  <si>
    <t xml:space="preserve"> COMP-1603 </t>
  </si>
  <si>
    <t xml:space="preserve"> COMP-1604 </t>
  </si>
  <si>
    <t xml:space="preserve"> COMP-1605 </t>
  </si>
  <si>
    <t xml:space="preserve"> COMP-1606 </t>
  </si>
  <si>
    <t xml:space="preserve"> COMP-1607 </t>
  </si>
  <si>
    <t xml:space="preserve"> COMP-1608 </t>
  </si>
  <si>
    <t xml:space="preserve"> 5.4.54 </t>
  </si>
  <si>
    <t xml:space="preserve"> 5.4.55 </t>
  </si>
  <si>
    <t>CANALETA DE DRENAGEM DE 6 METROS COM GRELHA EM FERRO FUNDIDO PARA GARAGEM LATERAL - CONFORME DETALHES DE PROJETO</t>
  </si>
  <si>
    <t xml:space="preserve"> COMP-1308 </t>
  </si>
  <si>
    <t>Copia da SINAPI (89827) - TERMINAL DE VENTILAÇÃO, PVC, SÉRIE NORMAL, DN 75 MM, ESGOTO PREDIAL - FORNECIMENTO E INSTALAÇÃO</t>
  </si>
  <si>
    <t xml:space="preserve"> COMP-1527 </t>
  </si>
  <si>
    <t>Copia da SINAPI (89814) -TERMINAL DE VENTILAÇÃO, PVC, SERIE NORMAL, ESGOTO PREDIAL, DN 50 MM, JUNTA ELÁSTICA, FORNECIDO E INSTALADO EM PRUMADA DE ESGOTO SANITÁRIO OU VENTILAÇÃO. AF_12/2014</t>
  </si>
  <si>
    <t>PLUVIAL - PVC-R</t>
  </si>
  <si>
    <t xml:space="preserve"> COMP-1581 </t>
  </si>
  <si>
    <t>TAMPAO FOFO P/ CAIXA HIDRÁULICA 0,6X0,6 - FORNECIMENTO E INSTALACAO</t>
  </si>
  <si>
    <t xml:space="preserve"> 89512 </t>
  </si>
  <si>
    <t>TUBO PVC, SÉRIE R, ÁGUA PLUVIAL, DN 100 MM, FORNECIDO E INSTALADO EM RAMAL DE ENCAMINHAMENTO. AF_12/2014</t>
  </si>
  <si>
    <t xml:space="preserve"> 90696 </t>
  </si>
  <si>
    <t>TUBO DE PVC PARA REDE COLETORA DE ESGOTO DE PAREDE MACIÇA, DN 200 MM, JUNTA ELÁSTICA - FORNECIMENTO E ASSENTAMENTO. AF_01/2021</t>
  </si>
  <si>
    <t xml:space="preserve"> 5.6.7 </t>
  </si>
  <si>
    <t xml:space="preserve"> 5.6.8 </t>
  </si>
  <si>
    <t xml:space="preserve"> 5.6.9 </t>
  </si>
  <si>
    <t xml:space="preserve"> 5.6.10 </t>
  </si>
  <si>
    <t xml:space="preserve"> 5.7 </t>
  </si>
  <si>
    <t>PLUVIAL - EPAMS</t>
  </si>
  <si>
    <t xml:space="preserve"> 5.7.1 </t>
  </si>
  <si>
    <t xml:space="preserve"> 102491 </t>
  </si>
  <si>
    <t>PINTURA DE PISO COM TINTA ACRÍLICA, APLICAÇÃO MANUAL, 2 DEMÃOS, INCLUSO FUNDO PREPARADOR. AF_05/2021</t>
  </si>
  <si>
    <t xml:space="preserve"> COMP-1580 </t>
  </si>
  <si>
    <t xml:space="preserve"> COMP-1615 </t>
  </si>
  <si>
    <t>SUPORTE VERTICAL PARA ELETROCALHA COM VERGALHÃO ROSCA TOTAL 1/4"</t>
  </si>
  <si>
    <t xml:space="preserve"> COMP-1614 </t>
  </si>
  <si>
    <t xml:space="preserve"> COMP-1613 </t>
  </si>
  <si>
    <t xml:space="preserve"> COMP-1612 </t>
  </si>
  <si>
    <t xml:space="preserve"> COMP-1611 </t>
  </si>
  <si>
    <t xml:space="preserve"> COMP-1610 </t>
  </si>
  <si>
    <t xml:space="preserve"> COMP-1329 </t>
  </si>
  <si>
    <t>Copia da SINAPI (93673) - DISJUNTOR TRIPOLAR TIPO DIN, CORRENTE NOMINAL DE 63A - FORNECIMENTO E INSTALAÇÃO. AF_10/2020</t>
  </si>
  <si>
    <t xml:space="preserve"> COMP-1621 </t>
  </si>
  <si>
    <t>DISPOSITIVO DPS 275V - 45 KA - FORNECIMENTO E INSTALAÇÃO</t>
  </si>
  <si>
    <t xml:space="preserve"> COMP-1620 </t>
  </si>
  <si>
    <t xml:space="preserve"> COMP-1619 </t>
  </si>
  <si>
    <t xml:space="preserve"> COMP-1618 </t>
  </si>
  <si>
    <t xml:space="preserve"> COMP-1617 </t>
  </si>
  <si>
    <t xml:space="preserve"> COMP-1616 </t>
  </si>
  <si>
    <t xml:space="preserve"> COMP-1362 </t>
  </si>
  <si>
    <t>Copia da SINAPI (98307) - TOMADA DE REDE RJ45 (DOIS MÓDULOS)  - FORNECIMENTO E INSTALAÇÃO. AF_11/2019</t>
  </si>
  <si>
    <t xml:space="preserve"> COMP-1602 </t>
  </si>
  <si>
    <t xml:space="preserve"> COMP-1630 </t>
  </si>
  <si>
    <t xml:space="preserve"> COMP-1629 </t>
  </si>
  <si>
    <t xml:space="preserve"> COMP-1627 </t>
  </si>
  <si>
    <t>DISTRIBUIDOR INTERNO ÓPTICO - 1 U - FORNECIMENTO E INSTALAÇÃO</t>
  </si>
  <si>
    <t xml:space="preserve"> COMP-1626 </t>
  </si>
  <si>
    <t xml:space="preserve"> COMP-1625 </t>
  </si>
  <si>
    <t xml:space="preserve"> COMP-1624 </t>
  </si>
  <si>
    <t>CABO DE FIBRA ÓPTICA - CFO MM 3 LSZH - FORNECIMENTO E INSTALAÇÃO</t>
  </si>
  <si>
    <t xml:space="preserve"> COMP-1601 </t>
  </si>
  <si>
    <t xml:space="preserve"> COMP-1600 </t>
  </si>
  <si>
    <t xml:space="preserve"> COMP-1302 </t>
  </si>
  <si>
    <t xml:space="preserve"> 97086 </t>
  </si>
  <si>
    <t>FABRICAÇÃO, MONTAGEM E DESMONTAGEM DE FORMA PARA RADIER, EM MADEIRA SERRADA, 4 UTILIZAÇÕES. AF_09/2017</t>
  </si>
  <si>
    <t xml:space="preserve"> COMP-1303 </t>
  </si>
  <si>
    <t>GUARITA</t>
  </si>
  <si>
    <t xml:space="preserve"> 96109 </t>
  </si>
  <si>
    <t>FORRO EM PLACAS DE GESSO, PARA AMBIENTES RESIDENCIAIS. AF_05/2017_P</t>
  </si>
  <si>
    <t xml:space="preserve"> 14.8 </t>
  </si>
  <si>
    <t xml:space="preserve"> 14.9 </t>
  </si>
  <si>
    <t xml:space="preserve"> 94198 </t>
  </si>
  <si>
    <t>TELHAMENTO COM TELHA CERÂMICA DE ENCAIXE, TIPO PORTUGUESA, COM MAIS DE 2 ÁGUAS, INCLUSO TRANSPORTE VERTICAL. AF_07/2019</t>
  </si>
  <si>
    <t xml:space="preserve"> 14.10 </t>
  </si>
  <si>
    <t xml:space="preserve"> 14.11 </t>
  </si>
  <si>
    <t xml:space="preserve"> 14.12 </t>
  </si>
  <si>
    <t xml:space="preserve"> 14.13 </t>
  </si>
  <si>
    <t xml:space="preserve"> 14.14 </t>
  </si>
  <si>
    <t xml:space="preserve"> 14.15 </t>
  </si>
  <si>
    <t xml:space="preserve"> 14.16 </t>
  </si>
  <si>
    <t xml:space="preserve"> 14.17 </t>
  </si>
  <si>
    <t xml:space="preserve"> COMP-1390 </t>
  </si>
  <si>
    <t>Copia da SINAPI (86889) - BANCADA DE GRANITO POLIDO, E=2,5mm - FORNECIMENTO E INSTALAÇÃO. AF_01/2020</t>
  </si>
  <si>
    <t xml:space="preserve"> 14.18 </t>
  </si>
  <si>
    <t xml:space="preserve"> 14.19 </t>
  </si>
  <si>
    <t xml:space="preserve"> 14.20 </t>
  </si>
  <si>
    <t xml:space="preserve"> 14.21 </t>
  </si>
  <si>
    <t xml:space="preserve"> 14.22 </t>
  </si>
  <si>
    <t xml:space="preserve"> 14.23 </t>
  </si>
  <si>
    <t xml:space="preserve"> 14.24 </t>
  </si>
  <si>
    <t xml:space="preserve"> 15.7 </t>
  </si>
  <si>
    <t xml:space="preserve"> 15.8 </t>
  </si>
  <si>
    <t>DESPESAS DIVERSAS ADMINISTRAÇÃO LOCAL - MANUTENÇÃO DE CANTEIRO (ÁGUA, ENERGIA, TELEFONIA, MATERIAL DE ESCRITÓRIO E LIMPEZA ETC). - ADAPTADO 16º GBM</t>
  </si>
  <si>
    <t xml:space="preserve"> 16.1.1 </t>
  </si>
  <si>
    <t xml:space="preserve"> 16.1.2 </t>
  </si>
  <si>
    <t xml:space="preserve"> 16.1.3 </t>
  </si>
  <si>
    <t xml:space="preserve"> 16.1.4 </t>
  </si>
  <si>
    <t xml:space="preserve"> 16.2 </t>
  </si>
  <si>
    <t xml:space="preserve"> 16.2.1 </t>
  </si>
  <si>
    <t xml:space="preserve"> 16.3 </t>
  </si>
  <si>
    <t xml:space="preserve"> 16.3.1 </t>
  </si>
  <si>
    <t xml:space="preserve"> COMP-1641 </t>
  </si>
  <si>
    <t xml:space="preserve"> 16.3.2 </t>
  </si>
  <si>
    <t xml:space="preserve"> COMP-1642 </t>
  </si>
  <si>
    <t xml:space="preserve"> 16.3.3 </t>
  </si>
  <si>
    <t xml:space="preserve"> COMP-1643 </t>
  </si>
  <si>
    <t xml:space="preserve"> 16.3.4 </t>
  </si>
  <si>
    <t xml:space="preserve"> COMP-1507 </t>
  </si>
  <si>
    <t>Copia da SBC (068091) - MICROFONE DE BANCADA, IMPEDÂNCIA DE SAÍDA 2.000 OHMS, RESPOSTA DE FREQUÊNCIA 40 Hz A 16 kHz, SENSIBILIDADE DE -42dB, ±2dB, DISTÂNCIA RECEPTORA SONORA 20 A 80 cm, HASTE FLEXÍVEL (40 cm), BOTÃO MUTE, CONECTOR P10 MONO, CABO DE 8m - YOGA HT 82 OU SIMILAR - FORNECIMENTO E INSTALAÇÃO</t>
  </si>
  <si>
    <t xml:space="preserve"> 16.3.5 </t>
  </si>
  <si>
    <t xml:space="preserve"> COMP-1644 </t>
  </si>
  <si>
    <t>ATENUADOR DE SOM AMBIENTE 25W - 70v  - FORNECIMENTO E INSTALAÇÃO</t>
  </si>
  <si>
    <t xml:space="preserve"> 16.4 </t>
  </si>
  <si>
    <t xml:space="preserve"> 16.4.1 </t>
  </si>
  <si>
    <t xml:space="preserve"> 16.5 </t>
  </si>
  <si>
    <t xml:space="preserve"> 16.5.1 </t>
  </si>
  <si>
    <t xml:space="preserve"> COMP-1631 </t>
  </si>
  <si>
    <t>CÂMERA INTELBRAS VIP 3230 B SL, OU SIMILAR TÉCNICO - FORNECIMENTO E INSTALAÇÃO</t>
  </si>
  <si>
    <t xml:space="preserve"> 16.5.2 </t>
  </si>
  <si>
    <t xml:space="preserve"> COMP-1632 </t>
  </si>
  <si>
    <t xml:space="preserve"> 16.6 </t>
  </si>
  <si>
    <t xml:space="preserve"> 16.6.1 </t>
  </si>
  <si>
    <t xml:space="preserve"> COMP-1633 </t>
  </si>
  <si>
    <t>RACK 24U - 570 mm, GABINETE 19" - PORTA EM ACRÍLICO - FORNECIMENTO E INSTALAÇÃO</t>
  </si>
  <si>
    <t xml:space="preserve"> 16.6.2 </t>
  </si>
  <si>
    <t xml:space="preserve"> COMP-1634 </t>
  </si>
  <si>
    <t xml:space="preserve"> 16.6.3 </t>
  </si>
  <si>
    <t xml:space="preserve"> COMP-1635 </t>
  </si>
  <si>
    <t>SWITCH 24P (10/100)BASE TX/POE, GERENCIÁVEL - FORNECIMENTO E INSTALAÇÃO</t>
  </si>
  <si>
    <t xml:space="preserve"> 16.6.4 </t>
  </si>
  <si>
    <t xml:space="preserve"> COMP-1636 </t>
  </si>
  <si>
    <t>SWITCH 24P (10/100/1000)BASE T, GERENCIÁVEL - FORNECIMENTO E INSTALAÇÃO</t>
  </si>
  <si>
    <t xml:space="preserve"> 16.6.5 </t>
  </si>
  <si>
    <t xml:space="preserve"> COMP-1637 </t>
  </si>
  <si>
    <t xml:space="preserve"> 16.6.6 </t>
  </si>
  <si>
    <t xml:space="preserve"> COMP-1638 </t>
  </si>
  <si>
    <t xml:space="preserve"> 16.6.7 </t>
  </si>
  <si>
    <t xml:space="preserve"> COMP-1639 </t>
  </si>
  <si>
    <t xml:space="preserve"> 16.6.8 </t>
  </si>
  <si>
    <t xml:space="preserve"> COMP-1628 </t>
  </si>
  <si>
    <t xml:space="preserve"> 16.6.9 </t>
  </si>
  <si>
    <t xml:space="preserve"> COMP-1623 </t>
  </si>
  <si>
    <t xml:space="preserve"> 16.6.10 </t>
  </si>
  <si>
    <t xml:space="preserve"> COMP-1622 </t>
  </si>
  <si>
    <t xml:space="preserve"> 16.6.11 </t>
  </si>
  <si>
    <t xml:space="preserve"> COMP-1640 </t>
  </si>
  <si>
    <t xml:space="preserve"> 17.1 </t>
  </si>
  <si>
    <t>11</t>
  </si>
  <si>
    <t>12</t>
  </si>
  <si>
    <t xml:space="preserve"> 103328 </t>
  </si>
  <si>
    <t>ALVENARIA DE VEDAÇÃO DE BLOCOS CERÂMICOS FURADOS NA HORIZONTAL DE 9X19X19 CM (ESPESSURA 9 CM) E ARGAMASSA DE ASSENTAMENTO COM PREPARO EM BETONEIRA. AF_12/2021</t>
  </si>
  <si>
    <t xml:space="preserve"> 3.3.10 </t>
  </si>
  <si>
    <t xml:space="preserve"> 92435 </t>
  </si>
  <si>
    <t>MONTAGEM E DESMONTAGEM DE FÔRMA DE PILARES RETANGULARES E ESTRUTURAS SIMILARES, PÉ-DIREITO SIMPLES, EM CHAPA DE MADEIRA COMPENSADA PLASTIFICADA, 12 UTILIZAÇÕES. AF_09/2020</t>
  </si>
  <si>
    <t xml:space="preserve"> 101736 </t>
  </si>
  <si>
    <t>PISO DE BORRACHA PASTILHADO, ESPESSURA 3,5MM, FIXADO COM ADESIVO ACRÍLICO. AF_09/2020</t>
  </si>
  <si>
    <t xml:space="preserve"> 87273 </t>
  </si>
  <si>
    <t>REVESTIMENTO CERÂMICO PARA PAREDES INTERNAS COM PLACAS TIPO ESMALTADA EXTRA DE DIMENSÕES 33X45 CM APLICADAS EM AMBIENTES DE ÁREA MAIOR QUE 5 M² NA ALTURA INTEIRA DAS PAREDES. AF_06/2014</t>
  </si>
  <si>
    <t xml:space="preserve"> 87272 </t>
  </si>
  <si>
    <t>REVESTIMENTO CERÂMICO PARA PAREDES INTERNAS COM PLACAS TIPO ESMALTADA EXTRA  DE DIMENSÕES 33X45 CM APLICADAS EM AMBIENTES DE ÁREA MENOR QUE 5 M² NA ALTURA INTEIRA DAS PAREDES. AF_06/2014</t>
  </si>
  <si>
    <t xml:space="preserve"> 88488 </t>
  </si>
  <si>
    <t>APLICAÇÃO MANUAL DE PINTURA COM TINTA LÁTEX ACRÍLICA EM TETO, DUAS DEMÃOS. AF_06/2014</t>
  </si>
  <si>
    <t xml:space="preserve"> COMP-1662 </t>
  </si>
  <si>
    <t>Copia da SINAPI (94216) - Telhamento com Telha Térmica SanduícheTrapezoidal com aço superior branco e aço inferior tipo forro branco, núcleo em PIR (Poliisocianurato), com espessura de 50mm, largura útil de 01 metro, frete incluso - Referência Isotelha Isoeste ou similar, incluso içamento. AF_07/2019</t>
  </si>
  <si>
    <t xml:space="preserve"> 94229 </t>
  </si>
  <si>
    <t>CALHA EM CHAPA DE AÇO GALVANIZADO NÚMERO 24, DESENVOLVIMENTO DE 100 CM, INCLUSO TRANSPORTE VERTICAL. AF_07/2019</t>
  </si>
  <si>
    <t xml:space="preserve"> 94590 </t>
  </si>
  <si>
    <t>CONTRAMARCO DE ALUMÍNIO, FIXAÇÃO COM PARAFUSO - FORNECIMENTO E INSTALAÇÃO. AF_12/2019</t>
  </si>
  <si>
    <t xml:space="preserve"> 87792 </t>
  </si>
  <si>
    <t>EMBOÇO OU MASSA ÚNICA EM ARGAMASSA TRAÇO 1:2:8, PREPARO MECÂNICO COM BETONEIRA 400 L, APLICADA MANUALMENTE EM PANOS CEGOS DE FACHADA (SEM PRESENÇA DE VÃOS), ESPESSURA DE 25 MM. AF_06/2014</t>
  </si>
  <si>
    <t xml:space="preserve"> COMP-1661 </t>
  </si>
  <si>
    <t>Revestimento em chapas de ACM (alumínio composto) 4,00 mm de espessura, com acabamento Kynar (anti-pixação) na cor Vermelha, estrutura de paginação em perfis metálicos com tratamento anticorrosivo e todos os acessórios necessários para fixação e vedação - FORNECIMENTO E INSTALAÇÃO</t>
  </si>
  <si>
    <t xml:space="preserve"> 87243 </t>
  </si>
  <si>
    <t>REVESTIMENTO CERÂMICO PARA PAREDES EXTERNAS EM PASTILHAS DE PORCELANA 5 X 5 CM (PLACAS DE 30 X 30 CM), ALINHADAS A PRUMO, APLICADO EM PANOS SEM VÃOS. AF_06/2014</t>
  </si>
  <si>
    <t xml:space="preserve"> COMP-1671 </t>
  </si>
  <si>
    <t>PISO TÁTIL DISCREET PVC DIVERSAS CORES COM GABARITO (adaptado SBC 202105)</t>
  </si>
  <si>
    <t xml:space="preserve"> COMP-1672 </t>
  </si>
  <si>
    <t>CORRIMÃO DUPLO (70 E 92 CM) E GUARDA-CORPO PANORÂMICO (110 CM) COM PERFIS DE INOX E VIDRO LAMINADO 10 MM, FIXADO COM CHUMBADOR MECÂNICO. (Adaptado SINAPI 99841)</t>
  </si>
  <si>
    <t xml:space="preserve"> COMP-1673 </t>
  </si>
  <si>
    <t>Captador EPAMS - Modelo Platine 50 - Fornecimento e Instalação</t>
  </si>
  <si>
    <t xml:space="preserve"> 5.7.2 </t>
  </si>
  <si>
    <t xml:space="preserve"> COMP-1674 </t>
  </si>
  <si>
    <t>Tubo Ponta e Ponta - TP SMU 50 3000 - Fornecimento e Instalação</t>
  </si>
  <si>
    <t xml:space="preserve"> 5.7.3 </t>
  </si>
  <si>
    <t xml:space="preserve"> COMP-1675 </t>
  </si>
  <si>
    <t>Tubo Ponta e Ponta - TP SMU 75 3000 - Fornecimento e Instalação</t>
  </si>
  <si>
    <t xml:space="preserve"> 5.7.4 </t>
  </si>
  <si>
    <t xml:space="preserve"> COMP-1676 </t>
  </si>
  <si>
    <t>Tubo Ponta e Ponta - TP SMU 100 3000 - Fornecimento e Instalação</t>
  </si>
  <si>
    <t xml:space="preserve"> 5.7.5 </t>
  </si>
  <si>
    <t xml:space="preserve"> COMP-1677 </t>
  </si>
  <si>
    <t>Tubo Ponta e Ponta - TP SMU 125 3000 - Fornecimento e Instalação</t>
  </si>
  <si>
    <t xml:space="preserve"> 5.7.6 </t>
  </si>
  <si>
    <t xml:space="preserve"> COMP-1678 </t>
  </si>
  <si>
    <t>Redução Excêntrica - RE SMU 75 50 - Fornecimento e Instalação</t>
  </si>
  <si>
    <t xml:space="preserve"> 5.7.7 </t>
  </si>
  <si>
    <t xml:space="preserve"> COMP-1679 </t>
  </si>
  <si>
    <t>Redução Excêntrica - RE SMU 100 50 - Fornecimento e Instalação</t>
  </si>
  <si>
    <t xml:space="preserve"> 5.7.8 </t>
  </si>
  <si>
    <t xml:space="preserve"> COMP-1680 </t>
  </si>
  <si>
    <t>Redução Excêntrica - RE SMU 100 75 - Fornecimento e Instalação</t>
  </si>
  <si>
    <t xml:space="preserve"> 5.7.9 </t>
  </si>
  <si>
    <t xml:space="preserve"> COMP-1681 </t>
  </si>
  <si>
    <t>Redução Excêntrica - RE SMU 125 100 - Fornecimento e Instalação</t>
  </si>
  <si>
    <t xml:space="preserve"> 5.7.10 </t>
  </si>
  <si>
    <t xml:space="preserve"> COMP-1682 </t>
  </si>
  <si>
    <t>Joelho 45º - J45 SMU 50 - Fornecimento e Instalação</t>
  </si>
  <si>
    <t xml:space="preserve"> 5.7.11 </t>
  </si>
  <si>
    <t xml:space="preserve"> COMP-1683 </t>
  </si>
  <si>
    <t>Joelho 45º - J45 SMU 125 - Fornecimento e Instalação</t>
  </si>
  <si>
    <t xml:space="preserve"> 5.7.12 </t>
  </si>
  <si>
    <t xml:space="preserve"> COMP-1684 </t>
  </si>
  <si>
    <t>Joelho 88º - J88 SMU 50 - Fornecimento e Instalação</t>
  </si>
  <si>
    <t xml:space="preserve"> 5.7.13 </t>
  </si>
  <si>
    <t xml:space="preserve"> COMP-1685 </t>
  </si>
  <si>
    <t>Junção 45° - Y SMU 100 50 - Fornecimento e Instalação</t>
  </si>
  <si>
    <t xml:space="preserve"> 5.7.14 </t>
  </si>
  <si>
    <t xml:space="preserve"> COMP-1686 </t>
  </si>
  <si>
    <t>Junção 45° - Y SMU 125 100 - Fornecimento e Instalação</t>
  </si>
  <si>
    <t xml:space="preserve"> 5.7.15 </t>
  </si>
  <si>
    <t xml:space="preserve"> COMP-1687 </t>
  </si>
  <si>
    <t>Tê de Visita - TV SMU 125 - Fornecimento e Instalação</t>
  </si>
  <si>
    <t xml:space="preserve"> 5.7.16 </t>
  </si>
  <si>
    <t xml:space="preserve"> COMP-1688 </t>
  </si>
  <si>
    <t>Conjunto de Ancoragem - CA SMU 125 - Fornecimento e Instalação</t>
  </si>
  <si>
    <t xml:space="preserve"> 5.7.17 </t>
  </si>
  <si>
    <t xml:space="preserve"> COMP-1689 </t>
  </si>
  <si>
    <t>Junta Rapid - JR SMU 50 - Fornecimento e Instalação</t>
  </si>
  <si>
    <t xml:space="preserve"> 5.7.18 </t>
  </si>
  <si>
    <t xml:space="preserve"> COMP-1690 </t>
  </si>
  <si>
    <t>Junta Rapid - JR SMU 75 - Fornecimento e Instalação</t>
  </si>
  <si>
    <t xml:space="preserve"> 5.7.19 </t>
  </si>
  <si>
    <t xml:space="preserve"> COMP-1691 </t>
  </si>
  <si>
    <t>Junta Rapid - JR SMU 100 - Fornecimento e Instalação</t>
  </si>
  <si>
    <t xml:space="preserve"> 5.7.20 </t>
  </si>
  <si>
    <t xml:space="preserve"> COMP-1692 </t>
  </si>
  <si>
    <t>Junta Rapid - JR SMU 125 - Fornecimento e Instalação</t>
  </si>
  <si>
    <t xml:space="preserve"> 5.7.21 </t>
  </si>
  <si>
    <t xml:space="preserve"> COMP-1693 </t>
  </si>
  <si>
    <t>Abraçadeira Dentada Trav.- AD SMU 50 - Fornecimento e Instalação</t>
  </si>
  <si>
    <t xml:space="preserve"> 5.7.22 </t>
  </si>
  <si>
    <t xml:space="preserve"> COMP-1694 </t>
  </si>
  <si>
    <t>Abraçadeira Dentada Trav.- AD SMU 125 - Fornecimento e Instalação</t>
  </si>
  <si>
    <t xml:space="preserve"> 90778 </t>
  </si>
  <si>
    <t xml:space="preserve"> 91677 </t>
  </si>
  <si>
    <t>SISTEMA FOTOVOLTAICO 39,2 KWp 16º GBM - PROJETO EXECUTIVO, HOMOLOGAÇÃO, INSTALAÇÃO E FORNECIMENTO DOS EQUIPAMENTOS.</t>
  </si>
  <si>
    <t>ESPELHO PLASTICO 4X2" - FORNECIMENTO E INSTALACAO - insumo atualizado 38091</t>
  </si>
  <si>
    <t>CABO MULTIPOLAR DE COBRE FLEXÍVEL 3X2,5 MM², ANTI-CHAMA 0,6/1 KV, PARA CIRCUITOS TERMINAIS - FORNECIMENTO E INSTALAÇÃO.</t>
  </si>
  <si>
    <t xml:space="preserve"> 92770 </t>
  </si>
  <si>
    <t>ARMAÇÃO DE LAJE DE ESTRUTURA CONVENCIONAL DE CONCRETO ARMADO UTILIZANDO AÇO CA-50 DE 8,0 MM - MONTAGEM. AF_06/2022</t>
  </si>
  <si>
    <t xml:space="preserve"> 92763 </t>
  </si>
  <si>
    <t>ARMAÇÃO DE PILAR OU VIGA DE ESTRUTURA CONVENCIONAL DE CONCRETO ARMADO UTILIZANDO AÇO CA-50 DE 12,5 MM - MONTAGEM. AF_06/2022</t>
  </si>
  <si>
    <t xml:space="preserve"> 92762 </t>
  </si>
  <si>
    <t>ARMAÇÃO DE PILAR OU VIGA DE ESTRUTURA CONVENCIONAL DE CONCRETO ARMADO UTILIZANDO AÇO CA-50 DE 10,0 MM - MONTAGEM. AF_06/2022</t>
  </si>
  <si>
    <t xml:space="preserve"> 92767 </t>
  </si>
  <si>
    <t>ARMAÇÃO DE LAJE DE ESTRUTURA CONVENCIONAL DE CONCRETO ARMADO UTILIZANDO AÇO CA-60 DE 4,2 MM - MONTAGEM. AF_06/2022</t>
  </si>
  <si>
    <t xml:space="preserve"> 103672 </t>
  </si>
  <si>
    <t>CONCRETAGEM DE PILARES, FCK = 25 MPA, COM USO DE BOMBA - LANÇAMENTO, ADENSAMENTO E ACABAMENTO. AF_02/2022</t>
  </si>
  <si>
    <t xml:space="preserve"> 92761 </t>
  </si>
  <si>
    <t>ARMAÇÃO DE PILAR OU VIGA DE ESTRUTURA CONVENCIONAL DE CONCRETO ARMADO UTILIZANDO AÇO CA-50 DE 8,0 MM - MONTAGEM. AF_06/2022</t>
  </si>
  <si>
    <t xml:space="preserve"> 92760 </t>
  </si>
  <si>
    <t>ARMAÇÃO DE PILAR OU VIGA DE ESTRUTURA CONVENCIONAL DE CONCRETO ARMADO UTILIZANDO AÇO CA-50 DE 6,3 MM - MONTAGEM. AF_06/2022</t>
  </si>
  <si>
    <t xml:space="preserve"> COMP-1787 </t>
  </si>
  <si>
    <t>Copia da SIURB (200602) - CONCRETO - ENSAIOS DE RUPTURA A COMPRESSÃO (CORPOS DE PROVA)</t>
  </si>
  <si>
    <t xml:space="preserve"> 3.12.3 </t>
  </si>
  <si>
    <t xml:space="preserve"> 104162 </t>
  </si>
  <si>
    <t>PISO EM GRANILITE, MARMORITE OU GRANITINA EM AMBIENTES INTERNOS, COM ESPESSURA DE 8 MM, INCLUSO MISTURA EM BETONEIRA, COLOCAÇÃO DAS JUNTAS, APLICAÇÃO DO PISO, 4 POLIMENTOS COM POLITRIZ, ESTUCAMENTO, SELADOR E CERA. AF_06/2022</t>
  </si>
  <si>
    <t xml:space="preserve"> 73907/003 </t>
  </si>
  <si>
    <t>CONTRAPISO EM CONCRETO PARA REGULARIZAÇÃO E CAIMENTO GARAGEM PRINCIPAL - E=5CM, PREPARO MECÂNICO, INCLUSOS LANÇAMENTO E ADENSAMENTO</t>
  </si>
  <si>
    <t xml:space="preserve"> 73907/006 </t>
  </si>
  <si>
    <t>CONTRAPISO EM CONCRETO PARA REGULARIZAÇÃO E CAIMENTO GARAGEM LATERAL - E=3CM, PREPARO MECÂNICO, INCLUSOS LANÇAMENTO E ADENSAMENTO</t>
  </si>
  <si>
    <t xml:space="preserve"> 4.1.13 </t>
  </si>
  <si>
    <t xml:space="preserve"> 4.1.14 </t>
  </si>
  <si>
    <t xml:space="preserve"> 103356 </t>
  </si>
  <si>
    <t>ALVENARIA DE VEDAÇÃO DE BLOCOS CERÂMICOS FURADOS NA HORIZONTAL DE 9X19X29 CM (ESPESSURA 9 CM) E ARGAMASSA DE ASSENTAMENTO COM PREPARO EM BETONEIRA. AF_12/2021</t>
  </si>
  <si>
    <t xml:space="preserve"> 00039511 </t>
  </si>
  <si>
    <t>FORRO DE FIBRA MINERAL EM PLACAS DE 625 X 625 MM, E = 15 MM, BORDA RETA, COM PINTURA ANTIMOFO, APOIADO EM PERFIL DE ACO GALVANIZADO COM 24 MM DE BASE - INSTALADO</t>
  </si>
  <si>
    <t xml:space="preserve"> 4.4.5 </t>
  </si>
  <si>
    <t xml:space="preserve"> COMP-1813 </t>
  </si>
  <si>
    <t>RUFO DE FECHAMENTO LATERAL JUNTO A FACHADA GARAGEM LATERAL DO 16º GBM EM CHAPA DE AÇO GALVANIZADO NÚMERO 24, DESENVOLVIMENTO DE 100 CM, INCLUSO TRANSPORTE VERTICAL. Adaptado SINAPI (94229)</t>
  </si>
  <si>
    <t xml:space="preserve"> COMP-1807 </t>
  </si>
  <si>
    <t>BRISE LINEAR, INSTALADO NA VERTICAL, 84MM DE LARGURA, FIXO, COM CANTOS ARREDONDADOS, ÂNGULO DE INCLINAÇÃO DE 45º, COMPOSTO POR PAINÉIS CLICADOS AO PORTA PAINEL. PAINÉIS FABRICADOS EM CHAPA DE ALUMÍNIO LIGA 3105 H26 / ALUZINC, PORTA PAINÉIS EM CHAPA DE ALUZINC, ESTRUTURA FABRICADA EM PERFIL DE AÇO GALVANIZADO, ACABAMENTO LISO - TODOS ACESSÓRIOS DE FIXAÇÃO, TRANSPORTE, MÃO DE OBRA PARA INSTALAÇÃO, ESTADIAS E ANDAIMES ESTÃO INCLUSOS</t>
  </si>
  <si>
    <t xml:space="preserve"> COMP-1663 </t>
  </si>
  <si>
    <t xml:space="preserve"> COMP-1659 </t>
  </si>
  <si>
    <t>BASES PARA BICICLETÁRIO PADRÃO CBMDF, EM CONCRETO ARMADO, CONFORME PROJETO PADRÃO CBMDF, fck 20 MPa, ASSENTADO SOBRE LASTRO DE BRITA DE 3 cm</t>
  </si>
  <si>
    <t xml:space="preserve"> 4.8.15 </t>
  </si>
  <si>
    <t xml:space="preserve"> 89353 </t>
  </si>
  <si>
    <t>REGISTRO DE GAVETA BRUTO, LATÃO, ROSCÁVEL, 3/4" - FORNECIMENTO E INSTALAÇÃO. AF_08/2021</t>
  </si>
  <si>
    <t xml:space="preserve"> 103956 </t>
  </si>
  <si>
    <t>JOELHO DE REDUÇÃO, 90 GRAUS, PVC, SOLDÁVEL, DN 32 MM X 25 MM, INSTALADO EM RAMAL DE DISTRIBUIÇÃO DE ÁGUA - FORNECIMENTO E INSTALAÇÃO. AF_06/2022</t>
  </si>
  <si>
    <t xml:space="preserve"> 103782 </t>
  </si>
  <si>
    <t>LUMINÁRIA TIPO PLAFON CIRCULAR, DE SOBREPOR, COM LED DE 12/13 W - FORNECIMENTO E INSTALAÇÃO. AF_03/2022</t>
  </si>
  <si>
    <t xml:space="preserve"> 101546 </t>
  </si>
  <si>
    <t>ISOLADOR, TIPO PINO, PARA TENSÃO 15 KV - FORNECIMENTO E INSTALAÇÃO. AF_07/2020</t>
  </si>
  <si>
    <t xml:space="preserve"> 97096 </t>
  </si>
  <si>
    <t>CONCRETAGEM DE RADIER, PISO DE CONCRETO OU LAJE SOBRE SOLO, FCK 30 MPA - LANÇAMENTO, ADENSAMENTO E ACABAMENTO. AF_09/2021</t>
  </si>
  <si>
    <t xml:space="preserve"> 16.6.12 </t>
  </si>
  <si>
    <t>Brasília-DF, 04 de agosto de 2022.</t>
  </si>
  <si>
    <t>BDI</t>
  </si>
  <si>
    <t>Orçamento Sintético</t>
  </si>
  <si>
    <t>PLANILHA EM BRANCO PARA LICITAÇÃO - REFORMA 16º GBM</t>
  </si>
  <si>
    <t>PLANILHA EM BRANCO LICITAÇÃO - REFORMA 16º GBM</t>
  </si>
  <si>
    <t>CNPJ:</t>
  </si>
  <si>
    <t>EMPRESA LICITANTE:</t>
  </si>
  <si>
    <t>EMPRESA: CNPJ: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</si>
</sst>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R$-416]\ #,##0.00;[Red]\-[$R$-416]\ #,##0.00"/>
    <numFmt numFmtId="165" formatCode="* #,##0.00\ ;* \(#,##0.00\);* \-#\ ;@\ "/>
    <numFmt numFmtId="166" formatCode="&quot; R$ &quot;* #,##0.00\ ;&quot;-R$ &quot;* #,##0.00\ ;&quot; R$ &quot;* \-#\ ;@\ "/>
    <numFmt numFmtId="167" formatCode="* #,##0.00\ ;\-* #,##0.00\ ;* \-#\ ;@\ "/>
    <numFmt numFmtId="168" formatCode="0.000%"/>
    <numFmt numFmtId="169" formatCode="* #,##0.00\ ;* \(#,##0.00\);* #\ ;@\ "/>
    <numFmt numFmtId="170" formatCode="0.00\ &quot;m²&quot;"/>
    <numFmt numFmtId="171" formatCode="#,##0.00\ %"/>
    <numFmt numFmtId="174" formatCode="#,##0.00&quot; &quot;;#,##0.00&quot; &quot;;&quot;-&quot;#&quot; &quot;;&quot; &quot;@&quot; &quot;"/>
  </numFmts>
  <fonts count="34">
    <font>
      <sz val="11"/>
      <color rgb="FF333333"/>
      <name val="Calibri"/>
      <family val="2"/>
      <charset val="1"/>
    </font>
    <font>
      <b/>
      <sz val="11"/>
      <color rgb="FF000000"/>
      <name val="Calibri"/>
      <family val="2"/>
      <charset val="1"/>
    </font>
    <font>
      <sz val="11"/>
      <color rgb="FF000000"/>
      <name val="Calibri"/>
      <family val="2"/>
      <charset val="1"/>
    </font>
    <font>
      <sz val="11"/>
      <color rgb="FF000000"/>
      <name val="Arial"/>
      <family val="2"/>
      <charset val="1"/>
    </font>
    <font>
      <sz val="9"/>
      <color rgb="FF000000"/>
      <name val="Calibri"/>
      <family val="2"/>
      <charset val="1"/>
    </font>
    <font>
      <b/>
      <sz val="9"/>
      <color rgb="FF000000"/>
      <name val="Calibri"/>
      <family val="2"/>
      <charset val="1"/>
    </font>
    <font>
      <b/>
      <sz val="12"/>
      <color rgb="FF000000"/>
      <name val="V"/>
      <charset val="1"/>
    </font>
    <font>
      <b/>
      <sz val="11"/>
      <color rgb="FF000000"/>
      <name val="Lucida Sans Unicode"/>
      <family val="2"/>
      <charset val="1"/>
    </font>
    <font>
      <b/>
      <sz val="12"/>
      <name val="Arial"/>
      <family val="2"/>
      <charset val="1"/>
    </font>
    <font>
      <b/>
      <sz val="10"/>
      <name val="Arial"/>
      <family val="2"/>
      <charset val="1"/>
    </font>
    <font>
      <i/>
      <sz val="11"/>
      <color rgb="FF7F7F7F"/>
      <name val="Calibri"/>
      <family val="2"/>
      <charset val="1"/>
    </font>
    <font>
      <sz val="10"/>
      <name val="Arial"/>
      <family val="2"/>
      <charset val="1"/>
    </font>
    <font>
      <sz val="12"/>
      <name val="Arial"/>
      <family val="2"/>
      <charset val="1"/>
    </font>
    <font>
      <b/>
      <sz val="13"/>
      <name val="Calibri"/>
      <family val="2"/>
      <charset val="1"/>
    </font>
    <font>
      <b/>
      <sz val="11"/>
      <color rgb="FF000000"/>
      <name val="Arial"/>
      <family val="2"/>
      <charset val="1"/>
    </font>
    <font>
      <sz val="11"/>
      <color rgb="FF000000"/>
      <name val="Arial"/>
      <charset val="1"/>
    </font>
    <font>
      <b/>
      <sz val="11"/>
      <name val="Calibri"/>
      <family val="2"/>
      <charset val="1"/>
    </font>
    <font>
      <b/>
      <sz val="12"/>
      <name val="Calibri"/>
      <family val="2"/>
      <charset val="1"/>
    </font>
    <font>
      <b/>
      <sz val="10"/>
      <name val="Calibri"/>
      <family val="2"/>
      <charset val="1"/>
    </font>
    <font>
      <b/>
      <sz val="11"/>
      <color rgb="FFFF0000"/>
      <name val="Calibri"/>
      <family val="2"/>
      <charset val="1"/>
    </font>
    <font>
      <sz val="11"/>
      <color rgb="FF000000"/>
      <name val="Arial"/>
      <family val="2"/>
    </font>
    <font>
      <sz val="11"/>
      <name val="Arial"/>
      <family val="1"/>
    </font>
    <font>
      <b/>
      <sz val="11"/>
      <name val="Arial"/>
      <family val="1"/>
    </font>
    <font>
      <b/>
      <sz val="10"/>
      <name val="Arial"/>
      <family val="1"/>
    </font>
    <font>
      <b/>
      <sz val="10"/>
      <color rgb="FF000000"/>
      <name val="Arial"/>
      <family val="1"/>
    </font>
    <font>
      <sz val="10"/>
      <color rgb="FF000000"/>
      <name val="Arial"/>
      <family val="1"/>
    </font>
    <font>
      <sz val="10"/>
      <name val="Arial"/>
      <family val="1"/>
    </font>
    <font>
      <sz val="11"/>
      <color rgb="FF333333"/>
      <name val="Calibri"/>
      <family val="2"/>
      <charset val="1"/>
    </font>
    <font>
      <b/>
      <sz val="14"/>
      <name val="Calibri"/>
      <family val="2"/>
      <charset val="1"/>
    </font>
    <font>
      <sz val="8"/>
      <name val="Calibri"/>
      <family val="2"/>
      <charset val="1"/>
    </font>
    <font>
      <sz val="11"/>
      <color rgb="FF000000"/>
      <name val="Calibri"/>
    </font>
    <font>
      <sz val="11"/>
      <color rgb="FF000000"/>
      <name val="Arial2"/>
    </font>
    <font>
      <b/>
      <sz val="11"/>
      <color rgb="FF333333"/>
      <name val="Calibri"/>
      <family val="2"/>
    </font>
    <font>
      <b/>
      <sz val="11"/>
      <color rgb="FF000000"/>
      <name val="Calibri"/>
      <family val="2"/>
    </font>
  </fonts>
  <fills count="11">
    <fill>
      <patternFill patternType="none"/>
    </fill>
    <fill>
      <patternFill patternType="gray125"/>
    </fill>
    <fill>
      <patternFill patternType="solid">
        <fgColor rgb="FF93CDDD"/>
        <bgColor rgb="FFBFBFBF"/>
      </patternFill>
    </fill>
    <fill>
      <patternFill patternType="solid">
        <fgColor rgb="FF9BBB59"/>
        <bgColor rgb="FFA6A6A6"/>
      </patternFill>
    </fill>
    <fill>
      <patternFill patternType="solid">
        <fgColor rgb="FF969696"/>
        <bgColor rgb="FFA6A6A6"/>
      </patternFill>
    </fill>
    <fill>
      <patternFill patternType="solid">
        <fgColor rgb="FFFFFFFF"/>
        <bgColor rgb="FFF2F2F2"/>
      </patternFill>
    </fill>
    <fill>
      <patternFill patternType="solid">
        <fgColor rgb="FFD9D9D9"/>
        <bgColor rgb="FFC0C0C0"/>
      </patternFill>
    </fill>
    <fill>
      <patternFill patternType="solid">
        <fgColor rgb="FFF2F2F2"/>
        <bgColor rgb="FFFFFFFF"/>
      </patternFill>
    </fill>
    <fill>
      <patternFill patternType="solid">
        <fgColor rgb="FFFFFFFF"/>
      </patternFill>
    </fill>
    <fill>
      <patternFill patternType="solid">
        <fgColor rgb="FFA6A6A6"/>
      </patternFill>
    </fill>
    <fill>
      <patternFill patternType="solid">
        <fgColor rgb="FFFFFF00"/>
        <bgColor indexed="64"/>
      </patternFill>
    </fill>
  </fills>
  <borders count="67">
    <border>
      <left/>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top/>
      <bottom/>
      <diagonal/>
    </border>
    <border>
      <left style="hair">
        <color auto="1"/>
      </left>
      <right style="medium">
        <color auto="1"/>
      </right>
      <top/>
      <bottom/>
      <diagonal/>
    </border>
    <border>
      <left/>
      <right style="medium">
        <color auto="1"/>
      </right>
      <top/>
      <bottom/>
      <diagonal/>
    </border>
    <border>
      <left/>
      <right/>
      <top style="medium">
        <color auto="1"/>
      </top>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rgb="FFC0C0C0"/>
      </top>
      <bottom style="thin">
        <color rgb="FFC0C0C0"/>
      </bottom>
      <diagonal/>
    </border>
    <border>
      <left style="thin">
        <color auto="1"/>
      </left>
      <right/>
      <top/>
      <bottom/>
      <diagonal/>
    </border>
    <border>
      <left/>
      <right/>
      <top style="thin">
        <color rgb="FFC0C0C0"/>
      </top>
      <bottom/>
      <diagonal/>
    </border>
    <border>
      <left/>
      <right/>
      <top/>
      <bottom style="thin">
        <color rgb="FFC0C0C0"/>
      </bottom>
      <diagonal/>
    </border>
    <border>
      <left style="thin">
        <color rgb="FFC0C0C0"/>
      </left>
      <right style="thin">
        <color rgb="FFC0C0C0"/>
      </right>
      <top style="thin">
        <color rgb="FFC0C0C0"/>
      </top>
      <bottom/>
      <diagonal/>
    </border>
    <border>
      <left style="thin">
        <color rgb="FFC0C0C0"/>
      </left>
      <right/>
      <top style="thin">
        <color rgb="FFC0C0C0"/>
      </top>
      <bottom/>
      <diagonal/>
    </border>
    <border>
      <left style="thin">
        <color rgb="FFC0C0C0"/>
      </left>
      <right style="thin">
        <color rgb="FFC0C0C0"/>
      </right>
      <top/>
      <bottom style="thin">
        <color rgb="FFC0C0C0"/>
      </bottom>
      <diagonal/>
    </border>
    <border>
      <left style="thin">
        <color rgb="FFC0C0C0"/>
      </left>
      <right/>
      <top/>
      <bottom style="thin">
        <color rgb="FFC0C0C0"/>
      </bottom>
      <diagonal/>
    </border>
    <border>
      <left style="thin">
        <color rgb="FFC0C0C0"/>
      </left>
      <right style="thin">
        <color rgb="FFC0C0C0"/>
      </right>
      <top style="thin">
        <color rgb="FFC0C0C0"/>
      </top>
      <bottom style="thin">
        <color rgb="FFC0C0C0"/>
      </bottom>
      <diagonal/>
    </border>
    <border>
      <left style="thin">
        <color rgb="FFB2B2B2"/>
      </left>
      <right style="thin">
        <color rgb="FFB2B2B2"/>
      </right>
      <top/>
      <bottom/>
      <diagonal/>
    </border>
    <border>
      <left/>
      <right style="thin">
        <color rgb="FFC0C0C0"/>
      </right>
      <top/>
      <bottom/>
      <diagonal/>
    </border>
    <border>
      <left style="thin">
        <color rgb="FFC0C0C0"/>
      </left>
      <right style="thin">
        <color rgb="FFC0C0C0"/>
      </right>
      <top/>
      <bottom/>
      <diagonal/>
    </border>
    <border>
      <left style="thin">
        <color rgb="FFB2B2B2"/>
      </left>
      <right style="thin">
        <color rgb="FFB2B2B2"/>
      </right>
      <top/>
      <bottom style="thin">
        <color rgb="FFB2B2B2"/>
      </bottom>
      <diagonal/>
    </border>
    <border>
      <left/>
      <right style="thin">
        <color rgb="FFC0C0C0"/>
      </right>
      <top/>
      <bottom style="thin">
        <color rgb="FFC0C0C0"/>
      </bottom>
      <diagonal/>
    </border>
    <border>
      <left/>
      <right style="thin">
        <color rgb="FFBFBFBF"/>
      </right>
      <top style="double">
        <color rgb="FFBFBFBF"/>
      </top>
      <bottom style="thin">
        <color rgb="FFBFBFBF"/>
      </bottom>
      <diagonal/>
    </border>
    <border>
      <left style="thin">
        <color rgb="FFA6A6A6"/>
      </left>
      <right style="thin">
        <color rgb="FFBFBFBF"/>
      </right>
      <top style="double">
        <color rgb="FFBFBFBF"/>
      </top>
      <bottom style="thin">
        <color rgb="FFBFBFBF"/>
      </bottom>
      <diagonal/>
    </border>
    <border>
      <left style="thin">
        <color rgb="FFBFBFBF"/>
      </left>
      <right style="thin">
        <color rgb="FFBFBFBF"/>
      </right>
      <top style="double">
        <color rgb="FFBFBFBF"/>
      </top>
      <bottom style="thin">
        <color rgb="FFBFBFBF"/>
      </bottom>
      <diagonal/>
    </border>
    <border>
      <left/>
      <right style="thin">
        <color rgb="FFBFBFBF"/>
      </right>
      <top style="thin">
        <color rgb="FFBFBFBF"/>
      </top>
      <bottom style="thin">
        <color rgb="FFBFBFBF"/>
      </bottom>
      <diagonal/>
    </border>
    <border>
      <left style="thin">
        <color rgb="FFA6A6A6"/>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style="thin">
        <color rgb="FFCCCCCC"/>
      </left>
      <right style="thin">
        <color rgb="FFCCCCCC"/>
      </right>
      <top style="thin">
        <color rgb="FFCCCCCC"/>
      </top>
      <bottom style="thin">
        <color rgb="FFCCCCCC"/>
      </bottom>
      <diagonal/>
    </border>
    <border>
      <left style="medium">
        <color indexed="64"/>
      </left>
      <right style="thin">
        <color auto="1"/>
      </right>
      <top style="thin">
        <color rgb="FFC0C0C0"/>
      </top>
      <bottom style="thin">
        <color rgb="FFC0C0C0"/>
      </bottom>
      <diagonal/>
    </border>
    <border>
      <left style="thin">
        <color auto="1"/>
      </left>
      <right style="medium">
        <color indexed="64"/>
      </right>
      <top style="thin">
        <color rgb="FFC0C0C0"/>
      </top>
      <bottom style="thin">
        <color rgb="FFC0C0C0"/>
      </bottom>
      <diagonal/>
    </border>
    <border>
      <left/>
      <right style="medium">
        <color indexed="64"/>
      </right>
      <top style="thin">
        <color rgb="FFC0C0C0"/>
      </top>
      <bottom/>
      <diagonal/>
    </border>
    <border>
      <left style="medium">
        <color indexed="64"/>
      </left>
      <right/>
      <top/>
      <bottom style="thin">
        <color rgb="FFC0C0C0"/>
      </bottom>
      <diagonal/>
    </border>
    <border>
      <left/>
      <right style="medium">
        <color indexed="64"/>
      </right>
      <top/>
      <bottom style="thin">
        <color rgb="FFC0C0C0"/>
      </bottom>
      <diagonal/>
    </border>
    <border>
      <left style="medium">
        <color indexed="64"/>
      </left>
      <right style="thin">
        <color rgb="FFC0C0C0"/>
      </right>
      <top style="thin">
        <color rgb="FFC0C0C0"/>
      </top>
      <bottom/>
      <diagonal/>
    </border>
    <border>
      <left/>
      <right style="medium">
        <color indexed="64"/>
      </right>
      <top style="thin">
        <color rgb="FFC0C0C0"/>
      </top>
      <bottom style="thin">
        <color rgb="FFC0C0C0"/>
      </bottom>
      <diagonal/>
    </border>
    <border>
      <left style="medium">
        <color indexed="64"/>
      </left>
      <right style="thin">
        <color rgb="FFC0C0C0"/>
      </right>
      <top/>
      <bottom style="thin">
        <color rgb="FFC0C0C0"/>
      </bottom>
      <diagonal/>
    </border>
    <border>
      <left style="thin">
        <color rgb="FFC0C0C0"/>
      </left>
      <right style="medium">
        <color indexed="64"/>
      </right>
      <top style="thin">
        <color rgb="FFC0C0C0"/>
      </top>
      <bottom style="thin">
        <color rgb="FFC0C0C0"/>
      </bottom>
      <diagonal/>
    </border>
    <border>
      <left style="thin">
        <color rgb="FFC0C0C0"/>
      </left>
      <right style="medium">
        <color indexed="64"/>
      </right>
      <top style="thin">
        <color rgb="FFC0C0C0"/>
      </top>
      <bottom/>
      <diagonal/>
    </border>
    <border>
      <left style="thin">
        <color rgb="FFC0C0C0"/>
      </left>
      <right style="medium">
        <color indexed="64"/>
      </right>
      <top/>
      <bottom/>
      <diagonal/>
    </border>
    <border>
      <left style="thin">
        <color rgb="FFC0C0C0"/>
      </left>
      <right style="medium">
        <color indexed="64"/>
      </right>
      <top/>
      <bottom style="thin">
        <color rgb="FFC0C0C0"/>
      </bottom>
      <diagonal/>
    </border>
    <border>
      <left style="medium">
        <color indexed="64"/>
      </left>
      <right/>
      <top style="thin">
        <color rgb="FFC0C0C0"/>
      </top>
      <bottom/>
      <diagonal/>
    </border>
    <border>
      <left style="medium">
        <color indexed="64"/>
      </left>
      <right/>
      <top style="double">
        <color rgb="FFBFBFBF"/>
      </top>
      <bottom style="thin">
        <color rgb="FFBFBFBF"/>
      </bottom>
      <diagonal/>
    </border>
    <border>
      <left style="thin">
        <color rgb="FFBFBFBF"/>
      </left>
      <right style="medium">
        <color indexed="64"/>
      </right>
      <top style="double">
        <color rgb="FFBFBFBF"/>
      </top>
      <bottom style="thin">
        <color rgb="FFBFBFBF"/>
      </bottom>
      <diagonal/>
    </border>
    <border>
      <left style="medium">
        <color indexed="64"/>
      </left>
      <right/>
      <top style="thin">
        <color rgb="FFBFBFBF"/>
      </top>
      <bottom style="thin">
        <color rgb="FFBFBFBF"/>
      </bottom>
      <diagonal/>
    </border>
    <border>
      <left style="thin">
        <color rgb="FFBFBFBF"/>
      </left>
      <right style="medium">
        <color indexed="64"/>
      </right>
      <top style="thin">
        <color rgb="FFBFBFBF"/>
      </top>
      <bottom style="thin">
        <color rgb="FFBFBFBF"/>
      </bottom>
      <diagonal/>
    </border>
    <border>
      <left style="thin">
        <color rgb="FFA6A6A6"/>
      </left>
      <right style="medium">
        <color indexed="64"/>
      </right>
      <top style="thin">
        <color rgb="FFBFBFBF"/>
      </top>
      <bottom style="thin">
        <color rgb="FFBFBFBF"/>
      </bottom>
      <diagonal/>
    </border>
    <border>
      <left style="medium">
        <color indexed="64"/>
      </left>
      <right/>
      <top style="thin">
        <color rgb="FFBFBFBF"/>
      </top>
      <bottom style="medium">
        <color indexed="64"/>
      </bottom>
      <diagonal/>
    </border>
    <border>
      <left/>
      <right style="thin">
        <color rgb="FFBFBFBF"/>
      </right>
      <top style="thin">
        <color rgb="FFBFBFBF"/>
      </top>
      <bottom style="medium">
        <color indexed="64"/>
      </bottom>
      <diagonal/>
    </border>
    <border>
      <left style="thin">
        <color rgb="FFA6A6A6"/>
      </left>
      <right style="thin">
        <color rgb="FFBFBFBF"/>
      </right>
      <top style="thin">
        <color rgb="FFBFBFBF"/>
      </top>
      <bottom style="medium">
        <color indexed="64"/>
      </bottom>
      <diagonal/>
    </border>
    <border>
      <left style="thin">
        <color rgb="FFBFBFBF"/>
      </left>
      <right style="thin">
        <color rgb="FFBFBFBF"/>
      </right>
      <top style="thin">
        <color rgb="FFBFBFBF"/>
      </top>
      <bottom style="medium">
        <color indexed="64"/>
      </bottom>
      <diagonal/>
    </border>
    <border>
      <left style="thin">
        <color rgb="FFBFBFBF"/>
      </left>
      <right style="medium">
        <color indexed="64"/>
      </right>
      <top style="thin">
        <color rgb="FFBFBFBF"/>
      </top>
      <bottom style="medium">
        <color indexed="64"/>
      </bottom>
      <diagonal/>
    </border>
    <border>
      <left style="thin">
        <color auto="1"/>
      </left>
      <right/>
      <top style="thin">
        <color rgb="FFC0C0C0"/>
      </top>
      <bottom style="thin">
        <color rgb="FFC0C0C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CCCCCC"/>
      </left>
      <right style="thin">
        <color rgb="FFCCCCCC"/>
      </right>
      <top/>
      <bottom style="thin">
        <color rgb="FFCCCCCC"/>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CCCCCC"/>
      </right>
      <top/>
      <bottom style="thin">
        <color rgb="FFCCCCCC"/>
      </bottom>
      <diagonal/>
    </border>
    <border>
      <left style="thin">
        <color rgb="FFCCCCCC"/>
      </left>
      <right style="medium">
        <color indexed="64"/>
      </right>
      <top/>
      <bottom style="thin">
        <color rgb="FFCCCCCC"/>
      </bottom>
      <diagonal/>
    </border>
    <border>
      <left style="medium">
        <color indexed="64"/>
      </left>
      <right style="thin">
        <color rgb="FFCCCCCC"/>
      </right>
      <top style="thin">
        <color rgb="FFCCCCCC"/>
      </top>
      <bottom style="thin">
        <color rgb="FFCCCCCC"/>
      </bottom>
      <diagonal/>
    </border>
    <border>
      <left style="thin">
        <color rgb="FFCCCCCC"/>
      </left>
      <right style="medium">
        <color indexed="64"/>
      </right>
      <top style="thin">
        <color rgb="FFCCCCCC"/>
      </top>
      <bottom style="thin">
        <color rgb="FFCCCCCC"/>
      </bottom>
      <diagonal/>
    </border>
  </borders>
  <cellStyleXfs count="13">
    <xf numFmtId="0" fontId="0" fillId="0" borderId="0"/>
    <xf numFmtId="166" fontId="11" fillId="0" borderId="0" applyBorder="0" applyProtection="0"/>
    <xf numFmtId="9" fontId="2" fillId="0" borderId="0" applyBorder="0" applyProtection="0"/>
    <xf numFmtId="0" fontId="10" fillId="0" borderId="0" applyBorder="0" applyProtection="0"/>
    <xf numFmtId="0" fontId="21" fillId="0" borderId="0"/>
    <xf numFmtId="43" fontId="27" fillId="0" borderId="0" applyFont="0" applyFill="0" applyBorder="0" applyAlignment="0" applyProtection="0"/>
    <xf numFmtId="0" fontId="30" fillId="0" borderId="0"/>
    <xf numFmtId="0" fontId="31" fillId="0" borderId="0"/>
    <xf numFmtId="174" fontId="20" fillId="0" borderId="0"/>
    <xf numFmtId="0" fontId="21" fillId="0" borderId="0"/>
    <xf numFmtId="43" fontId="30" fillId="0" borderId="0" applyFont="0" applyFill="0" applyBorder="0" applyAlignment="0" applyProtection="0"/>
    <xf numFmtId="0" fontId="30" fillId="0" borderId="0"/>
    <xf numFmtId="43" fontId="30" fillId="0" borderId="0" applyFont="0" applyFill="0" applyBorder="0" applyAlignment="0" applyProtection="0"/>
  </cellStyleXfs>
  <cellXfs count="255">
    <xf numFmtId="0" fontId="0" fillId="0" borderId="0" xfId="0"/>
    <xf numFmtId="0" fontId="2" fillId="0" borderId="0" xfId="0" applyFont="1"/>
    <xf numFmtId="4" fontId="0" fillId="0" borderId="0" xfId="0" applyNumberFormat="1"/>
    <xf numFmtId="164" fontId="2" fillId="0" borderId="0" xfId="0" applyNumberFormat="1" applyFont="1" applyAlignment="1">
      <alignment horizontal="right"/>
    </xf>
    <xf numFmtId="164" fontId="0" fillId="0" borderId="0" xfId="0" applyNumberFormat="1"/>
    <xf numFmtId="0" fontId="2" fillId="0" borderId="0" xfId="0" applyFont="1" applyAlignment="1">
      <alignment horizontal="center" vertical="center"/>
    </xf>
    <xf numFmtId="0" fontId="2" fillId="0" borderId="0" xfId="0" applyFont="1" applyAlignment="1">
      <alignment horizontal="justify"/>
    </xf>
    <xf numFmtId="0" fontId="2" fillId="0" borderId="0" xfId="0" applyFont="1" applyBorder="1" applyAlignment="1">
      <alignment horizontal="left"/>
    </xf>
    <xf numFmtId="0" fontId="0" fillId="0" borderId="0" xfId="0" applyAlignment="1">
      <alignment horizontal="left"/>
    </xf>
    <xf numFmtId="0" fontId="2" fillId="0" borderId="0" xfId="0" applyFont="1" applyBorder="1" applyAlignment="1">
      <alignment horizontal="left" vertical="center"/>
    </xf>
    <xf numFmtId="4" fontId="2" fillId="0" borderId="0" xfId="0" applyNumberFormat="1" applyFont="1" applyBorder="1" applyAlignment="1">
      <alignment horizontal="left" vertical="center" wrapText="1"/>
    </xf>
    <xf numFmtId="164" fontId="2" fillId="0" borderId="0" xfId="0" applyNumberFormat="1" applyFont="1" applyAlignment="1">
      <alignment horizontal="left" vertical="center"/>
    </xf>
    <xf numFmtId="0" fontId="3" fillId="0" borderId="0" xfId="0" applyFont="1" applyAlignment="1">
      <alignment horizontal="justify"/>
    </xf>
    <xf numFmtId="0" fontId="3" fillId="0" borderId="0" xfId="0" applyFont="1"/>
    <xf numFmtId="0" fontId="2" fillId="0" borderId="0" xfId="0" applyFont="1" applyAlignment="1">
      <alignment horizontal="center"/>
    </xf>
    <xf numFmtId="0" fontId="2" fillId="0" borderId="0" xfId="0" applyFont="1" applyAlignment="1">
      <alignment horizontal="left"/>
    </xf>
    <xf numFmtId="0" fontId="4" fillId="0" borderId="0" xfId="0" applyFont="1"/>
    <xf numFmtId="0" fontId="2" fillId="0" borderId="0" xfId="0" applyFont="1" applyAlignment="1">
      <alignment horizontal="left" vertical="center"/>
    </xf>
    <xf numFmtId="10" fontId="2" fillId="0" borderId="4" xfId="2" applyNumberFormat="1" applyFont="1" applyBorder="1" applyAlignment="1" applyProtection="1">
      <alignment horizontal="center"/>
    </xf>
    <xf numFmtId="49" fontId="9" fillId="0" borderId="3" xfId="0" applyNumberFormat="1" applyFont="1" applyBorder="1" applyAlignment="1" applyProtection="1">
      <alignment horizontal="center" vertical="center"/>
    </xf>
    <xf numFmtId="10" fontId="9" fillId="0" borderId="0" xfId="3" applyNumberFormat="1" applyFont="1" applyBorder="1" applyAlignment="1" applyProtection="1">
      <alignment horizontal="center" vertical="center"/>
    </xf>
    <xf numFmtId="10" fontId="9" fillId="0" borderId="5" xfId="3" applyNumberFormat="1" applyFont="1" applyBorder="1" applyAlignment="1" applyProtection="1">
      <alignment horizontal="center" vertical="center" wrapText="1"/>
    </xf>
    <xf numFmtId="49" fontId="9" fillId="0" borderId="3" xfId="0" applyNumberFormat="1" applyFont="1" applyBorder="1" applyAlignment="1" applyProtection="1">
      <alignment horizontal="center"/>
    </xf>
    <xf numFmtId="165" fontId="9" fillId="0" borderId="0" xfId="0" applyNumberFormat="1" applyFont="1" applyBorder="1" applyAlignment="1" applyProtection="1">
      <alignment horizontal="left"/>
    </xf>
    <xf numFmtId="165" fontId="11" fillId="0" borderId="0" xfId="0" applyNumberFormat="1" applyFont="1" applyBorder="1" applyAlignment="1" applyProtection="1">
      <alignment horizontal="center"/>
    </xf>
    <xf numFmtId="10" fontId="11" fillId="0" borderId="0" xfId="3" applyNumberFormat="1" applyFont="1" applyBorder="1" applyAlignment="1" applyProtection="1">
      <alignment horizontal="center"/>
    </xf>
    <xf numFmtId="10" fontId="11" fillId="0" borderId="5" xfId="3" applyNumberFormat="1" applyFont="1" applyBorder="1" applyAlignment="1" applyProtection="1">
      <alignment horizontal="center"/>
    </xf>
    <xf numFmtId="49" fontId="11" fillId="0" borderId="3" xfId="0" applyNumberFormat="1" applyFont="1" applyBorder="1" applyAlignment="1" applyProtection="1">
      <alignment horizontal="center" vertical="center"/>
    </xf>
    <xf numFmtId="165" fontId="11" fillId="0" borderId="0" xfId="0" applyNumberFormat="1" applyFont="1" applyBorder="1" applyAlignment="1" applyProtection="1">
      <alignment vertical="center"/>
    </xf>
    <xf numFmtId="165" fontId="11" fillId="0" borderId="0" xfId="0" applyNumberFormat="1" applyFont="1" applyBorder="1" applyAlignment="1" applyProtection="1">
      <alignment horizontal="center" vertical="center"/>
    </xf>
    <xf numFmtId="10" fontId="11" fillId="0" borderId="0" xfId="3" applyNumberFormat="1" applyFont="1" applyBorder="1" applyAlignment="1" applyProtection="1">
      <alignment horizontal="center" vertical="center"/>
    </xf>
    <xf numFmtId="10" fontId="11" fillId="0" borderId="5" xfId="3" applyNumberFormat="1" applyFont="1" applyBorder="1" applyAlignment="1" applyProtection="1">
      <alignment horizontal="center" vertical="center"/>
    </xf>
    <xf numFmtId="165" fontId="9" fillId="0" borderId="0" xfId="0" applyNumberFormat="1" applyFont="1" applyBorder="1" applyAlignment="1" applyProtection="1">
      <alignment horizontal="right" vertical="center"/>
    </xf>
    <xf numFmtId="10" fontId="9" fillId="0" borderId="5" xfId="3" applyNumberFormat="1" applyFont="1" applyBorder="1" applyAlignment="1" applyProtection="1">
      <alignment horizontal="center" vertical="center"/>
    </xf>
    <xf numFmtId="165" fontId="9" fillId="0" borderId="0" xfId="0" applyNumberFormat="1" applyFont="1" applyBorder="1" applyAlignment="1" applyProtection="1"/>
    <xf numFmtId="165" fontId="9" fillId="0" borderId="0" xfId="0" applyNumberFormat="1" applyFont="1" applyBorder="1" applyAlignment="1" applyProtection="1">
      <alignment horizontal="center" vertical="center"/>
    </xf>
    <xf numFmtId="49" fontId="9" fillId="0" borderId="0" xfId="0" applyNumberFormat="1" applyFont="1" applyBorder="1" applyAlignment="1" applyProtection="1">
      <alignment horizontal="center" vertical="center"/>
    </xf>
    <xf numFmtId="49" fontId="12" fillId="0" borderId="3" xfId="0" applyNumberFormat="1" applyFont="1" applyBorder="1" applyAlignment="1" applyProtection="1">
      <alignment horizontal="center" vertical="center"/>
    </xf>
    <xf numFmtId="10" fontId="8" fillId="0" borderId="5" xfId="3" applyNumberFormat="1" applyFont="1" applyBorder="1" applyAlignment="1" applyProtection="1">
      <alignment horizontal="center" vertical="center"/>
    </xf>
    <xf numFmtId="0" fontId="14" fillId="0" borderId="0" xfId="0" applyFont="1"/>
    <xf numFmtId="0" fontId="0" fillId="0" borderId="0" xfId="0" applyAlignment="1">
      <alignment horizontal="center" wrapText="1"/>
    </xf>
    <xf numFmtId="0" fontId="15" fillId="0" borderId="8" xfId="0" applyFont="1" applyBorder="1" applyAlignment="1">
      <alignment horizontal="center" vertical="center" wrapText="1"/>
    </xf>
    <xf numFmtId="0" fontId="15" fillId="0" borderId="8" xfId="0" applyFont="1" applyBorder="1" applyAlignment="1">
      <alignment horizontal="center" vertical="center"/>
    </xf>
    <xf numFmtId="166" fontId="15" fillId="0" borderId="8" xfId="1" applyFont="1" applyBorder="1" applyAlignment="1" applyProtection="1">
      <alignment vertical="center"/>
    </xf>
    <xf numFmtId="10" fontId="3" fillId="0" borderId="8" xfId="2" applyNumberFormat="1" applyFont="1" applyBorder="1" applyAlignment="1" applyProtection="1">
      <alignment horizontal="center" vertical="center"/>
    </xf>
    <xf numFmtId="166" fontId="0" fillId="0" borderId="0" xfId="0" applyNumberFormat="1"/>
    <xf numFmtId="167" fontId="0" fillId="0" borderId="0" xfId="0" applyNumberFormat="1"/>
    <xf numFmtId="0" fontId="14" fillId="0" borderId="8" xfId="0" applyFont="1" applyBorder="1" applyAlignment="1">
      <alignment horizontal="center" vertical="center"/>
    </xf>
    <xf numFmtId="166" fontId="14" fillId="0" borderId="8" xfId="0" applyNumberFormat="1" applyFont="1" applyBorder="1"/>
    <xf numFmtId="10" fontId="14" fillId="0" borderId="8" xfId="2" applyNumberFormat="1" applyFont="1" applyBorder="1" applyAlignment="1" applyProtection="1">
      <alignment horizontal="center" vertical="center"/>
    </xf>
    <xf numFmtId="168" fontId="0" fillId="0" borderId="0" xfId="0" applyNumberFormat="1"/>
    <xf numFmtId="0" fontId="1" fillId="0" borderId="0" xfId="0" applyFont="1"/>
    <xf numFmtId="0" fontId="16" fillId="0" borderId="0" xfId="3" applyFont="1" applyBorder="1" applyAlignment="1" applyProtection="1"/>
    <xf numFmtId="0" fontId="16" fillId="0" borderId="0" xfId="3" applyFont="1" applyBorder="1" applyAlignment="1" applyProtection="1">
      <alignment wrapText="1"/>
    </xf>
    <xf numFmtId="165" fontId="16" fillId="0" borderId="0" xfId="3" applyNumberFormat="1" applyFont="1" applyBorder="1" applyAlignment="1" applyProtection="1"/>
    <xf numFmtId="10" fontId="16" fillId="0" borderId="0" xfId="3" applyNumberFormat="1" applyFont="1" applyBorder="1" applyAlignment="1" applyProtection="1">
      <alignment horizontal="center"/>
    </xf>
    <xf numFmtId="0" fontId="17" fillId="0" borderId="0" xfId="3" applyFont="1" applyBorder="1" applyAlignment="1" applyProtection="1">
      <alignment vertical="center"/>
    </xf>
    <xf numFmtId="0" fontId="13" fillId="0" borderId="0" xfId="3" applyFont="1" applyBorder="1" applyAlignment="1" applyProtection="1">
      <alignment vertical="center"/>
    </xf>
    <xf numFmtId="0" fontId="16" fillId="0" borderId="11" xfId="3" applyFont="1" applyBorder="1" applyAlignment="1" applyProtection="1">
      <alignment horizontal="left" vertical="center"/>
    </xf>
    <xf numFmtId="10" fontId="16" fillId="0" borderId="11" xfId="3" applyNumberFormat="1" applyFont="1" applyBorder="1" applyAlignment="1" applyProtection="1">
      <alignment vertical="center"/>
    </xf>
    <xf numFmtId="0" fontId="16" fillId="0" borderId="11" xfId="3" applyFont="1" applyBorder="1" applyAlignment="1" applyProtection="1">
      <alignment horizontal="right" vertical="center"/>
    </xf>
    <xf numFmtId="0" fontId="16" fillId="0" borderId="0" xfId="3" applyFont="1" applyBorder="1" applyAlignment="1" applyProtection="1">
      <alignment vertical="center"/>
    </xf>
    <xf numFmtId="0" fontId="16" fillId="0" borderId="0" xfId="3" applyFont="1" applyBorder="1" applyAlignment="1" applyProtection="1">
      <alignment vertical="center"/>
      <protection hidden="1"/>
    </xf>
    <xf numFmtId="10" fontId="16" fillId="0" borderId="0" xfId="3" applyNumberFormat="1" applyFont="1" applyBorder="1" applyAlignment="1" applyProtection="1">
      <alignment vertical="center"/>
      <protection hidden="1"/>
    </xf>
    <xf numFmtId="0" fontId="16" fillId="0" borderId="12" xfId="3" applyFont="1" applyBorder="1" applyAlignment="1" applyProtection="1">
      <alignment horizontal="left" vertical="center"/>
      <protection hidden="1"/>
    </xf>
    <xf numFmtId="0" fontId="16" fillId="0" borderId="12" xfId="3" applyFont="1" applyBorder="1" applyAlignment="1" applyProtection="1">
      <alignment vertical="center"/>
    </xf>
    <xf numFmtId="10" fontId="16" fillId="0" borderId="12" xfId="3" applyNumberFormat="1" applyFont="1" applyBorder="1" applyAlignment="1" applyProtection="1">
      <alignment horizontal="center" vertical="center"/>
    </xf>
    <xf numFmtId="0" fontId="16" fillId="0" borderId="12" xfId="3" applyFont="1" applyBorder="1" applyAlignment="1" applyProtection="1">
      <alignment horizontal="left" vertical="center"/>
    </xf>
    <xf numFmtId="0" fontId="18" fillId="0" borderId="0" xfId="3" applyFont="1" applyBorder="1" applyAlignment="1" applyProtection="1">
      <alignment horizontal="left" vertical="center" wrapText="1"/>
    </xf>
    <xf numFmtId="0" fontId="18" fillId="0" borderId="0" xfId="3" applyFont="1" applyBorder="1" applyAlignment="1" applyProtection="1">
      <alignment horizontal="left" vertical="center"/>
    </xf>
    <xf numFmtId="10" fontId="18" fillId="0" borderId="0" xfId="3" applyNumberFormat="1" applyFont="1" applyBorder="1" applyAlignment="1" applyProtection="1">
      <alignment horizontal="left" vertical="center"/>
    </xf>
    <xf numFmtId="0" fontId="18" fillId="0" borderId="0" xfId="3" applyFont="1" applyBorder="1" applyAlignment="1" applyProtection="1"/>
    <xf numFmtId="0" fontId="16" fillId="0" borderId="13" xfId="3" applyFont="1" applyBorder="1" applyAlignment="1" applyProtection="1">
      <alignment horizontal="center" wrapText="1"/>
    </xf>
    <xf numFmtId="10" fontId="16" fillId="0" borderId="14" xfId="3" applyNumberFormat="1" applyFont="1" applyBorder="1" applyAlignment="1" applyProtection="1">
      <alignment horizontal="center" wrapText="1"/>
    </xf>
    <xf numFmtId="0" fontId="16" fillId="0" borderId="15" xfId="3" applyFont="1" applyBorder="1" applyAlignment="1" applyProtection="1">
      <alignment horizontal="center" wrapText="1"/>
    </xf>
    <xf numFmtId="10" fontId="16" fillId="0" borderId="16" xfId="3" applyNumberFormat="1" applyFont="1" applyBorder="1" applyAlignment="1" applyProtection="1">
      <alignment horizontal="center" wrapText="1"/>
    </xf>
    <xf numFmtId="165" fontId="16" fillId="0" borderId="17" xfId="3" applyNumberFormat="1" applyFont="1" applyBorder="1" applyAlignment="1" applyProtection="1">
      <alignment horizontal="center"/>
    </xf>
    <xf numFmtId="0" fontId="16" fillId="0" borderId="13" xfId="3" applyFont="1" applyBorder="1" applyAlignment="1" applyProtection="1"/>
    <xf numFmtId="165" fontId="16" fillId="0" borderId="13" xfId="3" applyNumberFormat="1" applyFont="1" applyBorder="1" applyAlignment="1" applyProtection="1"/>
    <xf numFmtId="10" fontId="16" fillId="0" borderId="13" xfId="3" applyNumberFormat="1" applyFont="1" applyBorder="1" applyAlignment="1" applyProtection="1">
      <alignment horizontal="center"/>
    </xf>
    <xf numFmtId="10" fontId="16" fillId="0" borderId="13" xfId="3" applyNumberFormat="1" applyFont="1" applyBorder="1" applyAlignment="1" applyProtection="1">
      <protection hidden="1"/>
    </xf>
    <xf numFmtId="10" fontId="16" fillId="0" borderId="0" xfId="3" applyNumberFormat="1" applyFont="1" applyBorder="1" applyAlignment="1" applyProtection="1">
      <protection hidden="1"/>
    </xf>
    <xf numFmtId="0" fontId="19" fillId="0" borderId="0" xfId="3" applyFont="1" applyBorder="1" applyAlignment="1" applyProtection="1">
      <protection hidden="1"/>
    </xf>
    <xf numFmtId="166" fontId="16" fillId="0" borderId="18" xfId="1" applyFont="1" applyBorder="1" applyAlignment="1" applyProtection="1">
      <alignment vertical="center"/>
    </xf>
    <xf numFmtId="165" fontId="16" fillId="0" borderId="19" xfId="3" applyNumberFormat="1" applyFont="1" applyBorder="1" applyAlignment="1" applyProtection="1">
      <alignment horizontal="center"/>
    </xf>
    <xf numFmtId="10" fontId="16" fillId="0" borderId="20" xfId="3" applyNumberFormat="1" applyFont="1" applyBorder="1" applyAlignment="1" applyProtection="1">
      <alignment horizontal="center"/>
    </xf>
    <xf numFmtId="0" fontId="16" fillId="0" borderId="20" xfId="3" applyFont="1" applyBorder="1" applyAlignment="1" applyProtection="1">
      <alignment horizontal="fill" vertical="center"/>
      <protection hidden="1"/>
    </xf>
    <xf numFmtId="0" fontId="16" fillId="0" borderId="21" xfId="3" applyFont="1" applyBorder="1" applyAlignment="1" applyProtection="1"/>
    <xf numFmtId="165" fontId="16" fillId="0" borderId="22" xfId="3" applyNumberFormat="1" applyFont="1" applyBorder="1" applyAlignment="1" applyProtection="1">
      <alignment horizontal="center"/>
    </xf>
    <xf numFmtId="10" fontId="16" fillId="0" borderId="15" xfId="3" applyNumberFormat="1" applyFont="1" applyBorder="1" applyAlignment="1" applyProtection="1">
      <alignment horizontal="center"/>
    </xf>
    <xf numFmtId="169" fontId="16" fillId="0" borderId="15" xfId="3" applyNumberFormat="1" applyFont="1" applyBorder="1" applyAlignment="1" applyProtection="1">
      <protection hidden="1"/>
    </xf>
    <xf numFmtId="10" fontId="16" fillId="0" borderId="0" xfId="3" applyNumberFormat="1" applyFont="1" applyBorder="1" applyAlignment="1" applyProtection="1"/>
    <xf numFmtId="0" fontId="16" fillId="0" borderId="23" xfId="3" applyFont="1" applyBorder="1" applyAlignment="1" applyProtection="1">
      <alignment wrapText="1"/>
    </xf>
    <xf numFmtId="165" fontId="16" fillId="0" borderId="23" xfId="3" applyNumberFormat="1" applyFont="1" applyBorder="1" applyAlignment="1" applyProtection="1">
      <alignment wrapText="1"/>
    </xf>
    <xf numFmtId="10" fontId="16" fillId="0" borderId="23" xfId="3" applyNumberFormat="1" applyFont="1" applyBorder="1" applyAlignment="1" applyProtection="1">
      <alignment horizontal="center" wrapText="1"/>
    </xf>
    <xf numFmtId="0" fontId="16" fillId="7" borderId="26" xfId="3" applyFont="1" applyFill="1" applyBorder="1" applyAlignment="1" applyProtection="1">
      <alignment wrapText="1"/>
    </xf>
    <xf numFmtId="165" fontId="16" fillId="7" borderId="26" xfId="3" applyNumberFormat="1" applyFont="1" applyFill="1" applyBorder="1" applyAlignment="1" applyProtection="1">
      <alignment wrapText="1"/>
    </xf>
    <xf numFmtId="10" fontId="16" fillId="7" borderId="26" xfId="3" applyNumberFormat="1" applyFont="1" applyFill="1" applyBorder="1" applyAlignment="1" applyProtection="1">
      <alignment horizontal="center" wrapText="1"/>
    </xf>
    <xf numFmtId="10" fontId="16" fillId="7" borderId="27" xfId="3" applyNumberFormat="1" applyFont="1" applyFill="1" applyBorder="1" applyAlignment="1" applyProtection="1"/>
    <xf numFmtId="10" fontId="16" fillId="7" borderId="28" xfId="3" applyNumberFormat="1" applyFont="1" applyFill="1" applyBorder="1" applyAlignment="1" applyProtection="1"/>
    <xf numFmtId="0" fontId="16" fillId="0" borderId="26" xfId="3" applyFont="1" applyBorder="1" applyAlignment="1" applyProtection="1">
      <alignment wrapText="1"/>
    </xf>
    <xf numFmtId="165" fontId="16" fillId="0" borderId="26" xfId="3" applyNumberFormat="1" applyFont="1" applyBorder="1" applyAlignment="1" applyProtection="1">
      <alignment wrapText="1"/>
    </xf>
    <xf numFmtId="10" fontId="16" fillId="0" borderId="26" xfId="3" applyNumberFormat="1" applyFont="1" applyBorder="1" applyAlignment="1" applyProtection="1">
      <alignment horizontal="center" wrapText="1"/>
    </xf>
    <xf numFmtId="169" fontId="16" fillId="0" borderId="27" xfId="3" applyNumberFormat="1" applyFont="1" applyBorder="1" applyAlignment="1" applyProtection="1"/>
    <xf numFmtId="0" fontId="2" fillId="0" borderId="0" xfId="0" applyFont="1" applyBorder="1" applyAlignment="1">
      <alignment vertical="center"/>
    </xf>
    <xf numFmtId="170" fontId="2" fillId="0" borderId="0" xfId="0" applyNumberFormat="1" applyFont="1" applyBorder="1" applyAlignment="1">
      <alignment horizontal="left" vertical="center"/>
    </xf>
    <xf numFmtId="0" fontId="15" fillId="5" borderId="0" xfId="0" applyFont="1" applyFill="1" applyBorder="1" applyAlignment="1"/>
    <xf numFmtId="0" fontId="21" fillId="0" borderId="0" xfId="4"/>
    <xf numFmtId="0" fontId="16" fillId="0" borderId="34" xfId="3" applyFont="1" applyBorder="1" applyAlignment="1" applyProtection="1">
      <alignment horizontal="right" vertical="center"/>
    </xf>
    <xf numFmtId="0" fontId="16" fillId="0" borderId="35" xfId="3" applyFont="1" applyBorder="1" applyAlignment="1" applyProtection="1">
      <alignment horizontal="left" vertical="center"/>
    </xf>
    <xf numFmtId="0" fontId="16" fillId="0" borderId="36" xfId="3" applyFont="1" applyBorder="1" applyAlignment="1" applyProtection="1">
      <alignment horizontal="left" vertical="center"/>
    </xf>
    <xf numFmtId="0" fontId="18" fillId="0" borderId="3" xfId="3" applyFont="1" applyBorder="1" applyAlignment="1" applyProtection="1">
      <alignment horizontal="left" vertical="center"/>
    </xf>
    <xf numFmtId="0" fontId="18" fillId="0" borderId="5" xfId="3" applyFont="1" applyBorder="1" applyAlignment="1" applyProtection="1">
      <alignment horizontal="left" vertical="center"/>
    </xf>
    <xf numFmtId="0" fontId="16" fillId="0" borderId="37" xfId="3" applyFont="1" applyBorder="1" applyAlignment="1" applyProtection="1">
      <alignment horizontal="center"/>
    </xf>
    <xf numFmtId="0" fontId="16" fillId="0" borderId="39" xfId="3" applyFont="1" applyBorder="1" applyAlignment="1" applyProtection="1">
      <alignment horizontal="center"/>
    </xf>
    <xf numFmtId="49" fontId="16" fillId="0" borderId="37" xfId="3" applyNumberFormat="1" applyFont="1" applyBorder="1" applyAlignment="1" applyProtection="1">
      <alignment horizontal="center"/>
    </xf>
    <xf numFmtId="10" fontId="16" fillId="0" borderId="41" xfId="3" applyNumberFormat="1" applyFont="1" applyBorder="1" applyAlignment="1" applyProtection="1">
      <protection hidden="1"/>
    </xf>
    <xf numFmtId="0" fontId="16" fillId="0" borderId="3" xfId="3" applyNumberFormat="1" applyFont="1" applyBorder="1" applyAlignment="1" applyProtection="1">
      <alignment horizontal="center"/>
    </xf>
    <xf numFmtId="0" fontId="16" fillId="0" borderId="42" xfId="3" applyFont="1" applyBorder="1" applyAlignment="1" applyProtection="1">
      <alignment horizontal="fill" vertical="center"/>
      <protection hidden="1"/>
    </xf>
    <xf numFmtId="49" fontId="16" fillId="0" borderId="35" xfId="3" applyNumberFormat="1" applyFont="1" applyBorder="1" applyAlignment="1" applyProtection="1">
      <alignment horizontal="center"/>
    </xf>
    <xf numFmtId="169" fontId="16" fillId="0" borderId="43" xfId="3" applyNumberFormat="1" applyFont="1" applyBorder="1" applyAlignment="1" applyProtection="1">
      <protection hidden="1"/>
    </xf>
    <xf numFmtId="49" fontId="16" fillId="0" borderId="44" xfId="3" applyNumberFormat="1" applyFont="1" applyBorder="1" applyAlignment="1" applyProtection="1">
      <alignment horizontal="center"/>
    </xf>
    <xf numFmtId="0" fontId="16" fillId="0" borderId="45" xfId="3" applyFont="1" applyBorder="1" applyAlignment="1" applyProtection="1"/>
    <xf numFmtId="0" fontId="16" fillId="7" borderId="47" xfId="3" applyFont="1" applyFill="1" applyBorder="1" applyAlignment="1" applyProtection="1"/>
    <xf numFmtId="10" fontId="16" fillId="7" borderId="48" xfId="3" applyNumberFormat="1" applyFont="1" applyFill="1" applyBorder="1" applyAlignment="1" applyProtection="1"/>
    <xf numFmtId="0" fontId="16" fillId="0" borderId="47" xfId="3" applyFont="1" applyBorder="1" applyAlignment="1" applyProtection="1"/>
    <xf numFmtId="169" fontId="16" fillId="0" borderId="49" xfId="3" applyNumberFormat="1" applyFont="1" applyBorder="1" applyAlignment="1" applyProtection="1"/>
    <xf numFmtId="0" fontId="16" fillId="7" borderId="50" xfId="3" applyFont="1" applyFill="1" applyBorder="1" applyAlignment="1" applyProtection="1"/>
    <xf numFmtId="0" fontId="16" fillId="7" borderId="51" xfId="3" applyFont="1" applyFill="1" applyBorder="1" applyAlignment="1" applyProtection="1">
      <alignment wrapText="1"/>
    </xf>
    <xf numFmtId="165" fontId="16" fillId="7" borderId="51" xfId="3" applyNumberFormat="1" applyFont="1" applyFill="1" applyBorder="1" applyAlignment="1" applyProtection="1">
      <alignment wrapText="1"/>
    </xf>
    <xf numFmtId="10" fontId="16" fillId="7" borderId="51" xfId="3" applyNumberFormat="1" applyFont="1" applyFill="1" applyBorder="1" applyAlignment="1" applyProtection="1">
      <alignment horizontal="center" wrapText="1"/>
    </xf>
    <xf numFmtId="169" fontId="16" fillId="7" borderId="52" xfId="3" applyNumberFormat="1" applyFont="1" applyFill="1" applyBorder="1" applyAlignment="1" applyProtection="1"/>
    <xf numFmtId="169" fontId="16" fillId="7" borderId="53" xfId="3" applyNumberFormat="1" applyFont="1" applyFill="1" applyBorder="1" applyAlignment="1" applyProtection="1"/>
    <xf numFmtId="169" fontId="16" fillId="7" borderId="54" xfId="3" applyNumberFormat="1" applyFont="1" applyFill="1" applyBorder="1" applyAlignment="1" applyProtection="1"/>
    <xf numFmtId="43" fontId="16" fillId="0" borderId="0" xfId="5" applyFont="1" applyBorder="1" applyAlignment="1" applyProtection="1">
      <alignment horizontal="center"/>
    </xf>
    <xf numFmtId="43" fontId="16" fillId="0" borderId="0" xfId="5" applyFont="1" applyBorder="1" applyAlignment="1" applyProtection="1"/>
    <xf numFmtId="0" fontId="22" fillId="8" borderId="0" xfId="4" applyFont="1" applyFill="1" applyAlignment="1">
      <alignment horizontal="left" vertical="top" wrapText="1"/>
    </xf>
    <xf numFmtId="0" fontId="23" fillId="8" borderId="0" xfId="4" applyFont="1" applyFill="1" applyAlignment="1">
      <alignment horizontal="left" vertical="top" wrapText="1"/>
    </xf>
    <xf numFmtId="0" fontId="24" fillId="9" borderId="31" xfId="0" applyFont="1" applyFill="1" applyBorder="1" applyAlignment="1">
      <alignment horizontal="right" vertical="top" wrapText="1"/>
    </xf>
    <xf numFmtId="4" fontId="24" fillId="9" borderId="31" xfId="0" applyNumberFormat="1" applyFont="1" applyFill="1" applyBorder="1" applyAlignment="1">
      <alignment horizontal="right" vertical="top" wrapText="1"/>
    </xf>
    <xf numFmtId="0" fontId="25" fillId="8" borderId="31" xfId="0" applyFont="1" applyFill="1" applyBorder="1" applyAlignment="1">
      <alignment horizontal="right" vertical="top" wrapText="1"/>
    </xf>
    <xf numFmtId="0" fontId="25" fillId="8" borderId="31" xfId="0" applyFont="1" applyFill="1" applyBorder="1" applyAlignment="1">
      <alignment horizontal="center" vertical="top" wrapText="1"/>
    </xf>
    <xf numFmtId="4" fontId="25" fillId="8" borderId="31" xfId="0" applyNumberFormat="1" applyFont="1" applyFill="1" applyBorder="1" applyAlignment="1">
      <alignment horizontal="right" vertical="top" wrapText="1"/>
    </xf>
    <xf numFmtId="10" fontId="16" fillId="0" borderId="14" xfId="3" applyNumberFormat="1" applyFont="1" applyBorder="1" applyAlignment="1" applyProtection="1">
      <protection hidden="1"/>
    </xf>
    <xf numFmtId="0" fontId="16" fillId="0" borderId="3" xfId="3" applyFont="1" applyBorder="1" applyAlignment="1" applyProtection="1"/>
    <xf numFmtId="0" fontId="16" fillId="0" borderId="5" xfId="3" applyFont="1" applyBorder="1" applyAlignment="1" applyProtection="1"/>
    <xf numFmtId="0" fontId="16" fillId="0" borderId="56" xfId="3" applyFont="1" applyBorder="1" applyAlignment="1" applyProtection="1"/>
    <xf numFmtId="0" fontId="16" fillId="0" borderId="57" xfId="3" applyFont="1" applyBorder="1" applyAlignment="1" applyProtection="1">
      <alignment wrapText="1"/>
    </xf>
    <xf numFmtId="165" fontId="16" fillId="0" borderId="57" xfId="3" applyNumberFormat="1" applyFont="1" applyBorder="1" applyAlignment="1" applyProtection="1"/>
    <xf numFmtId="10" fontId="16" fillId="0" borderId="57" xfId="3" applyNumberFormat="1" applyFont="1" applyBorder="1" applyAlignment="1" applyProtection="1">
      <alignment horizontal="center"/>
    </xf>
    <xf numFmtId="0" fontId="16" fillId="0" borderId="57" xfId="3" applyFont="1" applyBorder="1" applyAlignment="1" applyProtection="1"/>
    <xf numFmtId="0" fontId="16" fillId="0" borderId="58" xfId="3" applyFont="1" applyBorder="1" applyAlignment="1" applyProtection="1"/>
    <xf numFmtId="0" fontId="16" fillId="0" borderId="3" xfId="3" applyFont="1" applyBorder="1" applyAlignment="1" applyProtection="1">
      <alignment horizontal="left" vertical="center"/>
    </xf>
    <xf numFmtId="0" fontId="16" fillId="0" borderId="0" xfId="3" applyFont="1" applyBorder="1" applyAlignment="1" applyProtection="1">
      <alignment horizontal="left" vertical="center"/>
    </xf>
    <xf numFmtId="0" fontId="0" fillId="0" borderId="0" xfId="0"/>
    <xf numFmtId="0" fontId="21" fillId="0" borderId="0" xfId="4"/>
    <xf numFmtId="165" fontId="16" fillId="0" borderId="40" xfId="3" applyNumberFormat="1" applyFont="1" applyBorder="1" applyAlignment="1" applyProtection="1">
      <alignment horizontal="center"/>
    </xf>
    <xf numFmtId="10" fontId="16" fillId="0" borderId="0" xfId="5" applyNumberFormat="1" applyFont="1" applyBorder="1" applyAlignment="1" applyProtection="1"/>
    <xf numFmtId="0" fontId="23" fillId="8" borderId="0" xfId="0" applyFont="1" applyFill="1" applyAlignment="1">
      <alignment horizontal="left" vertical="top" wrapText="1"/>
    </xf>
    <xf numFmtId="10" fontId="9" fillId="0" borderId="5" xfId="3" applyNumberFormat="1" applyFont="1" applyBorder="1" applyAlignment="1" applyProtection="1">
      <alignment horizontal="center" vertical="center"/>
    </xf>
    <xf numFmtId="0" fontId="21" fillId="0" borderId="0" xfId="4"/>
    <xf numFmtId="0" fontId="22" fillId="8" borderId="0" xfId="0" applyFont="1" applyFill="1" applyAlignment="1">
      <alignment horizontal="left" vertical="top" wrapText="1"/>
    </xf>
    <xf numFmtId="0" fontId="22" fillId="8" borderId="0" xfId="4" applyFont="1" applyFill="1" applyAlignment="1">
      <alignment horizontal="left" vertical="top" wrapText="1"/>
    </xf>
    <xf numFmtId="0" fontId="24" fillId="9" borderId="31" xfId="0" applyFont="1" applyFill="1" applyBorder="1" applyAlignment="1">
      <alignment horizontal="left" vertical="top" wrapText="1"/>
    </xf>
    <xf numFmtId="0" fontId="25" fillId="8" borderId="31" xfId="0" applyFont="1" applyFill="1" applyBorder="1" applyAlignment="1">
      <alignment horizontal="left" vertical="top" wrapText="1"/>
    </xf>
    <xf numFmtId="0" fontId="0" fillId="0" borderId="0" xfId="0"/>
    <xf numFmtId="0" fontId="2" fillId="0" borderId="0" xfId="0" applyFont="1" applyBorder="1" applyAlignment="1">
      <alignment horizontal="center" vertical="center"/>
    </xf>
    <xf numFmtId="0" fontId="5" fillId="0" borderId="0" xfId="0" applyFont="1" applyBorder="1" applyAlignment="1">
      <alignment horizontal="center" vertical="center"/>
    </xf>
    <xf numFmtId="0" fontId="4" fillId="0" borderId="0" xfId="0" applyFont="1" applyBorder="1" applyAlignment="1">
      <alignment horizontal="center" vertical="center"/>
    </xf>
    <xf numFmtId="4" fontId="2" fillId="0" borderId="0" xfId="0" applyNumberFormat="1" applyFont="1" applyBorder="1" applyAlignment="1">
      <alignment horizontal="center" vertical="center" wrapText="1"/>
    </xf>
    <xf numFmtId="0" fontId="2" fillId="0" borderId="0" xfId="0" applyFont="1" applyBorder="1" applyAlignment="1">
      <alignment horizontal="left" vertical="center" wrapText="1"/>
    </xf>
    <xf numFmtId="0" fontId="1" fillId="0" borderId="0" xfId="0" applyFont="1" applyBorder="1" applyAlignment="1">
      <alignment horizontal="center" vertical="center"/>
    </xf>
    <xf numFmtId="0" fontId="2" fillId="5" borderId="0" xfId="0" applyFont="1" applyFill="1" applyBorder="1" applyAlignment="1">
      <alignment horizontal="center"/>
    </xf>
    <xf numFmtId="0" fontId="0" fillId="0" borderId="7" xfId="0" applyBorder="1" applyAlignment="1">
      <alignment horizontal="center" vertical="center"/>
    </xf>
    <xf numFmtId="49" fontId="9" fillId="0" borderId="3" xfId="0" applyNumberFormat="1" applyFont="1" applyBorder="1" applyAlignment="1" applyProtection="1">
      <alignment horizontal="center" vertical="center"/>
    </xf>
    <xf numFmtId="49" fontId="9" fillId="0" borderId="0" xfId="0" applyNumberFormat="1" applyFont="1" applyBorder="1" applyAlignment="1" applyProtection="1">
      <alignment horizontal="center" vertical="center"/>
    </xf>
    <xf numFmtId="0" fontId="1" fillId="5" borderId="6" xfId="0" applyFont="1" applyFill="1" applyBorder="1" applyAlignment="1">
      <alignment horizontal="center"/>
    </xf>
    <xf numFmtId="165" fontId="9" fillId="0" borderId="0" xfId="0" applyNumberFormat="1" applyFont="1" applyBorder="1" applyAlignment="1" applyProtection="1">
      <alignment horizontal="right" vertical="center"/>
    </xf>
    <xf numFmtId="165" fontId="11" fillId="0" borderId="0" xfId="0" applyNumberFormat="1" applyFont="1" applyBorder="1" applyAlignment="1" applyProtection="1">
      <alignment horizontal="left" vertical="center" wrapText="1"/>
    </xf>
    <xf numFmtId="165" fontId="9" fillId="0" borderId="0" xfId="0" applyNumberFormat="1" applyFont="1" applyBorder="1" applyAlignment="1" applyProtection="1">
      <alignment wrapText="1"/>
    </xf>
    <xf numFmtId="165" fontId="9" fillId="0" borderId="0" xfId="0" applyNumberFormat="1" applyFont="1" applyBorder="1" applyAlignment="1" applyProtection="1">
      <alignment horizontal="center" vertical="center"/>
    </xf>
    <xf numFmtId="0" fontId="8" fillId="4" borderId="2" xfId="0" applyFont="1" applyFill="1" applyBorder="1" applyAlignment="1">
      <alignment horizontal="center" vertical="center"/>
    </xf>
    <xf numFmtId="0" fontId="2" fillId="0" borderId="2" xfId="0" applyFont="1" applyBorder="1" applyAlignment="1">
      <alignment horizontal="center" vertical="center" wrapText="1"/>
    </xf>
    <xf numFmtId="165" fontId="9" fillId="0" borderId="0" xfId="0" applyNumberFormat="1" applyFont="1" applyBorder="1" applyAlignment="1" applyProtection="1">
      <alignment horizontal="center" vertical="center" wrapText="1"/>
    </xf>
    <xf numFmtId="0" fontId="6" fillId="2" borderId="1" xfId="0" applyFont="1" applyFill="1" applyBorder="1" applyAlignment="1">
      <alignment horizontal="center" vertical="center"/>
    </xf>
    <xf numFmtId="0" fontId="7" fillId="3" borderId="2" xfId="0" applyFont="1" applyFill="1" applyBorder="1" applyAlignment="1">
      <alignment horizontal="center"/>
    </xf>
    <xf numFmtId="0" fontId="2" fillId="0" borderId="3" xfId="0" applyFont="1" applyBorder="1" applyAlignment="1">
      <alignment horizontal="center"/>
    </xf>
    <xf numFmtId="0" fontId="15" fillId="5" borderId="0" xfId="0" applyFont="1" applyFill="1" applyBorder="1" applyAlignment="1">
      <alignment horizontal="center"/>
    </xf>
    <xf numFmtId="0" fontId="16" fillId="0" borderId="29" xfId="3" applyFont="1" applyBorder="1" applyAlignment="1" applyProtection="1">
      <alignment horizontal="center"/>
    </xf>
    <xf numFmtId="0" fontId="16" fillId="0" borderId="30" xfId="3" applyFont="1" applyBorder="1" applyAlignment="1" applyProtection="1">
      <alignment horizontal="center"/>
    </xf>
    <xf numFmtId="0" fontId="16" fillId="0" borderId="38" xfId="3" applyFont="1" applyBorder="1" applyAlignment="1" applyProtection="1">
      <alignment horizontal="center"/>
    </xf>
    <xf numFmtId="0" fontId="20" fillId="5" borderId="6" xfId="0" applyFont="1" applyFill="1" applyBorder="1" applyAlignment="1">
      <alignment horizontal="center"/>
    </xf>
    <xf numFmtId="0" fontId="15" fillId="5" borderId="6" xfId="0" applyFont="1" applyFill="1" applyBorder="1" applyAlignment="1">
      <alignment horizontal="center"/>
    </xf>
    <xf numFmtId="0" fontId="20" fillId="5" borderId="0" xfId="0" applyFont="1" applyFill="1" applyBorder="1" applyAlignment="1">
      <alignment horizontal="center"/>
    </xf>
    <xf numFmtId="0" fontId="28" fillId="0" borderId="32" xfId="3" applyFont="1" applyBorder="1" applyAlignment="1" applyProtection="1">
      <alignment horizontal="center" vertical="center"/>
    </xf>
    <xf numFmtId="0" fontId="28" fillId="0" borderId="9" xfId="3" applyFont="1" applyBorder="1" applyAlignment="1" applyProtection="1">
      <alignment horizontal="center" vertical="center"/>
    </xf>
    <xf numFmtId="0" fontId="28" fillId="0" borderId="55" xfId="3" applyFont="1" applyBorder="1" applyAlignment="1" applyProtection="1">
      <alignment horizontal="center" vertical="center"/>
    </xf>
    <xf numFmtId="0" fontId="28" fillId="0" borderId="33" xfId="3" applyFont="1" applyBorder="1" applyAlignment="1" applyProtection="1">
      <alignment horizontal="center" vertical="center"/>
    </xf>
    <xf numFmtId="0" fontId="16" fillId="0" borderId="0" xfId="3" applyFont="1" applyBorder="1" applyAlignment="1" applyProtection="1">
      <alignment horizontal="left" vertical="center"/>
    </xf>
    <xf numFmtId="0" fontId="16" fillId="0" borderId="5" xfId="3" applyFont="1" applyBorder="1" applyAlignment="1" applyProtection="1">
      <alignment horizontal="left" vertical="center"/>
    </xf>
    <xf numFmtId="0" fontId="22" fillId="8" borderId="0" xfId="0" applyFont="1" applyFill="1" applyAlignment="1">
      <alignment horizontal="left" vertical="top" wrapText="1"/>
    </xf>
    <xf numFmtId="0" fontId="23" fillId="8" borderId="0" xfId="0" applyFont="1" applyFill="1" applyAlignment="1">
      <alignment horizontal="left" vertical="top" wrapText="1"/>
    </xf>
    <xf numFmtId="10" fontId="11" fillId="10" borderId="0" xfId="3" applyNumberFormat="1" applyFont="1" applyFill="1" applyBorder="1" applyAlignment="1" applyProtection="1">
      <alignment horizontal="center" vertical="center"/>
    </xf>
    <xf numFmtId="10" fontId="11" fillId="10" borderId="0" xfId="3" applyNumberFormat="1" applyFont="1" applyFill="1" applyBorder="1" applyAlignment="1" applyProtection="1">
      <alignment horizontal="center" vertical="center"/>
    </xf>
    <xf numFmtId="0" fontId="22" fillId="8" borderId="59" xfId="0" applyFont="1" applyFill="1" applyBorder="1" applyAlignment="1">
      <alignment horizontal="left" vertical="top" wrapText="1"/>
    </xf>
    <xf numFmtId="0" fontId="22" fillId="8" borderId="59" xfId="0" applyFont="1" applyFill="1" applyBorder="1" applyAlignment="1">
      <alignment horizontal="right" vertical="top" wrapText="1"/>
    </xf>
    <xf numFmtId="0" fontId="22" fillId="8" borderId="59" xfId="0" applyFont="1" applyFill="1" applyBorder="1" applyAlignment="1">
      <alignment horizontal="center" vertical="top" wrapText="1"/>
    </xf>
    <xf numFmtId="0" fontId="22" fillId="8" borderId="60" xfId="4" applyFont="1" applyFill="1" applyBorder="1" applyAlignment="1">
      <alignment horizontal="center" wrapText="1"/>
    </xf>
    <xf numFmtId="0" fontId="21" fillId="0" borderId="61" xfId="4" applyBorder="1"/>
    <xf numFmtId="0" fontId="21" fillId="0" borderId="62" xfId="4" applyBorder="1"/>
    <xf numFmtId="0" fontId="22" fillId="8" borderId="63" xfId="0" applyFont="1" applyFill="1" applyBorder="1" applyAlignment="1">
      <alignment horizontal="left" vertical="top" wrapText="1"/>
    </xf>
    <xf numFmtId="0" fontId="22" fillId="8" borderId="64" xfId="0" applyFont="1" applyFill="1" applyBorder="1" applyAlignment="1">
      <alignment horizontal="right" vertical="top" wrapText="1"/>
    </xf>
    <xf numFmtId="0" fontId="24" fillId="9" borderId="65" xfId="0" applyFont="1" applyFill="1" applyBorder="1" applyAlignment="1">
      <alignment horizontal="left" vertical="top" wrapText="1"/>
    </xf>
    <xf numFmtId="171" fontId="24" fillId="9" borderId="66" xfId="0" applyNumberFormat="1" applyFont="1" applyFill="1" applyBorder="1" applyAlignment="1">
      <alignment horizontal="right" vertical="top" wrapText="1"/>
    </xf>
    <xf numFmtId="0" fontId="25" fillId="8" borderId="65" xfId="0" applyFont="1" applyFill="1" applyBorder="1" applyAlignment="1">
      <alignment horizontal="left" vertical="top" wrapText="1"/>
    </xf>
    <xf numFmtId="171" fontId="25" fillId="8" borderId="66" xfId="0" applyNumberFormat="1" applyFont="1" applyFill="1" applyBorder="1" applyAlignment="1">
      <alignment horizontal="right" vertical="top" wrapText="1"/>
    </xf>
    <xf numFmtId="0" fontId="26" fillId="8" borderId="3" xfId="0" applyFont="1" applyFill="1" applyBorder="1" applyAlignment="1">
      <alignment horizontal="center" vertical="top" wrapText="1"/>
    </xf>
    <xf numFmtId="0" fontId="26" fillId="8" borderId="0" xfId="0" applyFont="1" applyFill="1" applyBorder="1" applyAlignment="1">
      <alignment horizontal="center" vertical="top" wrapText="1"/>
    </xf>
    <xf numFmtId="0" fontId="26" fillId="8" borderId="5" xfId="0" applyFont="1" applyFill="1" applyBorder="1" applyAlignment="1">
      <alignment horizontal="center" vertical="top" wrapText="1"/>
    </xf>
    <xf numFmtId="0" fontId="23" fillId="8" borderId="3" xfId="0" applyFont="1" applyFill="1" applyBorder="1" applyAlignment="1">
      <alignment horizontal="right" vertical="top" wrapText="1"/>
    </xf>
    <xf numFmtId="0" fontId="23" fillId="8" borderId="0" xfId="0" applyFont="1" applyFill="1" applyBorder="1" applyAlignment="1">
      <alignment horizontal="right" vertical="top" wrapText="1"/>
    </xf>
    <xf numFmtId="0" fontId="26" fillId="8" borderId="0" xfId="0" applyFont="1" applyFill="1" applyBorder="1" applyAlignment="1">
      <alignment horizontal="left" vertical="top" wrapText="1"/>
    </xf>
    <xf numFmtId="0" fontId="23" fillId="8" borderId="0" xfId="0" applyFont="1" applyFill="1" applyBorder="1" applyAlignment="1">
      <alignment horizontal="right" vertical="top" wrapText="1"/>
    </xf>
    <xf numFmtId="0" fontId="23" fillId="8" borderId="0" xfId="0" applyFont="1" applyFill="1" applyBorder="1" applyAlignment="1">
      <alignment horizontal="left" vertical="top" wrapText="1"/>
    </xf>
    <xf numFmtId="4" fontId="23" fillId="8" borderId="0" xfId="0" applyNumberFormat="1" applyFont="1" applyFill="1" applyBorder="1" applyAlignment="1">
      <alignment horizontal="right" vertical="top" wrapText="1"/>
    </xf>
    <xf numFmtId="0" fontId="23" fillId="8" borderId="5" xfId="0" applyFont="1" applyFill="1" applyBorder="1" applyAlignment="1">
      <alignment horizontal="right" vertical="top" wrapText="1"/>
    </xf>
    <xf numFmtId="0" fontId="23" fillId="8" borderId="56" xfId="0" applyFont="1" applyFill="1" applyBorder="1" applyAlignment="1">
      <alignment horizontal="right" vertical="top" wrapText="1"/>
    </xf>
    <xf numFmtId="0" fontId="23" fillId="8" borderId="57" xfId="0" applyFont="1" applyFill="1" applyBorder="1" applyAlignment="1">
      <alignment horizontal="right" vertical="top" wrapText="1"/>
    </xf>
    <xf numFmtId="0" fontId="26" fillId="8" borderId="57" xfId="0" applyFont="1" applyFill="1" applyBorder="1" applyAlignment="1">
      <alignment horizontal="left" vertical="top" wrapText="1"/>
    </xf>
    <xf numFmtId="0" fontId="23" fillId="8" borderId="57" xfId="0" applyFont="1" applyFill="1" applyBorder="1" applyAlignment="1">
      <alignment horizontal="right" vertical="top" wrapText="1"/>
    </xf>
    <xf numFmtId="0" fontId="23" fillId="8" borderId="57" xfId="0" applyFont="1" applyFill="1" applyBorder="1" applyAlignment="1">
      <alignment horizontal="left" vertical="top" wrapText="1"/>
    </xf>
    <xf numFmtId="4" fontId="23" fillId="8" borderId="57" xfId="0" applyNumberFormat="1" applyFont="1" applyFill="1" applyBorder="1" applyAlignment="1">
      <alignment horizontal="right" vertical="top" wrapText="1"/>
    </xf>
    <xf numFmtId="0" fontId="23" fillId="8" borderId="58" xfId="0" applyFont="1" applyFill="1" applyBorder="1" applyAlignment="1">
      <alignment horizontal="right" vertical="top" wrapText="1"/>
    </xf>
    <xf numFmtId="10" fontId="9" fillId="0" borderId="5" xfId="3" applyNumberFormat="1" applyFont="1" applyBorder="1" applyAlignment="1" applyProtection="1">
      <alignment vertical="center"/>
    </xf>
    <xf numFmtId="0" fontId="2" fillId="10" borderId="0" xfId="0" applyFont="1" applyFill="1" applyBorder="1" applyAlignment="1">
      <alignment horizontal="center" vertical="center"/>
    </xf>
    <xf numFmtId="0" fontId="0" fillId="10" borderId="0" xfId="0" applyFill="1"/>
    <xf numFmtId="0" fontId="2" fillId="10" borderId="0" xfId="0" applyFont="1" applyFill="1" applyAlignment="1">
      <alignment horizontal="right" vertical="center"/>
    </xf>
    <xf numFmtId="0" fontId="2" fillId="10" borderId="0" xfId="0" applyFont="1" applyFill="1" applyBorder="1" applyAlignment="1">
      <alignment horizontal="center" vertical="center"/>
    </xf>
    <xf numFmtId="0" fontId="32" fillId="0" borderId="0" xfId="0" applyFont="1"/>
    <xf numFmtId="0" fontId="33" fillId="0" borderId="0" xfId="0" applyFont="1"/>
    <xf numFmtId="0" fontId="33" fillId="0" borderId="0" xfId="0" applyFont="1" applyBorder="1" applyAlignment="1">
      <alignment vertical="center"/>
    </xf>
    <xf numFmtId="0" fontId="32" fillId="10" borderId="0" xfId="0" applyFont="1" applyFill="1" applyAlignment="1">
      <alignment horizontal="center"/>
    </xf>
    <xf numFmtId="170" fontId="2" fillId="10" borderId="0" xfId="0" quotePrefix="1" applyNumberFormat="1" applyFont="1" applyFill="1" applyBorder="1" applyAlignment="1">
      <alignment horizontal="left" vertical="center"/>
    </xf>
    <xf numFmtId="0" fontId="13" fillId="10" borderId="0" xfId="3" applyFont="1" applyFill="1" applyBorder="1" applyAlignment="1" applyProtection="1">
      <alignment horizontal="center" vertical="center"/>
    </xf>
    <xf numFmtId="166" fontId="11" fillId="0" borderId="0" xfId="1"/>
    <xf numFmtId="49" fontId="28" fillId="6" borderId="0" xfId="3" applyNumberFormat="1" applyFont="1" applyFill="1" applyBorder="1" applyAlignment="1" applyProtection="1">
      <protection hidden="1"/>
    </xf>
    <xf numFmtId="4" fontId="25" fillId="10" borderId="31" xfId="0" applyNumberFormat="1" applyFont="1" applyFill="1" applyBorder="1" applyAlignment="1">
      <alignment horizontal="right" vertical="top" wrapText="1"/>
    </xf>
    <xf numFmtId="10" fontId="16" fillId="10" borderId="13" xfId="3" applyNumberFormat="1" applyFont="1" applyFill="1" applyBorder="1" applyAlignment="1" applyProtection="1">
      <protection hidden="1"/>
    </xf>
    <xf numFmtId="10" fontId="16" fillId="10" borderId="41" xfId="3" applyNumberFormat="1" applyFont="1" applyFill="1" applyBorder="1" applyAlignment="1" applyProtection="1">
      <protection hidden="1"/>
    </xf>
    <xf numFmtId="10" fontId="16" fillId="10" borderId="24" xfId="3" applyNumberFormat="1" applyFont="1" applyFill="1" applyBorder="1" applyAlignment="1" applyProtection="1"/>
    <xf numFmtId="10" fontId="16" fillId="10" borderId="25" xfId="3" applyNumberFormat="1" applyFont="1" applyFill="1" applyBorder="1" applyAlignment="1" applyProtection="1"/>
    <xf numFmtId="10" fontId="16" fillId="10" borderId="46" xfId="3" applyNumberFormat="1" applyFont="1" applyFill="1" applyBorder="1" applyAlignment="1" applyProtection="1"/>
    <xf numFmtId="0" fontId="16" fillId="10" borderId="3" xfId="3" applyFont="1" applyFill="1" applyBorder="1" applyAlignment="1" applyProtection="1">
      <alignment horizontal="left" vertical="center"/>
    </xf>
    <xf numFmtId="0" fontId="16" fillId="10" borderId="10" xfId="3" applyFont="1" applyFill="1" applyBorder="1" applyAlignment="1" applyProtection="1">
      <alignment horizontal="left" vertical="center"/>
    </xf>
    <xf numFmtId="0" fontId="22" fillId="10" borderId="0" xfId="4" applyFont="1" applyFill="1" applyAlignment="1">
      <alignment horizontal="left" vertical="top" wrapText="1"/>
    </xf>
  </cellXfs>
  <cellStyles count="13">
    <cellStyle name="Excel Built-in Comma" xfId="8" xr:uid="{4B9BD195-70A5-454F-BE1E-372EBC9FF591}"/>
    <cellStyle name="Moeda" xfId="1" builtinId="4"/>
    <cellStyle name="Normal" xfId="0" builtinId="0"/>
    <cellStyle name="Normal 2" xfId="4" xr:uid="{EE2F9E1B-33ED-47D2-9AE9-223CCA2D2242}"/>
    <cellStyle name="Normal 2 2" xfId="7" xr:uid="{7A5D3B97-A04E-48BC-9088-C243A4707DB0}"/>
    <cellStyle name="Normal 3" xfId="9" xr:uid="{B3ADAA95-49DC-4E87-A866-8915F92EC7C8}"/>
    <cellStyle name="Normal 4" xfId="11" xr:uid="{63223319-7512-4C7E-AA0E-057BD1058781}"/>
    <cellStyle name="Normal 5" xfId="6" xr:uid="{ED711AB9-E01D-422B-AF49-C23ECF24314B}"/>
    <cellStyle name="Porcentagem" xfId="2" builtinId="5"/>
    <cellStyle name="Texto Explicativo" xfId="3" builtinId="53" customBuiltin="1"/>
    <cellStyle name="Vírgula" xfId="5" builtinId="3"/>
    <cellStyle name="Vírgula 2" xfId="12" xr:uid="{6843093A-9137-4A8D-BE93-B5DC8E98C9B6}"/>
    <cellStyle name="Vírgula 3" xfId="10" xr:uid="{B815EC69-A327-423D-ACC3-D6DD2F50FDED}"/>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7F7F7F"/>
      <rgbColor rgb="FFA6A6A6"/>
      <rgbColor rgb="FF993366"/>
      <rgbColor rgb="FFF2F2F2"/>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3CDDD"/>
      <rgbColor rgb="FFFF99CC"/>
      <rgbColor rgb="FFB2B2B2"/>
      <rgbColor rgb="FFBFBFBF"/>
      <rgbColor rgb="FF4472C4"/>
      <rgbColor rgb="FF33CCCC"/>
      <rgbColor rgb="FF9BBB59"/>
      <rgbColor rgb="FFFFCC00"/>
      <rgbColor rgb="FFFF9900"/>
      <rgbColor rgb="FFFF6600"/>
      <rgbColor rgb="FF5983B0"/>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51840</xdr:colOff>
      <xdr:row>26</xdr:row>
      <xdr:rowOff>144720</xdr:rowOff>
    </xdr:from>
    <xdr:to>
      <xdr:col>3</xdr:col>
      <xdr:colOff>128160</xdr:colOff>
      <xdr:row>31</xdr:row>
      <xdr:rowOff>168120</xdr:rowOff>
    </xdr:to>
    <xdr:pic>
      <xdr:nvPicPr>
        <xdr:cNvPr id="2" name="Picture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rcRect b="73333"/>
        <a:stretch/>
      </xdr:blipFill>
      <xdr:spPr>
        <a:xfrm>
          <a:off x="475920" y="5169240"/>
          <a:ext cx="4952880" cy="899640"/>
        </a:xfrm>
        <a:prstGeom prst="rect">
          <a:avLst/>
        </a:prstGeom>
        <a:ln>
          <a:noFill/>
        </a:ln>
      </xdr:spPr>
    </xdr:pic>
    <xdr:clientData/>
  </xdr:twoCellAnchor>
  <xdr:twoCellAnchor editAs="absolute">
    <xdr:from>
      <xdr:col>8</xdr:col>
      <xdr:colOff>86400</xdr:colOff>
      <xdr:row>26</xdr:row>
      <xdr:rowOff>123840</xdr:rowOff>
    </xdr:from>
    <xdr:to>
      <xdr:col>11</xdr:col>
      <xdr:colOff>60840</xdr:colOff>
      <xdr:row>32</xdr:row>
      <xdr:rowOff>54360</xdr:rowOff>
    </xdr:to>
    <xdr:pic>
      <xdr:nvPicPr>
        <xdr:cNvPr id="4" name="Picture 2">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a:srcRect b="73333"/>
        <a:stretch/>
      </xdr:blipFill>
      <xdr:spPr>
        <a:xfrm>
          <a:off x="8173440" y="5148360"/>
          <a:ext cx="5474160" cy="982080"/>
        </a:xfrm>
        <a:prstGeom prst="rect">
          <a:avLst/>
        </a:prstGeom>
        <a:ln>
          <a:noFill/>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8"/>
  <sheetViews>
    <sheetView showGridLines="0" tabSelected="1" view="pageBreakPreview" zoomScale="70" zoomScaleNormal="65" zoomScaleSheetLayoutView="70" zoomScalePageLayoutView="85" workbookViewId="0">
      <selection activeCell="H25" sqref="H25"/>
    </sheetView>
  </sheetViews>
  <sheetFormatPr defaultRowHeight="15"/>
  <cols>
    <col min="1" max="1" width="21" customWidth="1"/>
    <col min="2" max="4" width="20.140625" customWidth="1"/>
    <col min="5" max="5" width="17.5703125" customWidth="1"/>
    <col min="6" max="6" width="16.42578125" customWidth="1"/>
    <col min="7" max="7" width="23.85546875" customWidth="1"/>
    <col min="8" max="1020" width="8.7109375" customWidth="1"/>
  </cols>
  <sheetData>
    <row r="1" spans="1:7" ht="15" customHeight="1">
      <c r="B1" s="171"/>
      <c r="C1" s="171"/>
      <c r="D1" s="171"/>
    </row>
    <row r="2" spans="1:7" ht="15" customHeight="1">
      <c r="B2" s="171"/>
      <c r="C2" s="171"/>
      <c r="D2" s="171"/>
    </row>
    <row r="3" spans="1:7">
      <c r="A3" s="241" t="s">
        <v>2342</v>
      </c>
      <c r="B3" s="241"/>
      <c r="C3" s="241"/>
      <c r="D3" s="241"/>
      <c r="E3" s="241"/>
    </row>
    <row r="4" spans="1:7">
      <c r="A4" s="238"/>
      <c r="B4" s="240"/>
      <c r="C4" s="240"/>
      <c r="D4" s="240"/>
      <c r="E4" s="238"/>
    </row>
    <row r="5" spans="1:7">
      <c r="A5" s="238"/>
      <c r="B5" s="239"/>
      <c r="C5" s="238"/>
      <c r="D5" s="238"/>
      <c r="E5" s="238"/>
      <c r="F5" s="3"/>
      <c r="G5" s="4"/>
    </row>
    <row r="6" spans="1:7">
      <c r="A6" s="238"/>
      <c r="B6" s="239"/>
      <c r="C6" s="238"/>
      <c r="D6" s="238"/>
      <c r="E6" s="238"/>
      <c r="F6" s="3"/>
      <c r="G6" s="4"/>
    </row>
    <row r="7" spans="1:7">
      <c r="A7" s="238"/>
      <c r="B7" s="239"/>
      <c r="C7" s="238"/>
      <c r="D7" s="238"/>
      <c r="E7" s="238"/>
      <c r="F7" s="4"/>
    </row>
    <row r="8" spans="1:7">
      <c r="A8" s="238"/>
      <c r="B8" s="240"/>
      <c r="C8" s="240"/>
      <c r="D8" s="240"/>
      <c r="E8" s="238"/>
    </row>
    <row r="9" spans="1:7" ht="15" customHeight="1">
      <c r="B9" s="166"/>
      <c r="C9" s="166"/>
      <c r="D9" s="166"/>
    </row>
    <row r="10" spans="1:7" ht="15" customHeight="1">
      <c r="A10" s="235" t="s">
        <v>2345</v>
      </c>
      <c r="B10" s="235"/>
    </row>
    <row r="11" spans="1:7" ht="15" customHeight="1">
      <c r="A11" s="235" t="s">
        <v>2344</v>
      </c>
      <c r="B11" s="235"/>
    </row>
    <row r="12" spans="1:7" ht="15" customHeight="1">
      <c r="A12" s="6"/>
      <c r="B12" s="1"/>
    </row>
    <row r="13" spans="1:7" ht="15" customHeight="1">
      <c r="A13" t="s">
        <v>54</v>
      </c>
      <c r="B13" s="7" t="s">
        <v>57</v>
      </c>
      <c r="C13" s="7"/>
      <c r="D13" s="7"/>
      <c r="E13" s="8"/>
    </row>
    <row r="14" spans="1:7" ht="15" customHeight="1">
      <c r="A14" t="s">
        <v>55</v>
      </c>
      <c r="B14" s="104" t="s">
        <v>38</v>
      </c>
      <c r="C14" s="104"/>
      <c r="D14" s="104"/>
    </row>
    <row r="15" spans="1:7" ht="15" customHeight="1">
      <c r="A15" t="s">
        <v>56</v>
      </c>
      <c r="B15" s="104" t="s">
        <v>1957</v>
      </c>
      <c r="C15" s="104"/>
      <c r="D15" s="104"/>
    </row>
    <row r="16" spans="1:7" ht="15" customHeight="1">
      <c r="B16" s="104"/>
      <c r="C16" s="104"/>
      <c r="D16" s="104"/>
    </row>
    <row r="17" spans="1:5" ht="15" customHeight="1">
      <c r="B17" s="105"/>
    </row>
    <row r="18" spans="1:5" ht="15" customHeight="1">
      <c r="A18" s="235" t="s">
        <v>58</v>
      </c>
      <c r="B18" s="242"/>
    </row>
    <row r="19" spans="1:5" ht="15" customHeight="1">
      <c r="A19" s="104"/>
      <c r="C19" s="104"/>
      <c r="D19" s="104"/>
    </row>
    <row r="20" spans="1:5" ht="15" customHeight="1">
      <c r="A20" s="9"/>
    </row>
    <row r="21" spans="1:5" ht="15" customHeight="1">
      <c r="A21" s="9"/>
    </row>
    <row r="22" spans="1:5" ht="15" customHeight="1">
      <c r="A22" s="1"/>
      <c r="B22" s="1"/>
      <c r="C22" s="1"/>
    </row>
    <row r="23" spans="1:5" ht="15" customHeight="1">
      <c r="A23" s="169" t="s">
        <v>0</v>
      </c>
      <c r="B23" s="169"/>
      <c r="C23" s="10">
        <f>SUM('Resumo Orçamento'!C16:C30)+'Resumo Orçamento'!C32</f>
        <v>4453179.4799999995</v>
      </c>
      <c r="D23" s="11"/>
    </row>
    <row r="24" spans="1:5" ht="15" customHeight="1">
      <c r="A24" s="169" t="s">
        <v>1</v>
      </c>
      <c r="B24" s="169"/>
      <c r="C24" s="10">
        <f>'Resumo Orçamento'!C31</f>
        <v>335618.93</v>
      </c>
      <c r="D24" s="11"/>
    </row>
    <row r="25" spans="1:5">
      <c r="A25" s="169" t="s">
        <v>2</v>
      </c>
      <c r="B25" s="169"/>
      <c r="C25" s="10">
        <f>C23+C24</f>
        <v>4788798.4099999992</v>
      </c>
      <c r="D25" s="11"/>
    </row>
    <row r="26" spans="1:5" ht="15" customHeight="1">
      <c r="A26" s="6"/>
      <c r="B26" s="1"/>
      <c r="C26" s="1"/>
      <c r="E26" s="2"/>
    </row>
    <row r="27" spans="1:5" ht="13.9" customHeight="1">
      <c r="A27" s="170"/>
      <c r="B27" s="170"/>
      <c r="C27" s="170"/>
      <c r="D27" s="170"/>
      <c r="E27" s="170"/>
    </row>
    <row r="28" spans="1:5" ht="27" customHeight="1">
      <c r="A28" s="170"/>
      <c r="B28" s="170"/>
      <c r="C28" s="170"/>
      <c r="D28" s="170"/>
      <c r="E28" s="170"/>
    </row>
    <row r="29" spans="1:5" ht="27" customHeight="1">
      <c r="A29" s="170"/>
      <c r="B29" s="170"/>
      <c r="C29" s="170"/>
      <c r="D29" s="170"/>
      <c r="E29" s="170"/>
    </row>
    <row r="30" spans="1:5" ht="13.9" customHeight="1">
      <c r="A30" s="170"/>
      <c r="B30" s="170"/>
      <c r="C30" s="170"/>
      <c r="D30" s="170"/>
      <c r="E30" s="170"/>
    </row>
    <row r="31" spans="1:5" ht="29.25" customHeight="1">
      <c r="A31" s="170"/>
      <c r="B31" s="170"/>
      <c r="C31" s="170"/>
      <c r="D31" s="170"/>
      <c r="E31" s="170"/>
    </row>
    <row r="32" spans="1:5" ht="27" customHeight="1">
      <c r="A32" s="170"/>
      <c r="B32" s="170"/>
      <c r="C32" s="170"/>
      <c r="D32" s="170"/>
      <c r="E32" s="170"/>
    </row>
    <row r="33" spans="1:5" ht="15" customHeight="1">
      <c r="A33" s="12"/>
      <c r="B33" s="1"/>
      <c r="C33" s="13"/>
    </row>
    <row r="34" spans="1:5" ht="15" customHeight="1">
      <c r="A34" s="12"/>
      <c r="B34" s="1"/>
      <c r="C34" s="13"/>
    </row>
    <row r="35" spans="1:5" ht="15" customHeight="1">
      <c r="B35" s="235"/>
      <c r="C35" s="234" t="s">
        <v>2339</v>
      </c>
      <c r="D35" s="236"/>
    </row>
    <row r="36" spans="1:5" ht="15" customHeight="1">
      <c r="C36" s="5"/>
      <c r="D36" s="13"/>
    </row>
    <row r="37" spans="1:5" ht="15" customHeight="1">
      <c r="C37" s="14"/>
    </row>
    <row r="38" spans="1:5" ht="15" customHeight="1">
      <c r="B38" s="15"/>
    </row>
    <row r="39" spans="1:5" ht="15" customHeight="1">
      <c r="B39" s="14"/>
    </row>
    <row r="40" spans="1:5" ht="15" customHeight="1">
      <c r="B40" s="14"/>
    </row>
    <row r="41" spans="1:5" ht="15" customHeight="1">
      <c r="B41" s="166" t="s">
        <v>3</v>
      </c>
      <c r="C41" s="166"/>
      <c r="D41" s="166"/>
    </row>
    <row r="42" spans="1:5" ht="15" customHeight="1">
      <c r="B42" s="237"/>
      <c r="C42" s="237"/>
      <c r="D42" s="237"/>
    </row>
    <row r="43" spans="1:5" ht="15" customHeight="1">
      <c r="B43" s="237"/>
      <c r="C43" s="237"/>
      <c r="D43" s="237"/>
    </row>
    <row r="44" spans="1:5" ht="15" customHeight="1">
      <c r="B44" s="237"/>
      <c r="C44" s="237"/>
      <c r="D44" s="237"/>
    </row>
    <row r="45" spans="1:5" ht="15" customHeight="1">
      <c r="B45" s="237"/>
      <c r="C45" s="237"/>
      <c r="D45" s="237"/>
    </row>
    <row r="46" spans="1:5" ht="15" customHeight="1">
      <c r="A46" s="16"/>
      <c r="B46" s="167"/>
      <c r="C46" s="167"/>
      <c r="D46" s="167"/>
      <c r="E46" s="16"/>
    </row>
    <row r="47" spans="1:5" ht="15" customHeight="1">
      <c r="A47" s="167"/>
      <c r="B47" s="167"/>
      <c r="C47" s="167"/>
      <c r="D47" s="167"/>
      <c r="E47" s="167"/>
    </row>
    <row r="48" spans="1:5" ht="15" customHeight="1">
      <c r="A48" s="16"/>
      <c r="B48" s="168"/>
      <c r="C48" s="168"/>
      <c r="D48" s="168"/>
      <c r="E48" s="16"/>
    </row>
  </sheetData>
  <mergeCells count="21">
    <mergeCell ref="A31:E31"/>
    <mergeCell ref="B9:D9"/>
    <mergeCell ref="B1:D1"/>
    <mergeCell ref="B2:D2"/>
    <mergeCell ref="A3:E3"/>
    <mergeCell ref="B45:D45"/>
    <mergeCell ref="B46:D46"/>
    <mergeCell ref="A47:E47"/>
    <mergeCell ref="B48:D48"/>
    <mergeCell ref="A23:B23"/>
    <mergeCell ref="A24:B24"/>
    <mergeCell ref="A25:B25"/>
    <mergeCell ref="A32:E32"/>
    <mergeCell ref="B41:D41"/>
    <mergeCell ref="B42:D42"/>
    <mergeCell ref="B43:D43"/>
    <mergeCell ref="B44:D44"/>
    <mergeCell ref="A27:E27"/>
    <mergeCell ref="A28:E28"/>
    <mergeCell ref="A29:E29"/>
    <mergeCell ref="A30:E30"/>
  </mergeCells>
  <printOptions horizontalCentered="1"/>
  <pageMargins left="0.78749999999999998" right="0.78749999999999998" top="0.78749999999999998" bottom="0.78749999999999998" header="0.51180555555555496" footer="0.51180555555555496"/>
  <pageSetup paperSize="9" scale="85" firstPageNumber="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K37"/>
  <sheetViews>
    <sheetView showGridLines="0" view="pageBreakPreview" zoomScale="85" zoomScaleNormal="70" zoomScalePageLayoutView="85" workbookViewId="0">
      <selection activeCell="A8" sqref="A8:A10"/>
    </sheetView>
  </sheetViews>
  <sheetFormatPr defaultRowHeight="15"/>
  <cols>
    <col min="1" max="1" width="12.5703125" customWidth="1"/>
    <col min="2" max="2" width="49.42578125" customWidth="1"/>
    <col min="3" max="5" width="19.85546875" customWidth="1"/>
    <col min="6" max="6" width="14.5703125" customWidth="1"/>
    <col min="7" max="1022" width="8.85546875" customWidth="1"/>
    <col min="1023" max="1024" width="9.42578125" customWidth="1"/>
  </cols>
  <sheetData>
    <row r="1" spans="1:63" s="165" customFormat="1"/>
    <row r="2" spans="1:63" s="165" customFormat="1"/>
    <row r="3" spans="1:63" s="165" customFormat="1" ht="17.25">
      <c r="A3" s="243" t="s">
        <v>2343</v>
      </c>
      <c r="B3" s="243"/>
      <c r="C3" s="243"/>
      <c r="D3" s="243"/>
    </row>
    <row r="4" spans="1:63" s="165" customFormat="1"/>
    <row r="5" spans="1:63" s="165" customFormat="1"/>
    <row r="6" spans="1:63">
      <c r="A6" s="165"/>
      <c r="B6" s="165"/>
      <c r="C6" s="165"/>
      <c r="D6" s="165"/>
    </row>
    <row r="8" spans="1:63">
      <c r="A8" s="235" t="s">
        <v>2345</v>
      </c>
      <c r="B8" s="235"/>
    </row>
    <row r="9" spans="1:63" s="165" customFormat="1">
      <c r="A9" s="235" t="s">
        <v>2344</v>
      </c>
      <c r="B9" s="235"/>
    </row>
    <row r="10" spans="1:63">
      <c r="A10" s="235" t="s">
        <v>58</v>
      </c>
      <c r="B10" s="242"/>
    </row>
    <row r="11" spans="1:63">
      <c r="A11" s="39" t="str">
        <f>CAPA!A13</f>
        <v>OBJETO:</v>
      </c>
      <c r="B11" s="39" t="str">
        <f>CAPA!B13</f>
        <v>REFORMA E AMPLIAÇÃO DO 16º GRUPAMENTO BOMBEIRO MILITAR.</v>
      </c>
      <c r="E11" s="40"/>
    </row>
    <row r="12" spans="1:63" s="165" customFormat="1">
      <c r="A12" s="39" t="s">
        <v>37</v>
      </c>
      <c r="B12" s="39" t="str">
        <f>CAPA!B14</f>
        <v xml:space="preserve">SNO EQ 1/2 - Setor Norte do Gama, Brasília - DF, 72430-280 </v>
      </c>
      <c r="E12" s="40"/>
    </row>
    <row r="13" spans="1:63" s="165" customFormat="1">
      <c r="A13" s="39"/>
      <c r="B13" s="39"/>
      <c r="E13" s="40"/>
    </row>
    <row r="14" spans="1:63">
      <c r="E14" s="40"/>
    </row>
    <row r="15" spans="1:63" ht="42.75">
      <c r="A15" s="41" t="s">
        <v>39</v>
      </c>
      <c r="B15" s="42" t="s">
        <v>8</v>
      </c>
      <c r="C15" s="41" t="s">
        <v>42</v>
      </c>
      <c r="D15" s="41" t="s">
        <v>40</v>
      </c>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row>
    <row r="16" spans="1:63">
      <c r="A16" s="42">
        <v>1</v>
      </c>
      <c r="B16" s="43" t="str">
        <f>VLOOKUP($A16,'Orçamento Sintético'!$A:$J,4,0)</f>
        <v>SERVIÇOS PRELIMINARES</v>
      </c>
      <c r="C16" s="43">
        <f>VLOOKUP($A16,'Orçamento Sintético'!$A:$J,9,0)</f>
        <v>275407.15000000002</v>
      </c>
      <c r="D16" s="44">
        <f>C16/$C$33</f>
        <v>5.7510700267710803E-2</v>
      </c>
      <c r="E16" s="40"/>
    </row>
    <row r="17" spans="1:6">
      <c r="A17" s="42">
        <v>2</v>
      </c>
      <c r="B17" s="43" t="str">
        <f>VLOOKUP($A17,'Orçamento Sintético'!$A:$J,4,0)</f>
        <v>DEMOLIÇÃO</v>
      </c>
      <c r="C17" s="43">
        <f>VLOOKUP($A17,'Orçamento Sintético'!$A:$J,9,0)</f>
        <v>68671.260000000009</v>
      </c>
      <c r="D17" s="44">
        <f t="shared" ref="D17:D32" si="0">C17/$C$33</f>
        <v>1.4339977196910242E-2</v>
      </c>
      <c r="E17" s="40"/>
    </row>
    <row r="18" spans="1:6">
      <c r="A18" s="42">
        <v>3</v>
      </c>
      <c r="B18" s="43" t="str">
        <f>VLOOKUP($A18,'Orçamento Sintético'!$A:$J,4,0)</f>
        <v>FUNDAÇÃO E ESTRUTURA</v>
      </c>
      <c r="C18" s="43">
        <f>VLOOKUP($A18,'Orçamento Sintético'!$A:$J,9,0)</f>
        <v>475332.42000000004</v>
      </c>
      <c r="D18" s="44">
        <f t="shared" si="0"/>
        <v>9.9259225238508234E-2</v>
      </c>
      <c r="E18" s="40"/>
    </row>
    <row r="19" spans="1:6">
      <c r="A19" s="42">
        <v>4</v>
      </c>
      <c r="B19" s="43" t="str">
        <f>VLOOKUP($A19,'Orçamento Sintético'!$A:$J,4,0)</f>
        <v>ARQUITETURA E ELEMENTOS DE URBANISMO</v>
      </c>
      <c r="C19" s="43">
        <f>VLOOKUP($A19,'Orçamento Sintético'!$A:$J,9,0)</f>
        <v>1760934.5699999998</v>
      </c>
      <c r="D19" s="44">
        <f t="shared" si="0"/>
        <v>0.36771950273012227</v>
      </c>
      <c r="E19" s="40"/>
    </row>
    <row r="20" spans="1:6">
      <c r="A20" s="42">
        <v>5</v>
      </c>
      <c r="B20" s="43" t="str">
        <f>VLOOKUP($A20,'Orçamento Sintético'!$A:$J,4,0)</f>
        <v>INSTALAÇÕES HIDROSSANITÁRIAS</v>
      </c>
      <c r="C20" s="43">
        <f>VLOOKUP($A20,'Orçamento Sintético'!$A:$J,9,0)</f>
        <v>214457.11000000002</v>
      </c>
      <c r="D20" s="44">
        <f t="shared" si="0"/>
        <v>4.478307325532211E-2</v>
      </c>
    </row>
    <row r="21" spans="1:6">
      <c r="A21" s="42">
        <v>6</v>
      </c>
      <c r="B21" s="43" t="str">
        <f>VLOOKUP($A21,'Orçamento Sintético'!$A:$J,4,0)</f>
        <v>INFRAESTRUTURA EXTERNA E DRENAGEM</v>
      </c>
      <c r="C21" s="43">
        <f>VLOOKUP($A21,'Orçamento Sintético'!$A:$J,9,0)</f>
        <v>662309.52</v>
      </c>
      <c r="D21" s="44">
        <f t="shared" si="0"/>
        <v>0.13830390492465941</v>
      </c>
    </row>
    <row r="22" spans="1:6">
      <c r="A22" s="42">
        <v>7</v>
      </c>
      <c r="B22" s="43" t="str">
        <f>VLOOKUP($A22,'Orçamento Sintético'!$A:$J,4,0)</f>
        <v>AR CONDICIONADO</v>
      </c>
      <c r="C22" s="43">
        <f>VLOOKUP($A22,'Orçamento Sintético'!$A:$J,9,0)</f>
        <v>38592.590000000011</v>
      </c>
      <c r="D22" s="44">
        <f t="shared" si="0"/>
        <v>8.0589297556169243E-3</v>
      </c>
    </row>
    <row r="23" spans="1:6">
      <c r="A23" s="42">
        <v>8</v>
      </c>
      <c r="B23" s="43" t="str">
        <f>VLOOKUP($A23,'Orçamento Sintético'!$A:$J,4,0)</f>
        <v>INSTALAÇÕES ELÉTRICAS</v>
      </c>
      <c r="C23" s="43">
        <f>VLOOKUP($A23,'Orçamento Sintético'!$A:$J,9,0)</f>
        <v>374436.52</v>
      </c>
      <c r="D23" s="44">
        <f t="shared" si="0"/>
        <v>7.819007774854321E-2</v>
      </c>
    </row>
    <row r="24" spans="1:6">
      <c r="A24" s="42">
        <v>9</v>
      </c>
      <c r="B24" s="43" t="str">
        <f>VLOOKUP($A24,'Orçamento Sintético'!$A:$J,4,0)</f>
        <v>CABEAMENTO ESTRUTURADO E CFTV</v>
      </c>
      <c r="C24" s="43">
        <f>VLOOKUP($A24,'Orçamento Sintético'!$A:$J,9,0)</f>
        <v>23417.969999999994</v>
      </c>
      <c r="D24" s="44">
        <f t="shared" si="0"/>
        <v>4.8901557332416499E-3</v>
      </c>
      <c r="E24" s="45"/>
      <c r="F24" s="46"/>
    </row>
    <row r="25" spans="1:6">
      <c r="A25" s="42">
        <v>10</v>
      </c>
      <c r="B25" s="43" t="str">
        <f>VLOOKUP($A25,'Orçamento Sintético'!$A:$J,4,0)</f>
        <v>SONORIZAÇÃO</v>
      </c>
      <c r="C25" s="43">
        <f>VLOOKUP($A25,'Orçamento Sintético'!$A:$J,9,0)</f>
        <v>7734.4199999999992</v>
      </c>
      <c r="D25" s="44">
        <f t="shared" si="0"/>
        <v>1.6151066171106586E-3</v>
      </c>
    </row>
    <row r="26" spans="1:6">
      <c r="A26" s="42">
        <v>11</v>
      </c>
      <c r="B26" s="43" t="str">
        <f>VLOOKUP($A26,'Orçamento Sintético'!$A:$J,4,0)</f>
        <v>SPDA</v>
      </c>
      <c r="C26" s="43">
        <f>VLOOKUP($A26,'Orçamento Sintético'!$A:$J,9,0)</f>
        <v>56773.149999999987</v>
      </c>
      <c r="D26" s="44">
        <f t="shared" si="0"/>
        <v>1.1855406124727642E-2</v>
      </c>
    </row>
    <row r="27" spans="1:6">
      <c r="A27" s="42">
        <v>12</v>
      </c>
      <c r="B27" s="43" t="str">
        <f>VLOOKUP($A27,'Orçamento Sintético'!$A:$J,4,0)</f>
        <v>IMPERMEABILIZAÇÃO</v>
      </c>
      <c r="C27" s="43">
        <f>VLOOKUP($A27,'Orçamento Sintético'!$A:$J,9,0)</f>
        <v>57559.8</v>
      </c>
      <c r="D27" s="44">
        <f t="shared" si="0"/>
        <v>1.2019674889593027E-2</v>
      </c>
      <c r="E27" s="46"/>
    </row>
    <row r="28" spans="1:6">
      <c r="A28" s="42">
        <v>13</v>
      </c>
      <c r="B28" s="43" t="str">
        <f>VLOOKUP($A28,'Orçamento Sintético'!$A:$J,4,0)</f>
        <v>INCÊNDIO</v>
      </c>
      <c r="C28" s="43">
        <f>VLOOKUP($A28,'Orçamento Sintético'!$A:$J,9,0)</f>
        <v>6818.6900000000005</v>
      </c>
      <c r="D28" s="44">
        <f t="shared" si="0"/>
        <v>1.4238832826541975E-3</v>
      </c>
    </row>
    <row r="29" spans="1:6">
      <c r="A29" s="42">
        <v>14</v>
      </c>
      <c r="B29" s="43" t="str">
        <f>VLOOKUP($A29,'Orçamento Sintético'!$A:$J,4,0)</f>
        <v>GUARITA</v>
      </c>
      <c r="C29" s="43">
        <f>VLOOKUP($A29,'Orçamento Sintético'!$A:$J,9,0)</f>
        <v>6648.7699999999986</v>
      </c>
      <c r="D29" s="44">
        <f t="shared" si="0"/>
        <v>1.3884004776889324E-3</v>
      </c>
    </row>
    <row r="30" spans="1:6">
      <c r="A30" s="42">
        <v>15</v>
      </c>
      <c r="B30" s="43" t="str">
        <f>VLOOKUP($A30,'Orçamento Sintético'!$A:$J,4,0)</f>
        <v>SERVIÇOS AUXILIARES E ADMINISTRATIVOS</v>
      </c>
      <c r="C30" s="43">
        <f>VLOOKUP($A30,'Orçamento Sintético'!$A:$J,9,0)</f>
        <v>417959.94</v>
      </c>
      <c r="D30" s="44">
        <f t="shared" si="0"/>
        <v>8.7278666633202481E-2</v>
      </c>
    </row>
    <row r="31" spans="1:6">
      <c r="A31" s="42">
        <v>16</v>
      </c>
      <c r="B31" s="43" t="str">
        <f>VLOOKUP($A31,'Orçamento Sintético'!$A:$J,4,0)</f>
        <v>EQUIPAMENTOS</v>
      </c>
      <c r="C31" s="43">
        <f>VLOOKUP($A31,'Orçamento Sintético'!$A:$J,9,0)</f>
        <v>335618.93</v>
      </c>
      <c r="D31" s="44">
        <f t="shared" si="0"/>
        <v>7.0084163346520997E-2</v>
      </c>
    </row>
    <row r="32" spans="1:6" s="154" customFormat="1">
      <c r="A32" s="42">
        <v>17</v>
      </c>
      <c r="B32" s="43" t="str">
        <f>VLOOKUP($A32,'Orçamento Sintético'!$A:$J,4,0)</f>
        <v>LIMPEZA DA OBRA</v>
      </c>
      <c r="C32" s="43">
        <f>VLOOKUP($A32,'Orçamento Sintético'!$A:$J,9,0)</f>
        <v>6125.6</v>
      </c>
      <c r="D32" s="44">
        <f t="shared" si="0"/>
        <v>1.2791517778673839E-3</v>
      </c>
    </row>
    <row r="33" spans="2:4">
      <c r="B33" s="47" t="s">
        <v>41</v>
      </c>
      <c r="C33" s="48">
        <f>SUM(C16:C32)</f>
        <v>4788798.4099999992</v>
      </c>
      <c r="D33" s="49">
        <f>C33/$C$33</f>
        <v>1</v>
      </c>
    </row>
    <row r="34" spans="2:4">
      <c r="D34" s="50"/>
    </row>
    <row r="35" spans="2:4">
      <c r="B35" s="106"/>
      <c r="C35" s="106"/>
    </row>
    <row r="36" spans="2:4">
      <c r="B36" s="106"/>
      <c r="C36" s="106"/>
    </row>
    <row r="37" spans="2:4">
      <c r="B37" s="187"/>
      <c r="C37" s="187"/>
    </row>
  </sheetData>
  <mergeCells count="2">
    <mergeCell ref="A3:D3"/>
    <mergeCell ref="B37:C37"/>
  </mergeCells>
  <printOptions horizontalCentered="1"/>
  <pageMargins left="0.51180555555555496" right="0.51180555555555496" top="0.78749999999999998" bottom="0.78749999999999998" header="0.51180555555555496" footer="0.51180555555555496"/>
  <pageSetup paperSize="9" scale="85" firstPageNumber="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38"/>
  <sheetViews>
    <sheetView showGridLines="0" view="pageBreakPreview" zoomScale="85" zoomScaleNormal="65" zoomScalePageLayoutView="85" workbookViewId="0">
      <selection activeCell="B33" sqref="B33"/>
    </sheetView>
  </sheetViews>
  <sheetFormatPr defaultRowHeight="15"/>
  <cols>
    <col min="1" max="1" width="6" customWidth="1"/>
    <col min="2" max="2" width="60.28515625" customWidth="1"/>
    <col min="3" max="5" width="8.85546875" customWidth="1"/>
    <col min="6" max="6" width="13.7109375" customWidth="1"/>
    <col min="7" max="7" width="2.140625" customWidth="1"/>
    <col min="8" max="8" width="6" customWidth="1"/>
    <col min="9" max="9" width="60.28515625" customWidth="1"/>
    <col min="10" max="12" width="8.85546875" customWidth="1"/>
    <col min="13" max="13" width="13.7109375" customWidth="1"/>
    <col min="14" max="1025" width="8.85546875" customWidth="1"/>
  </cols>
  <sheetData>
    <row r="1" spans="1:13" ht="15.75">
      <c r="A1" s="184" t="s">
        <v>2340</v>
      </c>
      <c r="B1" s="184"/>
      <c r="C1" s="184"/>
      <c r="D1" s="184"/>
      <c r="E1" s="184"/>
      <c r="F1" s="184"/>
      <c r="G1" s="17"/>
      <c r="H1" s="184" t="s">
        <v>2340</v>
      </c>
      <c r="I1" s="184"/>
      <c r="J1" s="184"/>
      <c r="K1" s="184"/>
      <c r="L1" s="184"/>
      <c r="M1" s="184"/>
    </row>
    <row r="2" spans="1:13" ht="21.75" customHeight="1">
      <c r="A2" s="185" t="s">
        <v>4</v>
      </c>
      <c r="B2" s="185"/>
      <c r="C2" s="185"/>
      <c r="D2" s="185"/>
      <c r="E2" s="185"/>
      <c r="F2" s="185"/>
      <c r="G2" s="17"/>
      <c r="H2" s="185" t="s">
        <v>5</v>
      </c>
      <c r="I2" s="185"/>
      <c r="J2" s="185"/>
      <c r="K2" s="185"/>
      <c r="L2" s="185"/>
      <c r="M2" s="185"/>
    </row>
    <row r="3" spans="1:13">
      <c r="A3" s="186" t="s">
        <v>6</v>
      </c>
      <c r="B3" s="186"/>
      <c r="C3" s="186"/>
      <c r="D3" s="186"/>
      <c r="E3" s="186"/>
      <c r="F3" s="18">
        <f>F27</f>
        <v>0</v>
      </c>
      <c r="G3" s="17"/>
      <c r="H3" s="186" t="s">
        <v>6</v>
      </c>
      <c r="I3" s="186"/>
      <c r="J3" s="186"/>
      <c r="K3" s="186"/>
      <c r="L3" s="186"/>
      <c r="M3" s="18">
        <f>M27</f>
        <v>0</v>
      </c>
    </row>
    <row r="4" spans="1:13" ht="15.75">
      <c r="A4" s="181" t="s">
        <v>7</v>
      </c>
      <c r="B4" s="181"/>
      <c r="C4" s="181"/>
      <c r="D4" s="181"/>
      <c r="E4" s="181"/>
      <c r="F4" s="181"/>
      <c r="G4" s="17"/>
      <c r="H4" s="181" t="s">
        <v>7</v>
      </c>
      <c r="I4" s="181"/>
      <c r="J4" s="181"/>
      <c r="K4" s="181"/>
      <c r="L4" s="181"/>
      <c r="M4" s="181"/>
    </row>
    <row r="5" spans="1:13" ht="30" customHeight="1">
      <c r="A5" s="182"/>
      <c r="B5" s="182"/>
      <c r="C5" s="182"/>
      <c r="D5" s="182"/>
      <c r="E5" s="182"/>
      <c r="F5" s="182"/>
      <c r="G5" s="17"/>
      <c r="H5" s="182"/>
      <c r="I5" s="182"/>
      <c r="J5" s="182"/>
      <c r="K5" s="182"/>
      <c r="L5" s="182"/>
      <c r="M5" s="182"/>
    </row>
    <row r="6" spans="1:13" ht="24" customHeight="1">
      <c r="A6" s="19" t="s">
        <v>8</v>
      </c>
      <c r="B6" s="183" t="s">
        <v>9</v>
      </c>
      <c r="C6" s="183"/>
      <c r="D6" s="20" t="s">
        <v>10</v>
      </c>
      <c r="E6" s="20" t="s">
        <v>11</v>
      </c>
      <c r="F6" s="21" t="s">
        <v>12</v>
      </c>
      <c r="G6" s="17"/>
      <c r="H6" s="19" t="s">
        <v>8</v>
      </c>
      <c r="I6" s="183" t="s">
        <v>9</v>
      </c>
      <c r="J6" s="183"/>
      <c r="K6" s="20" t="s">
        <v>10</v>
      </c>
      <c r="L6" s="20" t="s">
        <v>11</v>
      </c>
      <c r="M6" s="21" t="s">
        <v>12</v>
      </c>
    </row>
    <row r="7" spans="1:13">
      <c r="A7" s="22"/>
      <c r="B7" s="23"/>
      <c r="C7" s="24"/>
      <c r="D7" s="25"/>
      <c r="E7" s="25"/>
      <c r="F7" s="26"/>
      <c r="G7" s="17"/>
      <c r="H7" s="22"/>
      <c r="I7" s="23"/>
      <c r="J7" s="24"/>
      <c r="K7" s="25"/>
      <c r="L7" s="25"/>
      <c r="M7" s="26"/>
    </row>
    <row r="8" spans="1:13">
      <c r="A8" s="27" t="s">
        <v>13</v>
      </c>
      <c r="B8" s="28" t="s">
        <v>14</v>
      </c>
      <c r="C8" s="29"/>
      <c r="D8" s="202">
        <v>0.03</v>
      </c>
      <c r="E8" s="30" t="s">
        <v>11</v>
      </c>
      <c r="F8" s="31"/>
      <c r="G8" s="17"/>
      <c r="H8" s="27" t="s">
        <v>13</v>
      </c>
      <c r="I8" s="28" t="s">
        <v>14</v>
      </c>
      <c r="J8" s="29"/>
      <c r="K8" s="202">
        <v>1.4999999999999999E-2</v>
      </c>
      <c r="L8" s="30" t="s">
        <v>11</v>
      </c>
      <c r="M8" s="31"/>
    </row>
    <row r="9" spans="1:13">
      <c r="A9" s="27" t="s">
        <v>15</v>
      </c>
      <c r="B9" s="28" t="s">
        <v>16</v>
      </c>
      <c r="C9" s="29"/>
      <c r="D9" s="202">
        <v>9.7000000000000003E-3</v>
      </c>
      <c r="E9" s="30" t="s">
        <v>11</v>
      </c>
      <c r="F9" s="31"/>
      <c r="G9" s="17"/>
      <c r="H9" s="27" t="s">
        <v>15</v>
      </c>
      <c r="I9" s="28" t="s">
        <v>16</v>
      </c>
      <c r="J9" s="29"/>
      <c r="K9" s="202">
        <v>5.5999999999999999E-3</v>
      </c>
      <c r="L9" s="30" t="s">
        <v>11</v>
      </c>
      <c r="M9" s="31"/>
    </row>
    <row r="10" spans="1:13">
      <c r="A10" s="27" t="s">
        <v>17</v>
      </c>
      <c r="B10" s="28" t="s">
        <v>18</v>
      </c>
      <c r="C10" s="29"/>
      <c r="D10" s="203">
        <v>8.0000000000000002E-3</v>
      </c>
      <c r="E10" s="30" t="s">
        <v>11</v>
      </c>
      <c r="F10" s="31"/>
      <c r="G10" s="17"/>
      <c r="H10" s="27" t="s">
        <v>17</v>
      </c>
      <c r="I10" s="28" t="s">
        <v>18</v>
      </c>
      <c r="J10" s="29"/>
      <c r="K10" s="203">
        <v>3.0000000000000001E-3</v>
      </c>
      <c r="L10" s="30" t="s">
        <v>11</v>
      </c>
      <c r="M10" s="31"/>
    </row>
    <row r="11" spans="1:13">
      <c r="A11" s="27" t="s">
        <v>19</v>
      </c>
      <c r="B11" s="28" t="s">
        <v>20</v>
      </c>
      <c r="C11" s="29"/>
      <c r="D11" s="203"/>
      <c r="E11" s="30"/>
      <c r="F11" s="31"/>
      <c r="G11" s="17"/>
      <c r="H11" s="27" t="s">
        <v>19</v>
      </c>
      <c r="I11" s="28" t="s">
        <v>20</v>
      </c>
      <c r="J11" s="29"/>
      <c r="K11" s="203"/>
      <c r="L11" s="30"/>
      <c r="M11" s="31"/>
    </row>
    <row r="12" spans="1:13">
      <c r="A12" s="19"/>
      <c r="B12" s="177" t="s">
        <v>21</v>
      </c>
      <c r="C12" s="177"/>
      <c r="D12" s="20">
        <f>SUM(D8:D10)</f>
        <v>4.7699999999999999E-2</v>
      </c>
      <c r="E12" s="20"/>
      <c r="F12" s="33">
        <f>D12</f>
        <v>4.7699999999999999E-2</v>
      </c>
      <c r="G12" s="17"/>
      <c r="H12" s="19"/>
      <c r="I12" s="177" t="s">
        <v>21</v>
      </c>
      <c r="J12" s="177"/>
      <c r="K12" s="20">
        <f>SUM(K8:K10)</f>
        <v>2.3599999999999999E-2</v>
      </c>
      <c r="L12" s="20"/>
      <c r="M12" s="33">
        <f>K12</f>
        <v>2.3599999999999999E-2</v>
      </c>
    </row>
    <row r="13" spans="1:13">
      <c r="A13" s="22"/>
      <c r="B13" s="34"/>
      <c r="C13" s="24"/>
      <c r="D13" s="25"/>
      <c r="E13" s="25"/>
      <c r="F13" s="26"/>
      <c r="G13" s="17"/>
      <c r="H13" s="22"/>
      <c r="I13" s="34"/>
      <c r="J13" s="24"/>
      <c r="K13" s="25"/>
      <c r="L13" s="25"/>
      <c r="M13" s="26"/>
    </row>
    <row r="14" spans="1:13">
      <c r="A14" s="27" t="s">
        <v>22</v>
      </c>
      <c r="B14" s="28" t="s">
        <v>23</v>
      </c>
      <c r="C14" s="29"/>
      <c r="D14" s="202">
        <v>5.8999999999999999E-3</v>
      </c>
      <c r="E14" s="30" t="s">
        <v>11</v>
      </c>
      <c r="F14" s="31"/>
      <c r="G14" s="17"/>
      <c r="H14" s="27" t="s">
        <v>22</v>
      </c>
      <c r="I14" s="28" t="s">
        <v>24</v>
      </c>
      <c r="J14" s="29"/>
      <c r="K14" s="202">
        <v>8.5000000000000006E-3</v>
      </c>
      <c r="L14" s="30" t="s">
        <v>11</v>
      </c>
      <c r="M14" s="31"/>
    </row>
    <row r="15" spans="1:13">
      <c r="A15" s="27"/>
      <c r="B15" s="177" t="s">
        <v>21</v>
      </c>
      <c r="C15" s="177"/>
      <c r="D15" s="20">
        <f>D14</f>
        <v>5.8999999999999999E-3</v>
      </c>
      <c r="E15" s="30"/>
      <c r="F15" s="33">
        <f>D15</f>
        <v>5.8999999999999999E-3</v>
      </c>
      <c r="G15" s="17"/>
      <c r="H15" s="27"/>
      <c r="I15" s="177" t="s">
        <v>21</v>
      </c>
      <c r="J15" s="177"/>
      <c r="K15" s="20">
        <f>K14</f>
        <v>8.5000000000000006E-3</v>
      </c>
      <c r="L15" s="30"/>
      <c r="M15" s="33">
        <f>K15</f>
        <v>8.5000000000000006E-3</v>
      </c>
    </row>
    <row r="16" spans="1:13">
      <c r="A16" s="27"/>
      <c r="B16" s="32"/>
      <c r="C16" s="32"/>
      <c r="D16" s="20"/>
      <c r="E16" s="30"/>
      <c r="F16" s="33"/>
      <c r="G16" s="17"/>
      <c r="H16" s="27"/>
      <c r="I16" s="32"/>
      <c r="J16" s="32"/>
      <c r="K16" s="20"/>
      <c r="L16" s="30"/>
      <c r="M16" s="33"/>
    </row>
    <row r="17" spans="1:13">
      <c r="A17" s="22"/>
      <c r="B17" s="34" t="s">
        <v>25</v>
      </c>
      <c r="C17" s="24"/>
      <c r="D17" s="25"/>
      <c r="E17" s="25"/>
      <c r="F17" s="26"/>
      <c r="G17" s="17"/>
      <c r="H17" s="22"/>
      <c r="I17" s="34" t="s">
        <v>25</v>
      </c>
      <c r="J17" s="24"/>
      <c r="K17" s="25"/>
      <c r="L17" s="25"/>
      <c r="M17" s="26"/>
    </row>
    <row r="18" spans="1:13" ht="13.9" customHeight="1">
      <c r="A18" s="27" t="s">
        <v>26</v>
      </c>
      <c r="B18" s="178" t="s">
        <v>27</v>
      </c>
      <c r="C18" s="178"/>
      <c r="D18" s="202">
        <v>0.03</v>
      </c>
      <c r="E18" s="30" t="s">
        <v>11</v>
      </c>
      <c r="F18" s="31"/>
      <c r="G18" s="17"/>
      <c r="H18" s="27" t="s">
        <v>26</v>
      </c>
      <c r="I18" s="178" t="s">
        <v>27</v>
      </c>
      <c r="J18" s="178"/>
      <c r="K18" s="202">
        <v>0.03</v>
      </c>
      <c r="L18" s="30" t="s">
        <v>11</v>
      </c>
      <c r="M18" s="31"/>
    </row>
    <row r="19" spans="1:13">
      <c r="A19" s="27" t="s">
        <v>28</v>
      </c>
      <c r="B19" s="28" t="s">
        <v>29</v>
      </c>
      <c r="C19" s="30"/>
      <c r="D19" s="202">
        <v>6.4999999999999997E-3</v>
      </c>
      <c r="E19" s="30" t="s">
        <v>11</v>
      </c>
      <c r="F19" s="31"/>
      <c r="G19" s="17"/>
      <c r="H19" s="27" t="s">
        <v>28</v>
      </c>
      <c r="I19" s="28" t="s">
        <v>29</v>
      </c>
      <c r="J19" s="30"/>
      <c r="K19" s="202">
        <v>6.4999999999999997E-3</v>
      </c>
      <c r="L19" s="30" t="s">
        <v>11</v>
      </c>
      <c r="M19" s="31"/>
    </row>
    <row r="20" spans="1:13">
      <c r="A20" s="27" t="s">
        <v>30</v>
      </c>
      <c r="B20" s="28" t="s">
        <v>31</v>
      </c>
      <c r="C20" s="30"/>
      <c r="D20" s="202">
        <v>0.01</v>
      </c>
      <c r="E20" s="30" t="s">
        <v>11</v>
      </c>
      <c r="F20" s="31"/>
      <c r="G20" s="17"/>
      <c r="H20" s="27" t="s">
        <v>30</v>
      </c>
      <c r="I20" s="28" t="s">
        <v>31</v>
      </c>
      <c r="J20" s="30"/>
      <c r="K20" s="202">
        <v>0</v>
      </c>
      <c r="L20" s="30" t="s">
        <v>11</v>
      </c>
      <c r="M20" s="31"/>
    </row>
    <row r="21" spans="1:13">
      <c r="A21" s="27" t="s">
        <v>32</v>
      </c>
      <c r="B21" s="28" t="s">
        <v>33</v>
      </c>
      <c r="C21" s="30"/>
      <c r="D21" s="202"/>
      <c r="E21" s="30" t="s">
        <v>11</v>
      </c>
      <c r="F21" s="31"/>
      <c r="G21" s="17"/>
      <c r="H21" s="27" t="s">
        <v>32</v>
      </c>
      <c r="I21" s="28" t="s">
        <v>33</v>
      </c>
      <c r="J21" s="30"/>
      <c r="K21" s="202"/>
      <c r="L21" s="30" t="s">
        <v>11</v>
      </c>
      <c r="M21" s="31"/>
    </row>
    <row r="22" spans="1:13">
      <c r="A22" s="27"/>
      <c r="B22" s="177" t="s">
        <v>21</v>
      </c>
      <c r="C22" s="177"/>
      <c r="D22" s="20">
        <f>SUM(D18:D21)</f>
        <v>4.65E-2</v>
      </c>
      <c r="E22" s="30"/>
      <c r="F22" s="33">
        <f>D22</f>
        <v>4.65E-2</v>
      </c>
      <c r="G22" s="17"/>
      <c r="H22" s="27"/>
      <c r="I22" s="177" t="s">
        <v>21</v>
      </c>
      <c r="J22" s="177"/>
      <c r="K22" s="20">
        <f>SUM(K18:K21)</f>
        <v>3.6499999999999998E-2</v>
      </c>
      <c r="L22" s="30"/>
      <c r="M22" s="33">
        <f>K22</f>
        <v>3.6499999999999998E-2</v>
      </c>
    </row>
    <row r="23" spans="1:13">
      <c r="A23" s="22"/>
      <c r="B23" s="179"/>
      <c r="C23" s="179"/>
      <c r="D23" s="25"/>
      <c r="E23" s="25"/>
      <c r="F23" s="26"/>
      <c r="G23" s="17"/>
      <c r="H23" s="22"/>
      <c r="I23" s="179"/>
      <c r="J23" s="179"/>
      <c r="K23" s="25"/>
      <c r="L23" s="25"/>
      <c r="M23" s="26"/>
    </row>
    <row r="24" spans="1:13">
      <c r="A24" s="27" t="s">
        <v>34</v>
      </c>
      <c r="B24" s="28" t="s">
        <v>35</v>
      </c>
      <c r="C24" s="29"/>
      <c r="D24" s="202">
        <v>7.3999999999999996E-2</v>
      </c>
      <c r="E24" s="30" t="s">
        <v>11</v>
      </c>
      <c r="F24" s="31"/>
      <c r="G24" s="17"/>
      <c r="H24" s="27" t="s">
        <v>34</v>
      </c>
      <c r="I24" s="28" t="s">
        <v>35</v>
      </c>
      <c r="J24" s="29"/>
      <c r="K24" s="202">
        <v>3.5000000000000003E-2</v>
      </c>
      <c r="L24" s="30" t="s">
        <v>11</v>
      </c>
      <c r="M24" s="31"/>
    </row>
    <row r="25" spans="1:13">
      <c r="A25" s="27"/>
      <c r="B25" s="180" t="s">
        <v>36</v>
      </c>
      <c r="C25" s="180"/>
      <c r="D25" s="20">
        <f>D24</f>
        <v>7.3999999999999996E-2</v>
      </c>
      <c r="E25" s="30"/>
      <c r="F25" s="33">
        <f>D25</f>
        <v>7.3999999999999996E-2</v>
      </c>
      <c r="G25" s="17"/>
      <c r="H25" s="27"/>
      <c r="I25" s="180" t="s">
        <v>36</v>
      </c>
      <c r="J25" s="180"/>
      <c r="K25" s="20">
        <f>K24</f>
        <v>3.5000000000000003E-2</v>
      </c>
      <c r="L25" s="30"/>
      <c r="M25" s="33">
        <f>K25</f>
        <v>3.5000000000000003E-2</v>
      </c>
    </row>
    <row r="26" spans="1:13">
      <c r="A26" s="27"/>
      <c r="B26" s="35"/>
      <c r="C26" s="35"/>
      <c r="D26" s="20"/>
      <c r="E26" s="30"/>
      <c r="F26" s="33"/>
      <c r="G26" s="17"/>
      <c r="H26" s="27"/>
      <c r="I26" s="35"/>
      <c r="J26" s="35"/>
      <c r="K26" s="20"/>
      <c r="L26" s="30"/>
      <c r="M26" s="33"/>
    </row>
    <row r="27" spans="1:13">
      <c r="A27" s="174"/>
      <c r="B27" s="175"/>
      <c r="C27" s="175"/>
      <c r="D27" s="30"/>
      <c r="E27" s="30"/>
      <c r="F27" s="233"/>
      <c r="G27" s="17"/>
      <c r="H27" s="174"/>
      <c r="I27" s="175"/>
      <c r="J27" s="175"/>
      <c r="K27" s="30"/>
      <c r="L27" s="30"/>
      <c r="M27" s="233"/>
    </row>
    <row r="28" spans="1:13">
      <c r="A28" s="174"/>
      <c r="B28" s="36"/>
      <c r="C28" s="36"/>
      <c r="D28" s="30"/>
      <c r="E28" s="30"/>
      <c r="F28" s="233"/>
      <c r="G28" s="17"/>
      <c r="H28" s="174"/>
      <c r="I28" s="36"/>
      <c r="J28" s="36"/>
      <c r="K28" s="30"/>
      <c r="L28" s="30"/>
      <c r="M28" s="233"/>
    </row>
    <row r="29" spans="1:13">
      <c r="A29" s="174"/>
      <c r="B29" s="36"/>
      <c r="C29" s="36"/>
      <c r="D29" s="30"/>
      <c r="E29" s="30"/>
      <c r="F29" s="159">
        <f>ROUND((((1+F12)*(1+F15)*(1+F25)/(1-F22))-1),4)</f>
        <v>0.18709999999999999</v>
      </c>
      <c r="G29" s="17"/>
      <c r="H29" s="174"/>
      <c r="I29" s="36"/>
      <c r="J29" s="36"/>
      <c r="K29" s="30"/>
      <c r="L29" s="30"/>
      <c r="M29" s="233">
        <f>ROUND((((1+M12)*(1+M15)*(1+M25)/(1-M22))-1),4)</f>
        <v>0.1089</v>
      </c>
    </row>
    <row r="30" spans="1:13">
      <c r="A30" s="174"/>
      <c r="B30" s="36"/>
      <c r="C30" s="36"/>
      <c r="D30" s="30"/>
      <c r="E30" s="30"/>
      <c r="F30" s="233"/>
      <c r="G30" s="17"/>
      <c r="H30" s="174"/>
      <c r="I30" s="36"/>
      <c r="J30" s="36"/>
      <c r="K30" s="30"/>
      <c r="L30" s="30"/>
      <c r="M30" s="233"/>
    </row>
    <row r="31" spans="1:13">
      <c r="A31" s="174"/>
      <c r="B31" s="36"/>
      <c r="C31" s="36"/>
      <c r="D31" s="30"/>
      <c r="E31" s="30"/>
      <c r="F31" s="233"/>
      <c r="G31" s="17"/>
      <c r="H31" s="174"/>
      <c r="I31" s="36"/>
      <c r="J31" s="36"/>
      <c r="K31" s="30"/>
      <c r="L31" s="30"/>
      <c r="M31" s="233"/>
    </row>
    <row r="32" spans="1:13">
      <c r="A32" s="174"/>
      <c r="B32" s="36"/>
      <c r="C32" s="36"/>
      <c r="D32" s="30"/>
      <c r="E32" s="30"/>
      <c r="F32" s="233"/>
      <c r="G32" s="17"/>
      <c r="H32" s="174"/>
      <c r="I32" s="36"/>
      <c r="J32" s="36"/>
      <c r="K32" s="30"/>
      <c r="L32" s="30"/>
      <c r="M32" s="233"/>
    </row>
    <row r="33" spans="1:13">
      <c r="A33" s="174"/>
      <c r="B33" s="36"/>
      <c r="C33" s="36"/>
      <c r="D33" s="30"/>
      <c r="E33" s="30"/>
      <c r="F33" s="233"/>
      <c r="G33" s="17"/>
      <c r="H33" s="174"/>
      <c r="I33" s="36"/>
      <c r="J33" s="36"/>
      <c r="K33" s="30"/>
      <c r="L33" s="30"/>
      <c r="M33" s="233"/>
    </row>
    <row r="34" spans="1:13" ht="15.75" thickBot="1">
      <c r="A34" s="19"/>
      <c r="C34" s="36"/>
      <c r="D34" s="30"/>
      <c r="E34" s="30"/>
      <c r="F34" s="33"/>
      <c r="G34" s="17"/>
      <c r="H34" s="174"/>
      <c r="I34" s="36"/>
      <c r="J34" s="36"/>
      <c r="K34" s="30"/>
      <c r="L34" s="30"/>
      <c r="M34" s="233"/>
    </row>
    <row r="35" spans="1:13">
      <c r="A35" s="19"/>
      <c r="B35" s="176"/>
      <c r="C35" s="176"/>
      <c r="D35" s="176"/>
      <c r="E35" s="176"/>
      <c r="F35" s="33"/>
      <c r="G35" s="17"/>
      <c r="H35" s="174"/>
      <c r="I35" s="176"/>
      <c r="J35" s="176"/>
      <c r="K35" s="176"/>
      <c r="L35" s="176"/>
      <c r="M35" s="233"/>
    </row>
    <row r="36" spans="1:13">
      <c r="A36" s="19"/>
      <c r="B36" s="172"/>
      <c r="C36" s="172"/>
      <c r="D36" s="172"/>
      <c r="E36" s="172"/>
      <c r="F36" s="33"/>
      <c r="G36" s="17"/>
      <c r="H36" s="174"/>
      <c r="I36" s="172"/>
      <c r="J36" s="172"/>
      <c r="K36" s="172"/>
      <c r="L36" s="172"/>
      <c r="M36" s="233"/>
    </row>
    <row r="37" spans="1:13" ht="15.75">
      <c r="A37" s="37"/>
      <c r="B37" s="172"/>
      <c r="C37" s="172"/>
      <c r="D37" s="172"/>
      <c r="E37" s="172"/>
      <c r="F37" s="38"/>
      <c r="G37" s="17"/>
      <c r="H37" s="37"/>
      <c r="I37" s="172"/>
      <c r="J37" s="172"/>
      <c r="K37" s="172"/>
      <c r="L37" s="172"/>
      <c r="M37" s="38"/>
    </row>
    <row r="38" spans="1:13" ht="15.75" thickBot="1">
      <c r="A38" s="173"/>
      <c r="B38" s="173"/>
      <c r="C38" s="173"/>
      <c r="D38" s="173"/>
      <c r="E38" s="173"/>
      <c r="F38" s="173"/>
      <c r="G38" s="17"/>
      <c r="H38" s="173"/>
      <c r="I38" s="173"/>
      <c r="J38" s="173"/>
      <c r="K38" s="173"/>
      <c r="L38" s="173"/>
      <c r="M38" s="173"/>
    </row>
  </sheetData>
  <mergeCells count="38">
    <mergeCell ref="A1:F1"/>
    <mergeCell ref="H1:M1"/>
    <mergeCell ref="A2:F2"/>
    <mergeCell ref="H2:M2"/>
    <mergeCell ref="A3:E3"/>
    <mergeCell ref="H3:L3"/>
    <mergeCell ref="A4:F4"/>
    <mergeCell ref="H4:M4"/>
    <mergeCell ref="A5:F5"/>
    <mergeCell ref="H5:M5"/>
    <mergeCell ref="B6:C6"/>
    <mergeCell ref="I6:J6"/>
    <mergeCell ref="D10:D11"/>
    <mergeCell ref="K10:K11"/>
    <mergeCell ref="B12:C12"/>
    <mergeCell ref="I12:J12"/>
    <mergeCell ref="B15:C15"/>
    <mergeCell ref="I15:J15"/>
    <mergeCell ref="B18:C18"/>
    <mergeCell ref="I18:J18"/>
    <mergeCell ref="B22:C22"/>
    <mergeCell ref="I22:J22"/>
    <mergeCell ref="B23:C23"/>
    <mergeCell ref="I23:J23"/>
    <mergeCell ref="B25:C25"/>
    <mergeCell ref="I25:J25"/>
    <mergeCell ref="A27:A33"/>
    <mergeCell ref="B27:C27"/>
    <mergeCell ref="H27:H36"/>
    <mergeCell ref="I27:J27"/>
    <mergeCell ref="B35:E35"/>
    <mergeCell ref="I35:L35"/>
    <mergeCell ref="B36:E36"/>
    <mergeCell ref="I36:L36"/>
    <mergeCell ref="B37:E37"/>
    <mergeCell ref="I37:L37"/>
    <mergeCell ref="A38:F38"/>
    <mergeCell ref="H38:M38"/>
  </mergeCells>
  <printOptions horizontalCentered="1"/>
  <pageMargins left="0.7" right="0.7" top="0.75" bottom="0.75" header="0.3" footer="0.3"/>
  <pageSetup paperSize="9" scale="60" firstPageNumber="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0169B-BC06-47E4-B161-CA2C72293083}">
  <sheetPr>
    <pageSetUpPr fitToPage="1"/>
  </sheetPr>
  <dimension ref="A1:M947"/>
  <sheetViews>
    <sheetView showOutlineSymbols="0" showWhiteSpace="0" view="pageBreakPreview" zoomScale="85" zoomScaleNormal="100" zoomScaleSheetLayoutView="85" workbookViewId="0">
      <selection activeCell="A2" sqref="A2"/>
    </sheetView>
  </sheetViews>
  <sheetFormatPr defaultRowHeight="14.25"/>
  <cols>
    <col min="1" max="2" width="11.42578125" style="107" bestFit="1" customWidth="1"/>
    <col min="3" max="3" width="15.140625" style="107" bestFit="1" customWidth="1"/>
    <col min="4" max="4" width="102.85546875" style="107" customWidth="1"/>
    <col min="5" max="5" width="9.140625" style="107" bestFit="1" customWidth="1"/>
    <col min="6" max="6" width="8.85546875" style="107" customWidth="1"/>
    <col min="7" max="7" width="11.42578125" style="107" customWidth="1"/>
    <col min="8" max="10" width="14.85546875" style="107" bestFit="1" customWidth="1"/>
    <col min="11" max="12" width="9.140625" style="107"/>
    <col min="13" max="13" width="18.140625" style="107" customWidth="1"/>
    <col min="14" max="16384" width="9.140625" style="107"/>
  </cols>
  <sheetData>
    <row r="1" spans="1:13" ht="15" customHeight="1">
      <c r="A1" s="136"/>
      <c r="B1" s="136"/>
      <c r="C1" s="136"/>
      <c r="D1" s="136"/>
      <c r="E1" s="200"/>
      <c r="F1" s="200"/>
      <c r="G1" s="200"/>
      <c r="H1" s="200"/>
      <c r="I1" s="200"/>
      <c r="J1" s="200"/>
    </row>
    <row r="2" spans="1:13" s="160" customFormat="1" ht="15" customHeight="1">
      <c r="A2" s="235" t="s">
        <v>2345</v>
      </c>
      <c r="B2" s="254"/>
      <c r="C2" s="162"/>
      <c r="D2" s="162"/>
      <c r="E2" s="161"/>
      <c r="F2" s="161"/>
      <c r="G2" s="161"/>
      <c r="H2" s="161"/>
      <c r="I2" s="161"/>
      <c r="J2" s="161"/>
    </row>
    <row r="3" spans="1:13" s="160" customFormat="1" ht="15" customHeight="1">
      <c r="A3" s="235" t="s">
        <v>2344</v>
      </c>
      <c r="B3" s="254"/>
      <c r="C3" s="162"/>
      <c r="D3" s="162"/>
      <c r="E3" s="161"/>
      <c r="F3" s="161"/>
      <c r="G3" s="161"/>
      <c r="H3" s="161"/>
      <c r="I3" s="161"/>
      <c r="J3" s="161"/>
    </row>
    <row r="4" spans="1:13" s="160" customFormat="1" ht="15" customHeight="1">
      <c r="A4" s="235" t="s">
        <v>58</v>
      </c>
      <c r="B4" s="254"/>
      <c r="C4" s="162"/>
      <c r="D4" s="162"/>
      <c r="E4" s="161"/>
      <c r="F4" s="161"/>
      <c r="G4" s="161"/>
      <c r="H4" s="161"/>
      <c r="I4" s="161"/>
      <c r="J4" s="161"/>
    </row>
    <row r="5" spans="1:13" s="160" customFormat="1" ht="15" customHeight="1">
      <c r="A5" s="162"/>
      <c r="B5" s="162"/>
      <c r="C5" s="162"/>
      <c r="D5" s="162"/>
      <c r="E5" s="161"/>
      <c r="F5" s="161"/>
      <c r="G5" s="161"/>
      <c r="H5" s="161"/>
      <c r="I5" s="161"/>
      <c r="J5" s="161"/>
    </row>
    <row r="6" spans="1:13" s="160" customFormat="1" ht="15" customHeight="1">
      <c r="A6" s="162"/>
      <c r="B6" s="162"/>
      <c r="C6" s="162"/>
      <c r="D6" s="162"/>
      <c r="E6" s="161"/>
      <c r="F6" s="161"/>
      <c r="G6" s="161"/>
      <c r="H6" s="161"/>
      <c r="I6" s="161"/>
      <c r="J6" s="161"/>
    </row>
    <row r="7" spans="1:13" s="160" customFormat="1" ht="15" customHeight="1">
      <c r="A7" s="162"/>
      <c r="B7" s="162"/>
      <c r="C7" s="162"/>
      <c r="D7" s="162"/>
      <c r="E7" s="161"/>
      <c r="F7" s="161"/>
      <c r="G7" s="161"/>
      <c r="H7" s="161"/>
      <c r="I7" s="161"/>
      <c r="J7" s="161"/>
    </row>
    <row r="8" spans="1:13" s="160" customFormat="1" ht="15" customHeight="1">
      <c r="A8" s="162"/>
      <c r="B8" s="162"/>
      <c r="C8" s="162"/>
      <c r="D8" s="162"/>
      <c r="E8" s="161"/>
      <c r="F8" s="161"/>
      <c r="G8" s="161"/>
      <c r="H8" s="161"/>
      <c r="I8" s="161"/>
      <c r="J8" s="161"/>
    </row>
    <row r="9" spans="1:13" s="160" customFormat="1" ht="15" customHeight="1">
      <c r="A9" s="162"/>
      <c r="B9" s="162"/>
      <c r="C9" s="162"/>
      <c r="D9" s="162"/>
      <c r="E9" s="161"/>
      <c r="F9" s="161"/>
      <c r="G9" s="161"/>
      <c r="H9" s="161"/>
      <c r="I9" s="161"/>
      <c r="J9" s="161"/>
    </row>
    <row r="10" spans="1:13" ht="24.75" customHeight="1" thickBot="1">
      <c r="A10" s="137"/>
      <c r="B10" s="137"/>
      <c r="C10" s="137"/>
      <c r="D10" s="158"/>
      <c r="E10" s="201"/>
      <c r="F10" s="201"/>
      <c r="G10" s="201"/>
      <c r="H10" s="201"/>
      <c r="I10" s="201"/>
      <c r="J10" s="201"/>
    </row>
    <row r="11" spans="1:13" ht="15.75" thickBot="1">
      <c r="A11" s="207" t="s">
        <v>2341</v>
      </c>
      <c r="B11" s="208"/>
      <c r="C11" s="208"/>
      <c r="D11" s="208"/>
      <c r="E11" s="208"/>
      <c r="F11" s="208"/>
      <c r="G11" s="208"/>
      <c r="H11" s="208"/>
      <c r="I11" s="208"/>
      <c r="J11" s="209"/>
    </row>
    <row r="12" spans="1:13" ht="30">
      <c r="A12" s="210" t="s">
        <v>59</v>
      </c>
      <c r="B12" s="205" t="s">
        <v>60</v>
      </c>
      <c r="C12" s="204" t="s">
        <v>61</v>
      </c>
      <c r="D12" s="204" t="s">
        <v>62</v>
      </c>
      <c r="E12" s="206" t="s">
        <v>63</v>
      </c>
      <c r="F12" s="205" t="s">
        <v>64</v>
      </c>
      <c r="G12" s="205" t="s">
        <v>65</v>
      </c>
      <c r="H12" s="205" t="s">
        <v>66</v>
      </c>
      <c r="I12" s="205" t="s">
        <v>67</v>
      </c>
      <c r="J12" s="211" t="s">
        <v>40</v>
      </c>
    </row>
    <row r="13" spans="1:13">
      <c r="A13" s="212">
        <v>1</v>
      </c>
      <c r="B13" s="163"/>
      <c r="C13" s="163"/>
      <c r="D13" s="163" t="s">
        <v>68</v>
      </c>
      <c r="E13" s="163"/>
      <c r="F13" s="138"/>
      <c r="G13" s="163"/>
      <c r="H13" s="163"/>
      <c r="I13" s="139">
        <f>I14+I24+I26</f>
        <v>275407.15000000002</v>
      </c>
      <c r="J13" s="213">
        <f>I13/$H$947</f>
        <v>5.7510700267710789E-2</v>
      </c>
    </row>
    <row r="14" spans="1:13">
      <c r="A14" s="212" t="s">
        <v>69</v>
      </c>
      <c r="B14" s="163"/>
      <c r="C14" s="163"/>
      <c r="D14" s="163" t="s">
        <v>70</v>
      </c>
      <c r="E14" s="163"/>
      <c r="F14" s="138"/>
      <c r="G14" s="163"/>
      <c r="H14" s="163"/>
      <c r="I14" s="139">
        <f>SUM(I15:I23)</f>
        <v>171696.94000000003</v>
      </c>
      <c r="J14" s="213">
        <f>I14/$H$947</f>
        <v>3.5853866732302064E-2</v>
      </c>
    </row>
    <row r="15" spans="1:13" ht="25.5">
      <c r="A15" s="214" t="s">
        <v>71</v>
      </c>
      <c r="B15" s="140" t="s">
        <v>72</v>
      </c>
      <c r="C15" s="164" t="s">
        <v>73</v>
      </c>
      <c r="D15" s="164" t="s">
        <v>74</v>
      </c>
      <c r="E15" s="141" t="s">
        <v>75</v>
      </c>
      <c r="F15" s="140">
        <v>20</v>
      </c>
      <c r="G15" s="246">
        <v>1057.69</v>
      </c>
      <c r="H15" s="142">
        <f>TRUNC(G15 * (1 + 'BDI '!$F$29), 2)</f>
        <v>1255.58</v>
      </c>
      <c r="I15" s="142">
        <f t="shared" ref="I15:I23" si="0">TRUNC(F15 * H15, 2)</f>
        <v>25111.599999999999</v>
      </c>
      <c r="J15" s="215">
        <f>I15/$H$947</f>
        <v>5.2438206518699536E-3</v>
      </c>
      <c r="M15" s="244">
        <f>TRUNC(F15*G15,2)</f>
        <v>21153.8</v>
      </c>
    </row>
    <row r="16" spans="1:13" ht="25.5">
      <c r="A16" s="214" t="s">
        <v>76</v>
      </c>
      <c r="B16" s="140" t="s">
        <v>77</v>
      </c>
      <c r="C16" s="164" t="s">
        <v>73</v>
      </c>
      <c r="D16" s="164" t="s">
        <v>78</v>
      </c>
      <c r="E16" s="141" t="s">
        <v>75</v>
      </c>
      <c r="F16" s="140">
        <v>15</v>
      </c>
      <c r="G16" s="246">
        <v>627.72</v>
      </c>
      <c r="H16" s="142">
        <f>TRUNC(G16 * (1 + 'BDI '!$F$29), 2)</f>
        <v>745.16</v>
      </c>
      <c r="I16" s="142">
        <f t="shared" si="0"/>
        <v>11177.4</v>
      </c>
      <c r="J16" s="215">
        <f t="shared" ref="J16:J79" si="1">I16/$H$947</f>
        <v>2.3340719410237191E-3</v>
      </c>
      <c r="M16" s="244">
        <f t="shared" ref="M16:M79" si="2">TRUNC(F16*G16,2)</f>
        <v>9415.7999999999993</v>
      </c>
    </row>
    <row r="17" spans="1:13" ht="25.5">
      <c r="A17" s="214" t="s">
        <v>79</v>
      </c>
      <c r="B17" s="140" t="s">
        <v>80</v>
      </c>
      <c r="C17" s="164" t="s">
        <v>73</v>
      </c>
      <c r="D17" s="164" t="s">
        <v>81</v>
      </c>
      <c r="E17" s="141" t="s">
        <v>75</v>
      </c>
      <c r="F17" s="140">
        <v>15</v>
      </c>
      <c r="G17" s="246">
        <v>983.11</v>
      </c>
      <c r="H17" s="142">
        <f>TRUNC(G17 * (1 + 'BDI '!$F$29), 2)</f>
        <v>1167.04</v>
      </c>
      <c r="I17" s="142">
        <f t="shared" si="0"/>
        <v>17505.599999999999</v>
      </c>
      <c r="J17" s="215">
        <f t="shared" si="1"/>
        <v>3.6555307827209203E-3</v>
      </c>
      <c r="M17" s="244">
        <f t="shared" si="2"/>
        <v>14746.65</v>
      </c>
    </row>
    <row r="18" spans="1:13" ht="25.5">
      <c r="A18" s="214" t="s">
        <v>82</v>
      </c>
      <c r="B18" s="140" t="s">
        <v>83</v>
      </c>
      <c r="C18" s="164" t="s">
        <v>73</v>
      </c>
      <c r="D18" s="164" t="s">
        <v>84</v>
      </c>
      <c r="E18" s="141" t="s">
        <v>75</v>
      </c>
      <c r="F18" s="140">
        <v>15</v>
      </c>
      <c r="G18" s="246">
        <v>1217.17</v>
      </c>
      <c r="H18" s="142">
        <f>TRUNC(G18 * (1 + 'BDI '!$F$29), 2)</f>
        <v>1444.9</v>
      </c>
      <c r="I18" s="142">
        <f t="shared" si="0"/>
        <v>21673.5</v>
      </c>
      <c r="J18" s="215">
        <f t="shared" si="1"/>
        <v>4.5258743727322609E-3</v>
      </c>
      <c r="M18" s="244">
        <f t="shared" si="2"/>
        <v>18257.55</v>
      </c>
    </row>
    <row r="19" spans="1:13">
      <c r="A19" s="214" t="s">
        <v>85</v>
      </c>
      <c r="B19" s="140" t="s">
        <v>86</v>
      </c>
      <c r="C19" s="164" t="s">
        <v>73</v>
      </c>
      <c r="D19" s="164" t="s">
        <v>87</v>
      </c>
      <c r="E19" s="141" t="s">
        <v>75</v>
      </c>
      <c r="F19" s="140">
        <v>2.88</v>
      </c>
      <c r="G19" s="246">
        <v>546.51</v>
      </c>
      <c r="H19" s="142">
        <f>TRUNC(G19 * (1 + 'BDI '!$F$29), 2)</f>
        <v>648.76</v>
      </c>
      <c r="I19" s="142">
        <f t="shared" si="0"/>
        <v>1868.42</v>
      </c>
      <c r="J19" s="215">
        <f t="shared" si="1"/>
        <v>3.9016468016242934E-4</v>
      </c>
      <c r="M19" s="244">
        <f t="shared" si="2"/>
        <v>1573.94</v>
      </c>
    </row>
    <row r="20" spans="1:13">
      <c r="A20" s="214" t="s">
        <v>88</v>
      </c>
      <c r="B20" s="140" t="s">
        <v>89</v>
      </c>
      <c r="C20" s="164" t="s">
        <v>73</v>
      </c>
      <c r="D20" s="164" t="s">
        <v>90</v>
      </c>
      <c r="E20" s="141" t="s">
        <v>75</v>
      </c>
      <c r="F20" s="140">
        <v>484</v>
      </c>
      <c r="G20" s="246">
        <v>137.71</v>
      </c>
      <c r="H20" s="142">
        <f>TRUNC(G20 * (1 + 'BDI '!$F$29), 2)</f>
        <v>163.47</v>
      </c>
      <c r="I20" s="142">
        <f t="shared" si="0"/>
        <v>79119.48</v>
      </c>
      <c r="J20" s="215">
        <f t="shared" si="1"/>
        <v>1.6521781295863736E-2</v>
      </c>
      <c r="M20" s="244">
        <f t="shared" si="2"/>
        <v>66651.64</v>
      </c>
    </row>
    <row r="21" spans="1:13" ht="25.5">
      <c r="A21" s="214" t="s">
        <v>91</v>
      </c>
      <c r="B21" s="140" t="s">
        <v>1958</v>
      </c>
      <c r="C21" s="164" t="s">
        <v>92</v>
      </c>
      <c r="D21" s="164" t="s">
        <v>93</v>
      </c>
      <c r="E21" s="141" t="s">
        <v>94</v>
      </c>
      <c r="F21" s="140">
        <v>1</v>
      </c>
      <c r="G21" s="246">
        <v>1548.3</v>
      </c>
      <c r="H21" s="142">
        <f>TRUNC(G21 * (1 + 'BDI '!$F$29), 2)</f>
        <v>1837.98</v>
      </c>
      <c r="I21" s="142">
        <f t="shared" si="0"/>
        <v>1837.98</v>
      </c>
      <c r="J21" s="215">
        <f t="shared" si="1"/>
        <v>3.8380817955542215E-4</v>
      </c>
      <c r="M21" s="244">
        <f t="shared" si="2"/>
        <v>1548.3</v>
      </c>
    </row>
    <row r="22" spans="1:13" ht="25.5">
      <c r="A22" s="214" t="s">
        <v>95</v>
      </c>
      <c r="B22" s="140" t="s">
        <v>1959</v>
      </c>
      <c r="C22" s="164" t="s">
        <v>92</v>
      </c>
      <c r="D22" s="164" t="s">
        <v>1459</v>
      </c>
      <c r="E22" s="141" t="s">
        <v>94</v>
      </c>
      <c r="F22" s="140">
        <v>1</v>
      </c>
      <c r="G22" s="246">
        <v>8652.7999999999993</v>
      </c>
      <c r="H22" s="142">
        <f>TRUNC(G22 * (1 + 'BDI '!$F$29), 2)</f>
        <v>10271.73</v>
      </c>
      <c r="I22" s="142">
        <f t="shared" si="0"/>
        <v>10271.73</v>
      </c>
      <c r="J22" s="215">
        <f t="shared" si="1"/>
        <v>2.1449493423132001E-3</v>
      </c>
      <c r="M22" s="244">
        <f t="shared" si="2"/>
        <v>8652.7999999999993</v>
      </c>
    </row>
    <row r="23" spans="1:13" ht="25.5">
      <c r="A23" s="214" t="s">
        <v>96</v>
      </c>
      <c r="B23" s="140" t="s">
        <v>97</v>
      </c>
      <c r="C23" s="164" t="s">
        <v>92</v>
      </c>
      <c r="D23" s="164" t="s">
        <v>98</v>
      </c>
      <c r="E23" s="141" t="s">
        <v>99</v>
      </c>
      <c r="F23" s="140">
        <v>1</v>
      </c>
      <c r="G23" s="246">
        <v>2637.72</v>
      </c>
      <c r="H23" s="142">
        <f>TRUNC(G23 * (1 + 'BDI '!$F$29), 2)</f>
        <v>3131.23</v>
      </c>
      <c r="I23" s="142">
        <f t="shared" si="0"/>
        <v>3131.23</v>
      </c>
      <c r="J23" s="215">
        <f t="shared" si="1"/>
        <v>6.5386548606041653E-4</v>
      </c>
      <c r="M23" s="244">
        <f t="shared" si="2"/>
        <v>2637.72</v>
      </c>
    </row>
    <row r="24" spans="1:13">
      <c r="A24" s="212" t="s">
        <v>100</v>
      </c>
      <c r="B24" s="163"/>
      <c r="C24" s="163"/>
      <c r="D24" s="163" t="s">
        <v>101</v>
      </c>
      <c r="E24" s="163"/>
      <c r="F24" s="138"/>
      <c r="G24" s="163"/>
      <c r="H24" s="163"/>
      <c r="I24" s="139">
        <f>SUM(I25)</f>
        <v>3869.33</v>
      </c>
      <c r="J24" s="213">
        <f>I24/$H$947</f>
        <v>8.0799600833479223E-4</v>
      </c>
      <c r="M24" s="244">
        <f t="shared" si="2"/>
        <v>0</v>
      </c>
    </row>
    <row r="25" spans="1:13" ht="25.5">
      <c r="A25" s="214" t="s">
        <v>102</v>
      </c>
      <c r="B25" s="140" t="s">
        <v>103</v>
      </c>
      <c r="C25" s="164" t="s">
        <v>73</v>
      </c>
      <c r="D25" s="164" t="s">
        <v>104</v>
      </c>
      <c r="E25" s="141" t="s">
        <v>105</v>
      </c>
      <c r="F25" s="140">
        <v>54.2</v>
      </c>
      <c r="G25" s="246">
        <v>60.14</v>
      </c>
      <c r="H25" s="142">
        <f>TRUNC(G25 * (1 + 'BDI '!$F$29), 2)</f>
        <v>71.39</v>
      </c>
      <c r="I25" s="142">
        <f>TRUNC(F25 * H25, 2)</f>
        <v>3869.33</v>
      </c>
      <c r="J25" s="215">
        <f t="shared" si="1"/>
        <v>8.0799600833479223E-4</v>
      </c>
      <c r="M25" s="244">
        <f t="shared" si="2"/>
        <v>3259.58</v>
      </c>
    </row>
    <row r="26" spans="1:13">
      <c r="A26" s="212" t="s">
        <v>106</v>
      </c>
      <c r="B26" s="163"/>
      <c r="C26" s="163"/>
      <c r="D26" s="163" t="s">
        <v>107</v>
      </c>
      <c r="E26" s="163"/>
      <c r="F26" s="138"/>
      <c r="G26" s="163"/>
      <c r="H26" s="163"/>
      <c r="I26" s="139">
        <f>SUM(I27:I66)</f>
        <v>99840.880000000019</v>
      </c>
      <c r="J26" s="213">
        <f>I26/$H$947</f>
        <v>2.0848837527073939E-2</v>
      </c>
      <c r="M26" s="244">
        <f t="shared" si="2"/>
        <v>0</v>
      </c>
    </row>
    <row r="27" spans="1:13">
      <c r="A27" s="214" t="s">
        <v>108</v>
      </c>
      <c r="B27" s="140" t="s">
        <v>115</v>
      </c>
      <c r="C27" s="164" t="s">
        <v>73</v>
      </c>
      <c r="D27" s="164" t="s">
        <v>116</v>
      </c>
      <c r="E27" s="141" t="s">
        <v>75</v>
      </c>
      <c r="F27" s="140">
        <v>24</v>
      </c>
      <c r="G27" s="246">
        <v>77.010000000000005</v>
      </c>
      <c r="H27" s="142">
        <f>TRUNC(G27 * (1 + 'BDI '!$F$29), 2)</f>
        <v>91.41</v>
      </c>
      <c r="I27" s="142">
        <f t="shared" ref="I27:I66" si="3">TRUNC(F27 * H27, 2)</f>
        <v>2193.84</v>
      </c>
      <c r="J27" s="215">
        <f t="shared" si="1"/>
        <v>4.5811909631000733E-4</v>
      </c>
      <c r="M27" s="244">
        <f t="shared" si="2"/>
        <v>1848.24</v>
      </c>
    </row>
    <row r="28" spans="1:13">
      <c r="A28" s="214" t="s">
        <v>109</v>
      </c>
      <c r="B28" s="140" t="s">
        <v>1440</v>
      </c>
      <c r="C28" s="164" t="s">
        <v>73</v>
      </c>
      <c r="D28" s="164" t="s">
        <v>1441</v>
      </c>
      <c r="E28" s="141" t="s">
        <v>99</v>
      </c>
      <c r="F28" s="140">
        <v>3</v>
      </c>
      <c r="G28" s="246">
        <v>84.95</v>
      </c>
      <c r="H28" s="142">
        <f>TRUNC(G28 * (1 + 'BDI '!$F$29), 2)</f>
        <v>100.84</v>
      </c>
      <c r="I28" s="142">
        <f t="shared" si="3"/>
        <v>302.52</v>
      </c>
      <c r="J28" s="215">
        <f t="shared" si="1"/>
        <v>6.3172423246774336E-5</v>
      </c>
      <c r="M28" s="244">
        <f t="shared" si="2"/>
        <v>254.85</v>
      </c>
    </row>
    <row r="29" spans="1:13" ht="25.5">
      <c r="A29" s="214" t="s">
        <v>110</v>
      </c>
      <c r="B29" s="140" t="s">
        <v>111</v>
      </c>
      <c r="C29" s="164" t="s">
        <v>73</v>
      </c>
      <c r="D29" s="164" t="s">
        <v>112</v>
      </c>
      <c r="E29" s="141" t="s">
        <v>99</v>
      </c>
      <c r="F29" s="140">
        <v>1</v>
      </c>
      <c r="G29" s="246">
        <v>483.41</v>
      </c>
      <c r="H29" s="142">
        <f>TRUNC(G29 * (1 + 'BDI '!$F$29), 2)</f>
        <v>573.85</v>
      </c>
      <c r="I29" s="142">
        <f t="shared" si="3"/>
        <v>573.85</v>
      </c>
      <c r="J29" s="215">
        <f t="shared" si="1"/>
        <v>1.1983173039852391E-4</v>
      </c>
      <c r="M29" s="244">
        <f t="shared" si="2"/>
        <v>483.41</v>
      </c>
    </row>
    <row r="30" spans="1:13" ht="25.5">
      <c r="A30" s="214" t="s">
        <v>113</v>
      </c>
      <c r="B30" s="140" t="s">
        <v>136</v>
      </c>
      <c r="C30" s="164" t="s">
        <v>92</v>
      </c>
      <c r="D30" s="164" t="s">
        <v>137</v>
      </c>
      <c r="E30" s="141" t="s">
        <v>138</v>
      </c>
      <c r="F30" s="140">
        <v>2.2799999999999998</v>
      </c>
      <c r="G30" s="246">
        <v>294.83</v>
      </c>
      <c r="H30" s="142">
        <f>TRUNC(G30 * (1 + 'BDI '!$F$29), 2)</f>
        <v>349.99</v>
      </c>
      <c r="I30" s="142">
        <f t="shared" si="3"/>
        <v>797.97</v>
      </c>
      <c r="J30" s="215">
        <f t="shared" si="1"/>
        <v>1.6663261463119305E-4</v>
      </c>
      <c r="M30" s="244">
        <f t="shared" si="2"/>
        <v>672.21</v>
      </c>
    </row>
    <row r="31" spans="1:13" ht="25.5">
      <c r="A31" s="214" t="s">
        <v>114</v>
      </c>
      <c r="B31" s="140" t="s">
        <v>1460</v>
      </c>
      <c r="C31" s="164" t="s">
        <v>73</v>
      </c>
      <c r="D31" s="164" t="s">
        <v>1461</v>
      </c>
      <c r="E31" s="141" t="s">
        <v>75</v>
      </c>
      <c r="F31" s="140">
        <v>13.3</v>
      </c>
      <c r="G31" s="246">
        <v>88.81</v>
      </c>
      <c r="H31" s="142">
        <f>TRUNC(G31 * (1 + 'BDI '!$F$29), 2)</f>
        <v>105.42</v>
      </c>
      <c r="I31" s="142">
        <f t="shared" si="3"/>
        <v>1402.08</v>
      </c>
      <c r="J31" s="215">
        <f t="shared" si="1"/>
        <v>2.9278325791959992E-4</v>
      </c>
      <c r="M31" s="244">
        <f t="shared" si="2"/>
        <v>1181.17</v>
      </c>
    </row>
    <row r="32" spans="1:13" ht="38.25">
      <c r="A32" s="214" t="s">
        <v>117</v>
      </c>
      <c r="B32" s="140" t="s">
        <v>133</v>
      </c>
      <c r="C32" s="164" t="s">
        <v>73</v>
      </c>
      <c r="D32" s="164" t="s">
        <v>134</v>
      </c>
      <c r="E32" s="141" t="s">
        <v>99</v>
      </c>
      <c r="F32" s="140">
        <v>1</v>
      </c>
      <c r="G32" s="246">
        <v>1163.29</v>
      </c>
      <c r="H32" s="142">
        <f>TRUNC(G32 * (1 + 'BDI '!$F$29), 2)</f>
        <v>1380.94</v>
      </c>
      <c r="I32" s="142">
        <f t="shared" si="3"/>
        <v>1380.94</v>
      </c>
      <c r="J32" s="215">
        <f t="shared" si="1"/>
        <v>2.8836878936401084E-4</v>
      </c>
      <c r="M32" s="244">
        <f t="shared" si="2"/>
        <v>1163.29</v>
      </c>
    </row>
    <row r="33" spans="1:13" ht="25.5">
      <c r="A33" s="214" t="s">
        <v>120</v>
      </c>
      <c r="B33" s="140" t="s">
        <v>118</v>
      </c>
      <c r="C33" s="164" t="s">
        <v>73</v>
      </c>
      <c r="D33" s="164" t="s">
        <v>119</v>
      </c>
      <c r="E33" s="141" t="s">
        <v>75</v>
      </c>
      <c r="F33" s="140">
        <v>18.62</v>
      </c>
      <c r="G33" s="246">
        <v>669.51</v>
      </c>
      <c r="H33" s="142">
        <f>TRUNC(G33 * (1 + 'BDI '!$F$29), 2)</f>
        <v>794.77</v>
      </c>
      <c r="I33" s="142">
        <f t="shared" si="3"/>
        <v>14798.61</v>
      </c>
      <c r="J33" s="215">
        <f t="shared" si="1"/>
        <v>3.0902553695092796E-3</v>
      </c>
      <c r="M33" s="244">
        <f t="shared" si="2"/>
        <v>12466.27</v>
      </c>
    </row>
    <row r="34" spans="1:13" ht="25.5">
      <c r="A34" s="214" t="s">
        <v>123</v>
      </c>
      <c r="B34" s="140" t="s">
        <v>1065</v>
      </c>
      <c r="C34" s="164" t="s">
        <v>92</v>
      </c>
      <c r="D34" s="164" t="s">
        <v>1462</v>
      </c>
      <c r="E34" s="141" t="s">
        <v>99</v>
      </c>
      <c r="F34" s="140">
        <v>6</v>
      </c>
      <c r="G34" s="246">
        <v>583.34</v>
      </c>
      <c r="H34" s="142">
        <f>TRUNC(G34 * (1 + 'BDI '!$F$29), 2)</f>
        <v>692.48</v>
      </c>
      <c r="I34" s="142">
        <f t="shared" si="3"/>
        <v>4154.88</v>
      </c>
      <c r="J34" s="215">
        <f t="shared" si="1"/>
        <v>8.6762474513935527E-4</v>
      </c>
      <c r="M34" s="244">
        <f t="shared" si="2"/>
        <v>3500.04</v>
      </c>
    </row>
    <row r="35" spans="1:13">
      <c r="A35" s="214" t="s">
        <v>126</v>
      </c>
      <c r="B35" s="140" t="s">
        <v>1463</v>
      </c>
      <c r="C35" s="164" t="s">
        <v>73</v>
      </c>
      <c r="D35" s="164" t="s">
        <v>1464</v>
      </c>
      <c r="E35" s="141" t="s">
        <v>75</v>
      </c>
      <c r="F35" s="140">
        <v>4.7699999999999996</v>
      </c>
      <c r="G35" s="246">
        <v>363.37</v>
      </c>
      <c r="H35" s="142">
        <f>TRUNC(G35 * (1 + 'BDI '!$F$29), 2)</f>
        <v>431.35</v>
      </c>
      <c r="I35" s="142">
        <f t="shared" si="3"/>
        <v>2057.5300000000002</v>
      </c>
      <c r="J35" s="215">
        <f t="shared" si="1"/>
        <v>4.2965475341443746E-4</v>
      </c>
      <c r="M35" s="244">
        <f t="shared" si="2"/>
        <v>1733.27</v>
      </c>
    </row>
    <row r="36" spans="1:13" ht="25.5">
      <c r="A36" s="214" t="s">
        <v>129</v>
      </c>
      <c r="B36" s="140" t="s">
        <v>1103</v>
      </c>
      <c r="C36" s="164" t="s">
        <v>92</v>
      </c>
      <c r="D36" s="164" t="s">
        <v>1465</v>
      </c>
      <c r="E36" s="141" t="s">
        <v>138</v>
      </c>
      <c r="F36" s="140">
        <v>3.18</v>
      </c>
      <c r="G36" s="246">
        <v>584.4</v>
      </c>
      <c r="H36" s="142">
        <f>TRUNC(G36 * (1 + 'BDI '!$F$29), 2)</f>
        <v>693.74</v>
      </c>
      <c r="I36" s="142">
        <f t="shared" si="3"/>
        <v>2206.09</v>
      </c>
      <c r="J36" s="215">
        <f t="shared" si="1"/>
        <v>4.6067714928096128E-4</v>
      </c>
      <c r="M36" s="244">
        <f t="shared" si="2"/>
        <v>1858.39</v>
      </c>
    </row>
    <row r="37" spans="1:13" ht="25.5">
      <c r="A37" s="214" t="s">
        <v>132</v>
      </c>
      <c r="B37" s="140" t="s">
        <v>1105</v>
      </c>
      <c r="C37" s="164" t="s">
        <v>92</v>
      </c>
      <c r="D37" s="164" t="s">
        <v>1466</v>
      </c>
      <c r="E37" s="141" t="s">
        <v>105</v>
      </c>
      <c r="F37" s="140">
        <v>6.5</v>
      </c>
      <c r="G37" s="246">
        <v>62.06</v>
      </c>
      <c r="H37" s="142">
        <f>TRUNC(G37 * (1 + 'BDI '!$F$29), 2)</f>
        <v>73.67</v>
      </c>
      <c r="I37" s="142">
        <f t="shared" si="3"/>
        <v>478.85</v>
      </c>
      <c r="J37" s="215">
        <f t="shared" si="1"/>
        <v>9.9993768582962752E-5</v>
      </c>
      <c r="M37" s="244">
        <f t="shared" si="2"/>
        <v>403.39</v>
      </c>
    </row>
    <row r="38" spans="1:13" ht="25.5">
      <c r="A38" s="214" t="s">
        <v>135</v>
      </c>
      <c r="B38" s="140" t="s">
        <v>851</v>
      </c>
      <c r="C38" s="164" t="s">
        <v>92</v>
      </c>
      <c r="D38" s="164" t="s">
        <v>613</v>
      </c>
      <c r="E38" s="141" t="s">
        <v>75</v>
      </c>
      <c r="F38" s="140">
        <v>1.1000000000000001</v>
      </c>
      <c r="G38" s="246">
        <v>494.09</v>
      </c>
      <c r="H38" s="142">
        <f>TRUNC(G38 * (1 + 'BDI '!$F$29), 2)</f>
        <v>586.53</v>
      </c>
      <c r="I38" s="142">
        <f t="shared" si="3"/>
        <v>645.17999999999995</v>
      </c>
      <c r="J38" s="215">
        <f t="shared" si="1"/>
        <v>1.3472690741224999E-4</v>
      </c>
      <c r="M38" s="244">
        <f t="shared" si="2"/>
        <v>543.49</v>
      </c>
    </row>
    <row r="39" spans="1:13" ht="25.5">
      <c r="A39" s="214" t="s">
        <v>1467</v>
      </c>
      <c r="B39" s="140" t="s">
        <v>1447</v>
      </c>
      <c r="C39" s="164" t="s">
        <v>73</v>
      </c>
      <c r="D39" s="164" t="s">
        <v>1448</v>
      </c>
      <c r="E39" s="141" t="s">
        <v>99</v>
      </c>
      <c r="F39" s="140">
        <v>5</v>
      </c>
      <c r="G39" s="246">
        <v>135.58000000000001</v>
      </c>
      <c r="H39" s="142">
        <f>TRUNC(G39 * (1 + 'BDI '!$F$29), 2)</f>
        <v>160.94</v>
      </c>
      <c r="I39" s="142">
        <f t="shared" si="3"/>
        <v>804.7</v>
      </c>
      <c r="J39" s="215">
        <f t="shared" si="1"/>
        <v>1.6803797761033755E-4</v>
      </c>
      <c r="M39" s="244">
        <f t="shared" si="2"/>
        <v>677.9</v>
      </c>
    </row>
    <row r="40" spans="1:13">
      <c r="A40" s="214" t="s">
        <v>1468</v>
      </c>
      <c r="B40" s="140" t="s">
        <v>573</v>
      </c>
      <c r="C40" s="164" t="s">
        <v>73</v>
      </c>
      <c r="D40" s="164" t="s">
        <v>574</v>
      </c>
      <c r="E40" s="141" t="s">
        <v>99</v>
      </c>
      <c r="F40" s="140">
        <v>5</v>
      </c>
      <c r="G40" s="246">
        <v>10.97</v>
      </c>
      <c r="H40" s="142">
        <f>TRUNC(G40 * (1 + 'BDI '!$F$29), 2)</f>
        <v>13.02</v>
      </c>
      <c r="I40" s="142">
        <f t="shared" si="3"/>
        <v>65.099999999999994</v>
      </c>
      <c r="J40" s="215">
        <f t="shared" si="1"/>
        <v>1.3594224359926646E-5</v>
      </c>
      <c r="M40" s="244">
        <f t="shared" si="2"/>
        <v>54.85</v>
      </c>
    </row>
    <row r="41" spans="1:13" ht="25.5">
      <c r="A41" s="214" t="s">
        <v>1469</v>
      </c>
      <c r="B41" s="140" t="s">
        <v>858</v>
      </c>
      <c r="C41" s="164" t="s">
        <v>92</v>
      </c>
      <c r="D41" s="164" t="s">
        <v>562</v>
      </c>
      <c r="E41" s="141" t="s">
        <v>94</v>
      </c>
      <c r="F41" s="140">
        <v>5</v>
      </c>
      <c r="G41" s="246">
        <v>161.51</v>
      </c>
      <c r="H41" s="142">
        <f>TRUNC(G41 * (1 + 'BDI '!$F$29), 2)</f>
        <v>191.72</v>
      </c>
      <c r="I41" s="142">
        <f t="shared" si="3"/>
        <v>958.6</v>
      </c>
      <c r="J41" s="215">
        <f t="shared" si="1"/>
        <v>2.0017547575154661E-4</v>
      </c>
      <c r="M41" s="244">
        <f t="shared" si="2"/>
        <v>807.55</v>
      </c>
    </row>
    <row r="42" spans="1:13" ht="25.5">
      <c r="A42" s="214" t="s">
        <v>1470</v>
      </c>
      <c r="B42" s="140" t="s">
        <v>710</v>
      </c>
      <c r="C42" s="164" t="s">
        <v>73</v>
      </c>
      <c r="D42" s="164" t="s">
        <v>711</v>
      </c>
      <c r="E42" s="141" t="s">
        <v>105</v>
      </c>
      <c r="F42" s="140">
        <v>25</v>
      </c>
      <c r="G42" s="246">
        <v>22.45</v>
      </c>
      <c r="H42" s="142">
        <f>TRUNC(G42 * (1 + 'BDI '!$F$29), 2)</f>
        <v>26.65</v>
      </c>
      <c r="I42" s="142">
        <f t="shared" si="3"/>
        <v>666.25</v>
      </c>
      <c r="J42" s="215">
        <f t="shared" si="1"/>
        <v>1.3912675852229076E-4</v>
      </c>
      <c r="M42" s="244">
        <f t="shared" si="2"/>
        <v>561.25</v>
      </c>
    </row>
    <row r="43" spans="1:13" ht="38.25">
      <c r="A43" s="214" t="s">
        <v>1471</v>
      </c>
      <c r="B43" s="140" t="s">
        <v>734</v>
      </c>
      <c r="C43" s="164" t="s">
        <v>2339</v>
      </c>
      <c r="D43" s="164" t="s">
        <v>735</v>
      </c>
      <c r="E43" s="141" t="s">
        <v>105</v>
      </c>
      <c r="F43" s="140">
        <v>55.04</v>
      </c>
      <c r="G43" s="246">
        <v>12.88</v>
      </c>
      <c r="H43" s="142">
        <f>TRUNC(G43 * (1 + 'BDI '!$F$29), 2)</f>
        <v>15.28</v>
      </c>
      <c r="I43" s="142">
        <f t="shared" si="3"/>
        <v>841.01</v>
      </c>
      <c r="J43" s="215">
        <f t="shared" si="1"/>
        <v>1.756202554368957E-4</v>
      </c>
      <c r="M43" s="244">
        <f t="shared" si="2"/>
        <v>708.91</v>
      </c>
    </row>
    <row r="44" spans="1:13" ht="25.5">
      <c r="A44" s="214" t="s">
        <v>1472</v>
      </c>
      <c r="B44" s="140" t="s">
        <v>737</v>
      </c>
      <c r="C44" s="164" t="s">
        <v>73</v>
      </c>
      <c r="D44" s="164" t="s">
        <v>738</v>
      </c>
      <c r="E44" s="141" t="s">
        <v>105</v>
      </c>
      <c r="F44" s="140">
        <v>25</v>
      </c>
      <c r="G44" s="246">
        <v>13.12</v>
      </c>
      <c r="H44" s="142">
        <f>TRUNC(G44 * (1 + 'BDI '!$F$29), 2)</f>
        <v>15.57</v>
      </c>
      <c r="I44" s="142">
        <f t="shared" si="3"/>
        <v>389.25</v>
      </c>
      <c r="J44" s="215">
        <f t="shared" si="1"/>
        <v>8.1283438281128228E-5</v>
      </c>
      <c r="M44" s="244">
        <f t="shared" si="2"/>
        <v>328</v>
      </c>
    </row>
    <row r="45" spans="1:13" ht="38.25">
      <c r="A45" s="214" t="s">
        <v>1473</v>
      </c>
      <c r="B45" s="140" t="s">
        <v>494</v>
      </c>
      <c r="C45" s="164" t="s">
        <v>73</v>
      </c>
      <c r="D45" s="164" t="s">
        <v>495</v>
      </c>
      <c r="E45" s="141" t="s">
        <v>75</v>
      </c>
      <c r="F45" s="140">
        <v>15.5</v>
      </c>
      <c r="G45" s="246">
        <v>55.3</v>
      </c>
      <c r="H45" s="142">
        <f>TRUNC(G45 * (1 + 'BDI '!$F$29), 2)</f>
        <v>65.64</v>
      </c>
      <c r="I45" s="142">
        <f t="shared" si="3"/>
        <v>1017.42</v>
      </c>
      <c r="J45" s="215">
        <f t="shared" si="1"/>
        <v>2.1245830642513931E-4</v>
      </c>
      <c r="M45" s="244">
        <f t="shared" si="2"/>
        <v>857.15</v>
      </c>
    </row>
    <row r="46" spans="1:13" ht="25.5">
      <c r="A46" s="214" t="s">
        <v>1474</v>
      </c>
      <c r="B46" s="140" t="s">
        <v>883</v>
      </c>
      <c r="C46" s="164" t="s">
        <v>92</v>
      </c>
      <c r="D46" s="164" t="s">
        <v>1475</v>
      </c>
      <c r="E46" s="141" t="s">
        <v>75</v>
      </c>
      <c r="F46" s="140">
        <v>60</v>
      </c>
      <c r="G46" s="246">
        <v>480.47</v>
      </c>
      <c r="H46" s="142">
        <f>TRUNC(G46 * (1 + 'BDI '!$F$29), 2)</f>
        <v>570.36</v>
      </c>
      <c r="I46" s="142">
        <f t="shared" si="3"/>
        <v>34221.599999999999</v>
      </c>
      <c r="J46" s="215">
        <f t="shared" si="1"/>
        <v>7.1461767796569238E-3</v>
      </c>
      <c r="M46" s="244">
        <f t="shared" si="2"/>
        <v>28828.2</v>
      </c>
    </row>
    <row r="47" spans="1:13" ht="25.5">
      <c r="A47" s="214" t="s">
        <v>1476</v>
      </c>
      <c r="B47" s="140" t="s">
        <v>1960</v>
      </c>
      <c r="C47" s="164" t="s">
        <v>92</v>
      </c>
      <c r="D47" s="164" t="s">
        <v>1961</v>
      </c>
      <c r="E47" s="141" t="s">
        <v>75</v>
      </c>
      <c r="F47" s="140">
        <v>40</v>
      </c>
      <c r="G47" s="246">
        <v>480.47</v>
      </c>
      <c r="H47" s="142">
        <f>TRUNC(G47 * (1 + 'BDI '!$F$29), 2)</f>
        <v>570.36</v>
      </c>
      <c r="I47" s="142">
        <f t="shared" si="3"/>
        <v>22814.400000000001</v>
      </c>
      <c r="J47" s="215">
        <f t="shared" si="1"/>
        <v>4.7641178531046165E-3</v>
      </c>
      <c r="M47" s="244">
        <f t="shared" si="2"/>
        <v>19218.8</v>
      </c>
    </row>
    <row r="48" spans="1:13" ht="25.5">
      <c r="A48" s="214" t="s">
        <v>1477</v>
      </c>
      <c r="B48" s="140" t="s">
        <v>1283</v>
      </c>
      <c r="C48" s="164" t="s">
        <v>73</v>
      </c>
      <c r="D48" s="164" t="s">
        <v>1284</v>
      </c>
      <c r="E48" s="141" t="s">
        <v>105</v>
      </c>
      <c r="F48" s="140">
        <v>66.459999999999994</v>
      </c>
      <c r="G48" s="246">
        <v>9.41</v>
      </c>
      <c r="H48" s="142">
        <f>TRUNC(G48 * (1 + 'BDI '!$F$29), 2)</f>
        <v>11.17</v>
      </c>
      <c r="I48" s="142">
        <f t="shared" si="3"/>
        <v>742.35</v>
      </c>
      <c r="J48" s="215">
        <f t="shared" si="1"/>
        <v>1.550180100398087E-4</v>
      </c>
      <c r="M48" s="244">
        <f t="shared" si="2"/>
        <v>625.38</v>
      </c>
    </row>
    <row r="49" spans="1:13" ht="25.5">
      <c r="A49" s="214" t="s">
        <v>1478</v>
      </c>
      <c r="B49" s="140" t="s">
        <v>1161</v>
      </c>
      <c r="C49" s="164" t="s">
        <v>73</v>
      </c>
      <c r="D49" s="164" t="s">
        <v>1162</v>
      </c>
      <c r="E49" s="141" t="s">
        <v>105</v>
      </c>
      <c r="F49" s="140">
        <v>30.04</v>
      </c>
      <c r="G49" s="246">
        <v>9.65</v>
      </c>
      <c r="H49" s="142">
        <f>TRUNC(G49 * (1 + 'BDI '!$F$29), 2)</f>
        <v>11.45</v>
      </c>
      <c r="I49" s="142">
        <f t="shared" si="3"/>
        <v>343.95</v>
      </c>
      <c r="J49" s="215">
        <f t="shared" si="1"/>
        <v>7.1823862804865904E-5</v>
      </c>
      <c r="M49" s="244">
        <f t="shared" si="2"/>
        <v>289.88</v>
      </c>
    </row>
    <row r="50" spans="1:13" ht="25.5">
      <c r="A50" s="214" t="s">
        <v>1481</v>
      </c>
      <c r="B50" s="140" t="s">
        <v>1479</v>
      </c>
      <c r="C50" s="164" t="s">
        <v>92</v>
      </c>
      <c r="D50" s="164" t="s">
        <v>1480</v>
      </c>
      <c r="E50" s="141" t="s">
        <v>105</v>
      </c>
      <c r="F50" s="140">
        <v>30.04</v>
      </c>
      <c r="G50" s="246">
        <v>4.59</v>
      </c>
      <c r="H50" s="142">
        <f>TRUNC(G50 * (1 + 'BDI '!$F$29), 2)</f>
        <v>5.44</v>
      </c>
      <c r="I50" s="142">
        <f t="shared" si="3"/>
        <v>163.41</v>
      </c>
      <c r="J50" s="215">
        <f t="shared" si="1"/>
        <v>3.4123382529272098E-5</v>
      </c>
      <c r="M50" s="244">
        <f t="shared" si="2"/>
        <v>137.88</v>
      </c>
    </row>
    <row r="51" spans="1:13" ht="25.5">
      <c r="A51" s="214" t="s">
        <v>1482</v>
      </c>
      <c r="B51" s="140" t="s">
        <v>1145</v>
      </c>
      <c r="C51" s="164" t="s">
        <v>73</v>
      </c>
      <c r="D51" s="164" t="s">
        <v>1146</v>
      </c>
      <c r="E51" s="141" t="s">
        <v>105</v>
      </c>
      <c r="F51" s="140">
        <v>140.4</v>
      </c>
      <c r="G51" s="246">
        <v>4.3499999999999996</v>
      </c>
      <c r="H51" s="142">
        <f>TRUNC(G51 * (1 + 'BDI '!$F$29), 2)</f>
        <v>5.16</v>
      </c>
      <c r="I51" s="142">
        <f t="shared" si="3"/>
        <v>724.46</v>
      </c>
      <c r="J51" s="215">
        <f t="shared" si="1"/>
        <v>1.5128220859896252E-4</v>
      </c>
      <c r="M51" s="244">
        <f t="shared" si="2"/>
        <v>610.74</v>
      </c>
    </row>
    <row r="52" spans="1:13" ht="25.5">
      <c r="A52" s="214" t="s">
        <v>1485</v>
      </c>
      <c r="B52" s="140" t="s">
        <v>1483</v>
      </c>
      <c r="C52" s="164" t="s">
        <v>73</v>
      </c>
      <c r="D52" s="164" t="s">
        <v>1484</v>
      </c>
      <c r="E52" s="141" t="s">
        <v>105</v>
      </c>
      <c r="F52" s="140">
        <v>105.4</v>
      </c>
      <c r="G52" s="246">
        <v>9.77</v>
      </c>
      <c r="H52" s="142">
        <f>TRUNC(G52 * (1 + 'BDI '!$F$29), 2)</f>
        <v>11.59</v>
      </c>
      <c r="I52" s="142">
        <f t="shared" si="3"/>
        <v>1221.58</v>
      </c>
      <c r="J52" s="215">
        <f t="shared" si="1"/>
        <v>2.5509113047003369E-4</v>
      </c>
      <c r="M52" s="244">
        <f t="shared" si="2"/>
        <v>1029.75</v>
      </c>
    </row>
    <row r="53" spans="1:13" ht="25.5">
      <c r="A53" s="214" t="s">
        <v>1486</v>
      </c>
      <c r="B53" s="140" t="s">
        <v>1167</v>
      </c>
      <c r="C53" s="164" t="s">
        <v>73</v>
      </c>
      <c r="D53" s="164" t="s">
        <v>1168</v>
      </c>
      <c r="E53" s="141" t="s">
        <v>99</v>
      </c>
      <c r="F53" s="140">
        <v>8</v>
      </c>
      <c r="G53" s="246">
        <v>28.51</v>
      </c>
      <c r="H53" s="142">
        <f>TRUNC(G53 * (1 + 'BDI '!$F$29), 2)</f>
        <v>33.840000000000003</v>
      </c>
      <c r="I53" s="142">
        <f t="shared" si="3"/>
        <v>270.72000000000003</v>
      </c>
      <c r="J53" s="215">
        <f t="shared" si="1"/>
        <v>5.6531926554828608E-5</v>
      </c>
      <c r="M53" s="244">
        <f t="shared" si="2"/>
        <v>228.08</v>
      </c>
    </row>
    <row r="54" spans="1:13">
      <c r="A54" s="214" t="s">
        <v>1488</v>
      </c>
      <c r="B54" s="140" t="s">
        <v>1487</v>
      </c>
      <c r="C54" s="164" t="s">
        <v>73</v>
      </c>
      <c r="D54" s="164" t="s">
        <v>2288</v>
      </c>
      <c r="E54" s="141" t="s">
        <v>99</v>
      </c>
      <c r="F54" s="140">
        <v>3</v>
      </c>
      <c r="G54" s="246">
        <v>5.18</v>
      </c>
      <c r="H54" s="142">
        <f>TRUNC(G54 * (1 + 'BDI '!$F$29), 2)</f>
        <v>6.14</v>
      </c>
      <c r="I54" s="142">
        <f t="shared" si="3"/>
        <v>18.420000000000002</v>
      </c>
      <c r="J54" s="215">
        <f t="shared" si="1"/>
        <v>3.8464763857119639E-6</v>
      </c>
      <c r="M54" s="244">
        <f t="shared" si="2"/>
        <v>15.54</v>
      </c>
    </row>
    <row r="55" spans="1:13" ht="25.5">
      <c r="A55" s="214" t="s">
        <v>1491</v>
      </c>
      <c r="B55" s="140" t="s">
        <v>1489</v>
      </c>
      <c r="C55" s="164" t="s">
        <v>73</v>
      </c>
      <c r="D55" s="164" t="s">
        <v>1490</v>
      </c>
      <c r="E55" s="141" t="s">
        <v>99</v>
      </c>
      <c r="F55" s="140">
        <v>5</v>
      </c>
      <c r="G55" s="246">
        <v>42.39</v>
      </c>
      <c r="H55" s="142">
        <f>TRUNC(G55 * (1 + 'BDI '!$F$29), 2)</f>
        <v>50.32</v>
      </c>
      <c r="I55" s="142">
        <f t="shared" si="3"/>
        <v>251.6</v>
      </c>
      <c r="J55" s="215">
        <f t="shared" si="1"/>
        <v>5.2539275713633557E-5</v>
      </c>
      <c r="M55" s="244">
        <f t="shared" si="2"/>
        <v>211.95</v>
      </c>
    </row>
    <row r="56" spans="1:13" ht="25.5">
      <c r="A56" s="214" t="s">
        <v>1493</v>
      </c>
      <c r="B56" s="140" t="s">
        <v>1362</v>
      </c>
      <c r="C56" s="164" t="s">
        <v>92</v>
      </c>
      <c r="D56" s="164" t="s">
        <v>1492</v>
      </c>
      <c r="E56" s="141" t="s">
        <v>105</v>
      </c>
      <c r="F56" s="140">
        <v>71.099999999999994</v>
      </c>
      <c r="G56" s="246">
        <v>10.89</v>
      </c>
      <c r="H56" s="142">
        <f>TRUNC(G56 * (1 + 'BDI '!$F$29), 2)</f>
        <v>12.92</v>
      </c>
      <c r="I56" s="142">
        <f t="shared" si="3"/>
        <v>918.61</v>
      </c>
      <c r="J56" s="215">
        <f t="shared" si="1"/>
        <v>1.9182473793044881E-4</v>
      </c>
      <c r="M56" s="244">
        <f t="shared" si="2"/>
        <v>774.27</v>
      </c>
    </row>
    <row r="57" spans="1:13" ht="25.5">
      <c r="A57" s="214" t="s">
        <v>1495</v>
      </c>
      <c r="B57" s="140" t="s">
        <v>586</v>
      </c>
      <c r="C57" s="164" t="s">
        <v>92</v>
      </c>
      <c r="D57" s="164" t="s">
        <v>1494</v>
      </c>
      <c r="E57" s="141" t="s">
        <v>105</v>
      </c>
      <c r="F57" s="140">
        <v>185</v>
      </c>
      <c r="G57" s="246">
        <v>2.78</v>
      </c>
      <c r="H57" s="142">
        <f>TRUNC(G57 * (1 + 'BDI '!$F$29), 2)</f>
        <v>3.3</v>
      </c>
      <c r="I57" s="142">
        <f t="shared" si="3"/>
        <v>610.5</v>
      </c>
      <c r="J57" s="215">
        <f t="shared" si="1"/>
        <v>1.2748500724631671E-4</v>
      </c>
      <c r="M57" s="244">
        <f t="shared" si="2"/>
        <v>514.29999999999995</v>
      </c>
    </row>
    <row r="58" spans="1:13" ht="25.5">
      <c r="A58" s="214" t="s">
        <v>1496</v>
      </c>
      <c r="B58" s="140" t="s">
        <v>1140</v>
      </c>
      <c r="C58" s="164" t="s">
        <v>92</v>
      </c>
      <c r="D58" s="164" t="s">
        <v>1141</v>
      </c>
      <c r="E58" s="141" t="s">
        <v>94</v>
      </c>
      <c r="F58" s="140">
        <v>5</v>
      </c>
      <c r="G58" s="246">
        <v>137.69999999999999</v>
      </c>
      <c r="H58" s="142">
        <f>TRUNC(G58 * (1 + 'BDI '!$F$29), 2)</f>
        <v>163.46</v>
      </c>
      <c r="I58" s="142">
        <f t="shared" si="3"/>
        <v>817.3</v>
      </c>
      <c r="J58" s="215">
        <f t="shared" si="1"/>
        <v>1.7066911780903301E-4</v>
      </c>
      <c r="M58" s="244">
        <f t="shared" si="2"/>
        <v>688.5</v>
      </c>
    </row>
    <row r="59" spans="1:13" ht="25.5">
      <c r="A59" s="214" t="s">
        <v>1497</v>
      </c>
      <c r="B59" s="140" t="s">
        <v>594</v>
      </c>
      <c r="C59" s="164" t="s">
        <v>92</v>
      </c>
      <c r="D59" s="164" t="s">
        <v>1121</v>
      </c>
      <c r="E59" s="141" t="s">
        <v>105</v>
      </c>
      <c r="F59" s="140">
        <v>7.5</v>
      </c>
      <c r="G59" s="246">
        <v>49.76</v>
      </c>
      <c r="H59" s="142">
        <f>TRUNC(G59 * (1 + 'BDI '!$F$29), 2)</f>
        <v>59.07</v>
      </c>
      <c r="I59" s="142">
        <f t="shared" si="3"/>
        <v>443.02</v>
      </c>
      <c r="J59" s="215">
        <f t="shared" si="1"/>
        <v>9.2511724668735835E-5</v>
      </c>
      <c r="M59" s="244">
        <f t="shared" si="2"/>
        <v>373.2</v>
      </c>
    </row>
    <row r="60" spans="1:13" s="155" customFormat="1" ht="25.5">
      <c r="A60" s="214" t="s">
        <v>1962</v>
      </c>
      <c r="B60" s="140" t="s">
        <v>603</v>
      </c>
      <c r="C60" s="164" t="s">
        <v>92</v>
      </c>
      <c r="D60" s="164" t="s">
        <v>1123</v>
      </c>
      <c r="E60" s="141" t="s">
        <v>105</v>
      </c>
      <c r="F60" s="140">
        <v>7.5</v>
      </c>
      <c r="G60" s="246">
        <v>25.67</v>
      </c>
      <c r="H60" s="142">
        <f>TRUNC(G60 * (1 + 'BDI '!$F$29), 2)</f>
        <v>30.47</v>
      </c>
      <c r="I60" s="142">
        <f t="shared" si="3"/>
        <v>228.52</v>
      </c>
      <c r="J60" s="215">
        <f t="shared" si="1"/>
        <v>4.7719695095705646E-5</v>
      </c>
      <c r="M60" s="244">
        <f t="shared" si="2"/>
        <v>192.52</v>
      </c>
    </row>
    <row r="61" spans="1:13" s="155" customFormat="1" ht="25.5">
      <c r="A61" s="214" t="s">
        <v>1963</v>
      </c>
      <c r="B61" s="140" t="s">
        <v>1127</v>
      </c>
      <c r="C61" s="164" t="s">
        <v>92</v>
      </c>
      <c r="D61" s="164" t="s">
        <v>2289</v>
      </c>
      <c r="E61" s="141" t="s">
        <v>105</v>
      </c>
      <c r="F61" s="140">
        <v>7.5</v>
      </c>
      <c r="G61" s="246">
        <v>13.28</v>
      </c>
      <c r="H61" s="142">
        <f>TRUNC(G61 * (1 + 'BDI '!$F$29), 2)</f>
        <v>15.76</v>
      </c>
      <c r="I61" s="142">
        <f t="shared" si="3"/>
        <v>118.2</v>
      </c>
      <c r="J61" s="215">
        <f t="shared" si="1"/>
        <v>2.4682600911571887E-5</v>
      </c>
      <c r="M61" s="244">
        <f t="shared" si="2"/>
        <v>99.6</v>
      </c>
    </row>
    <row r="62" spans="1:13" s="155" customFormat="1">
      <c r="A62" s="214" t="s">
        <v>1964</v>
      </c>
      <c r="B62" s="140" t="s">
        <v>182</v>
      </c>
      <c r="C62" s="164" t="s">
        <v>73</v>
      </c>
      <c r="D62" s="164" t="s">
        <v>183</v>
      </c>
      <c r="E62" s="141" t="s">
        <v>99</v>
      </c>
      <c r="F62" s="140">
        <v>5</v>
      </c>
      <c r="G62" s="246">
        <v>8.14</v>
      </c>
      <c r="H62" s="142">
        <f>TRUNC(G62 * (1 + 'BDI '!$F$29), 2)</f>
        <v>9.66</v>
      </c>
      <c r="I62" s="142">
        <f t="shared" si="3"/>
        <v>48.3</v>
      </c>
      <c r="J62" s="215">
        <f t="shared" si="1"/>
        <v>1.0086037428332673E-5</v>
      </c>
      <c r="M62" s="244">
        <f t="shared" si="2"/>
        <v>40.700000000000003</v>
      </c>
    </row>
    <row r="63" spans="1:13" s="155" customFormat="1">
      <c r="A63" s="214" t="s">
        <v>1965</v>
      </c>
      <c r="B63" s="140" t="s">
        <v>179</v>
      </c>
      <c r="C63" s="164" t="s">
        <v>73</v>
      </c>
      <c r="D63" s="164" t="s">
        <v>180</v>
      </c>
      <c r="E63" s="141" t="s">
        <v>99</v>
      </c>
      <c r="F63" s="140">
        <v>5</v>
      </c>
      <c r="G63" s="246">
        <v>11.16</v>
      </c>
      <c r="H63" s="142">
        <f>TRUNC(G63 * (1 + 'BDI '!$F$29), 2)</f>
        <v>13.24</v>
      </c>
      <c r="I63" s="142">
        <f t="shared" si="3"/>
        <v>66.2</v>
      </c>
      <c r="J63" s="215">
        <f t="shared" si="1"/>
        <v>1.3823927075685777E-5</v>
      </c>
      <c r="M63" s="244">
        <f t="shared" si="2"/>
        <v>55.8</v>
      </c>
    </row>
    <row r="64" spans="1:13" s="155" customFormat="1" ht="25.5">
      <c r="A64" s="214" t="s">
        <v>1966</v>
      </c>
      <c r="B64" s="140" t="s">
        <v>167</v>
      </c>
      <c r="C64" s="164" t="s">
        <v>73</v>
      </c>
      <c r="D64" s="164" t="s">
        <v>168</v>
      </c>
      <c r="E64" s="141" t="s">
        <v>75</v>
      </c>
      <c r="F64" s="140">
        <v>10</v>
      </c>
      <c r="G64" s="246">
        <v>1.49</v>
      </c>
      <c r="H64" s="142">
        <f>TRUNC(G64 * (1 + 'BDI '!$F$29), 2)</f>
        <v>1.76</v>
      </c>
      <c r="I64" s="142">
        <f t="shared" si="3"/>
        <v>17.600000000000001</v>
      </c>
      <c r="J64" s="215">
        <f t="shared" si="1"/>
        <v>3.6752434521460679E-6</v>
      </c>
      <c r="M64" s="244">
        <f t="shared" si="2"/>
        <v>14.9</v>
      </c>
    </row>
    <row r="65" spans="1:13" s="155" customFormat="1" ht="25.5">
      <c r="A65" s="214" t="s">
        <v>1967</v>
      </c>
      <c r="B65" s="140" t="s">
        <v>173</v>
      </c>
      <c r="C65" s="164" t="s">
        <v>73</v>
      </c>
      <c r="D65" s="164" t="s">
        <v>174</v>
      </c>
      <c r="E65" s="141" t="s">
        <v>105</v>
      </c>
      <c r="F65" s="140">
        <v>8</v>
      </c>
      <c r="G65" s="246">
        <v>0.45</v>
      </c>
      <c r="H65" s="142">
        <f>TRUNC(G65 * (1 + 'BDI '!$F$29), 2)</f>
        <v>0.53</v>
      </c>
      <c r="I65" s="142">
        <f t="shared" si="3"/>
        <v>4.24</v>
      </c>
      <c r="J65" s="215">
        <f t="shared" si="1"/>
        <v>8.8539955892609819E-7</v>
      </c>
      <c r="M65" s="244">
        <f t="shared" si="2"/>
        <v>3.6</v>
      </c>
    </row>
    <row r="66" spans="1:13" s="155" customFormat="1" ht="25.5">
      <c r="A66" s="214" t="s">
        <v>1968</v>
      </c>
      <c r="B66" s="140" t="s">
        <v>1969</v>
      </c>
      <c r="C66" s="164" t="s">
        <v>92</v>
      </c>
      <c r="D66" s="164" t="s">
        <v>1970</v>
      </c>
      <c r="E66" s="141" t="s">
        <v>75</v>
      </c>
      <c r="F66" s="140">
        <v>17.8</v>
      </c>
      <c r="G66" s="246">
        <v>2.9</v>
      </c>
      <c r="H66" s="142">
        <f>TRUNC(G66 * (1 + 'BDI '!$F$29), 2)</f>
        <v>3.44</v>
      </c>
      <c r="I66" s="142">
        <f t="shared" si="3"/>
        <v>61.23</v>
      </c>
      <c r="J66" s="215">
        <f t="shared" si="1"/>
        <v>1.2786088441755892E-5</v>
      </c>
      <c r="M66" s="244">
        <f t="shared" si="2"/>
        <v>51.62</v>
      </c>
    </row>
    <row r="67" spans="1:13">
      <c r="A67" s="212">
        <v>2</v>
      </c>
      <c r="B67" s="163"/>
      <c r="C67" s="163"/>
      <c r="D67" s="163" t="s">
        <v>139</v>
      </c>
      <c r="E67" s="163"/>
      <c r="F67" s="138"/>
      <c r="G67" s="163"/>
      <c r="H67" s="163"/>
      <c r="I67" s="139">
        <f>SUM(I68:I92)</f>
        <v>68671.260000000009</v>
      </c>
      <c r="J67" s="213">
        <f t="shared" si="1"/>
        <v>1.4339977196910238E-2</v>
      </c>
      <c r="M67" s="244">
        <f t="shared" si="2"/>
        <v>0</v>
      </c>
    </row>
    <row r="68" spans="1:13" ht="25.5">
      <c r="A68" s="214" t="s">
        <v>140</v>
      </c>
      <c r="B68" s="140" t="s">
        <v>141</v>
      </c>
      <c r="C68" s="164" t="s">
        <v>73</v>
      </c>
      <c r="D68" s="164" t="s">
        <v>142</v>
      </c>
      <c r="E68" s="141" t="s">
        <v>143</v>
      </c>
      <c r="F68" s="140">
        <v>85.44</v>
      </c>
      <c r="G68" s="246">
        <v>51.26</v>
      </c>
      <c r="H68" s="142">
        <f>TRUNC(G68 * (1 + 'BDI '!$F$29), 2)</f>
        <v>60.85</v>
      </c>
      <c r="I68" s="142">
        <f t="shared" ref="I68:I92" si="4">TRUNC(F68 * H68, 2)</f>
        <v>5199.0200000000004</v>
      </c>
      <c r="J68" s="215">
        <f t="shared" si="1"/>
        <v>1.0856627393509347E-3</v>
      </c>
      <c r="M68" s="244">
        <f t="shared" si="2"/>
        <v>4379.6499999999996</v>
      </c>
    </row>
    <row r="69" spans="1:13">
      <c r="A69" s="214" t="s">
        <v>144</v>
      </c>
      <c r="B69" s="140" t="s">
        <v>145</v>
      </c>
      <c r="C69" s="164" t="s">
        <v>73</v>
      </c>
      <c r="D69" s="164" t="s">
        <v>146</v>
      </c>
      <c r="E69" s="141" t="s">
        <v>75</v>
      </c>
      <c r="F69" s="140">
        <v>28.56</v>
      </c>
      <c r="G69" s="246">
        <v>8.44</v>
      </c>
      <c r="H69" s="142">
        <f>TRUNC(G69 * (1 + 'BDI '!$F$29), 2)</f>
        <v>10.01</v>
      </c>
      <c r="I69" s="142">
        <f t="shared" si="4"/>
        <v>285.88</v>
      </c>
      <c r="J69" s="215">
        <f t="shared" si="1"/>
        <v>5.9697647619290783E-5</v>
      </c>
      <c r="M69" s="244">
        <f t="shared" si="2"/>
        <v>241.04</v>
      </c>
    </row>
    <row r="70" spans="1:13" ht="25.5">
      <c r="A70" s="214" t="s">
        <v>147</v>
      </c>
      <c r="B70" s="140" t="s">
        <v>148</v>
      </c>
      <c r="C70" s="164" t="s">
        <v>73</v>
      </c>
      <c r="D70" s="164" t="s">
        <v>149</v>
      </c>
      <c r="E70" s="141" t="s">
        <v>75</v>
      </c>
      <c r="F70" s="140">
        <v>27.39</v>
      </c>
      <c r="G70" s="246">
        <v>6.87</v>
      </c>
      <c r="H70" s="142">
        <f>TRUNC(G70 * (1 + 'BDI '!$F$29), 2)</f>
        <v>8.15</v>
      </c>
      <c r="I70" s="142">
        <f t="shared" si="4"/>
        <v>223.22</v>
      </c>
      <c r="J70" s="215">
        <f t="shared" si="1"/>
        <v>4.661294564704802E-5</v>
      </c>
      <c r="M70" s="244">
        <f t="shared" si="2"/>
        <v>188.16</v>
      </c>
    </row>
    <row r="71" spans="1:13">
      <c r="A71" s="214" t="s">
        <v>150</v>
      </c>
      <c r="B71" s="140" t="s">
        <v>151</v>
      </c>
      <c r="C71" s="164" t="s">
        <v>73</v>
      </c>
      <c r="D71" s="164" t="s">
        <v>152</v>
      </c>
      <c r="E71" s="141" t="s">
        <v>75</v>
      </c>
      <c r="F71" s="140">
        <v>162.04</v>
      </c>
      <c r="G71" s="246">
        <v>30.81</v>
      </c>
      <c r="H71" s="142">
        <f>TRUNC(G71 * (1 + 'BDI '!$F$29), 2)</f>
        <v>36.57</v>
      </c>
      <c r="I71" s="142">
        <f t="shared" si="4"/>
        <v>5925.8</v>
      </c>
      <c r="J71" s="215">
        <f t="shared" si="1"/>
        <v>1.2374294118594981E-3</v>
      </c>
      <c r="M71" s="244">
        <f t="shared" si="2"/>
        <v>4992.45</v>
      </c>
    </row>
    <row r="72" spans="1:13">
      <c r="A72" s="214" t="s">
        <v>153</v>
      </c>
      <c r="B72" s="140" t="s">
        <v>154</v>
      </c>
      <c r="C72" s="164" t="s">
        <v>73</v>
      </c>
      <c r="D72" s="164" t="s">
        <v>155</v>
      </c>
      <c r="E72" s="141" t="s">
        <v>143</v>
      </c>
      <c r="F72" s="140">
        <v>18.850000000000001</v>
      </c>
      <c r="G72" s="246">
        <v>115.23</v>
      </c>
      <c r="H72" s="142">
        <f>TRUNC(G72 * (1 + 'BDI '!$F$29), 2)</f>
        <v>136.78</v>
      </c>
      <c r="I72" s="142">
        <f t="shared" si="4"/>
        <v>2578.3000000000002</v>
      </c>
      <c r="J72" s="215">
        <f t="shared" si="1"/>
        <v>5.384022836743299E-4</v>
      </c>
      <c r="M72" s="244">
        <f t="shared" si="2"/>
        <v>2172.08</v>
      </c>
    </row>
    <row r="73" spans="1:13" ht="25.5">
      <c r="A73" s="214" t="s">
        <v>156</v>
      </c>
      <c r="B73" s="140" t="s">
        <v>157</v>
      </c>
      <c r="C73" s="164" t="s">
        <v>73</v>
      </c>
      <c r="D73" s="164" t="s">
        <v>158</v>
      </c>
      <c r="E73" s="141" t="s">
        <v>143</v>
      </c>
      <c r="F73" s="140">
        <v>4.5</v>
      </c>
      <c r="G73" s="246">
        <v>261.77</v>
      </c>
      <c r="H73" s="142">
        <f>TRUNC(G73 * (1 + 'BDI '!$F$29), 2)</f>
        <v>310.74</v>
      </c>
      <c r="I73" s="142">
        <f t="shared" si="4"/>
        <v>1398.33</v>
      </c>
      <c r="J73" s="215">
        <f t="shared" si="1"/>
        <v>2.9200018047951197E-4</v>
      </c>
      <c r="M73" s="244">
        <f t="shared" si="2"/>
        <v>1177.96</v>
      </c>
    </row>
    <row r="74" spans="1:13" ht="25.5">
      <c r="A74" s="214" t="s">
        <v>159</v>
      </c>
      <c r="B74" s="140" t="s">
        <v>1971</v>
      </c>
      <c r="C74" s="164" t="s">
        <v>92</v>
      </c>
      <c r="D74" s="164" t="s">
        <v>1972</v>
      </c>
      <c r="E74" s="141" t="s">
        <v>75</v>
      </c>
      <c r="F74" s="140">
        <v>1.53</v>
      </c>
      <c r="G74" s="246">
        <v>37.14</v>
      </c>
      <c r="H74" s="142">
        <f>TRUNC(G74 * (1 + 'BDI '!$F$29), 2)</f>
        <v>44.08</v>
      </c>
      <c r="I74" s="142">
        <f t="shared" si="4"/>
        <v>67.44</v>
      </c>
      <c r="J74" s="215">
        <f t="shared" si="1"/>
        <v>1.4082864682541522E-5</v>
      </c>
      <c r="M74" s="244">
        <f t="shared" si="2"/>
        <v>56.82</v>
      </c>
    </row>
    <row r="75" spans="1:13" ht="25.5">
      <c r="A75" s="214" t="s">
        <v>161</v>
      </c>
      <c r="B75" s="140" t="s">
        <v>1973</v>
      </c>
      <c r="C75" s="164" t="s">
        <v>92</v>
      </c>
      <c r="D75" s="164" t="s">
        <v>1974</v>
      </c>
      <c r="E75" s="141" t="s">
        <v>94</v>
      </c>
      <c r="F75" s="140">
        <v>12</v>
      </c>
      <c r="G75" s="246">
        <v>61.69</v>
      </c>
      <c r="H75" s="142">
        <f>TRUNC(G75 * (1 + 'BDI '!$F$29), 2)</f>
        <v>73.23</v>
      </c>
      <c r="I75" s="142">
        <f t="shared" si="4"/>
        <v>878.76</v>
      </c>
      <c r="J75" s="215">
        <f t="shared" si="1"/>
        <v>1.8350323500044763E-4</v>
      </c>
      <c r="M75" s="244">
        <f t="shared" si="2"/>
        <v>740.28</v>
      </c>
    </row>
    <row r="76" spans="1:13" ht="25.5">
      <c r="A76" s="214" t="s">
        <v>163</v>
      </c>
      <c r="B76" s="140" t="s">
        <v>164</v>
      </c>
      <c r="C76" s="164" t="s">
        <v>73</v>
      </c>
      <c r="D76" s="164" t="s">
        <v>165</v>
      </c>
      <c r="E76" s="141" t="s">
        <v>75</v>
      </c>
      <c r="F76" s="140">
        <v>452.4</v>
      </c>
      <c r="G76" s="246">
        <v>3.14</v>
      </c>
      <c r="H76" s="142">
        <f>TRUNC(G76 * (1 + 'BDI '!$F$29), 2)</f>
        <v>3.72</v>
      </c>
      <c r="I76" s="142">
        <f t="shared" si="4"/>
        <v>1682.92</v>
      </c>
      <c r="J76" s="215">
        <f t="shared" si="1"/>
        <v>3.5142844945941254E-4</v>
      </c>
      <c r="M76" s="244">
        <f t="shared" si="2"/>
        <v>1420.53</v>
      </c>
    </row>
    <row r="77" spans="1:13" ht="25.5">
      <c r="A77" s="214" t="s">
        <v>166</v>
      </c>
      <c r="B77" s="140" t="s">
        <v>167</v>
      </c>
      <c r="C77" s="164" t="s">
        <v>73</v>
      </c>
      <c r="D77" s="164" t="s">
        <v>168</v>
      </c>
      <c r="E77" s="141" t="s">
        <v>75</v>
      </c>
      <c r="F77" s="140">
        <v>198.24</v>
      </c>
      <c r="G77" s="246">
        <v>1.49</v>
      </c>
      <c r="H77" s="142">
        <f>TRUNC(G77 * (1 + 'BDI '!$F$29), 2)</f>
        <v>1.76</v>
      </c>
      <c r="I77" s="142">
        <f t="shared" si="4"/>
        <v>348.9</v>
      </c>
      <c r="J77" s="215">
        <f t="shared" si="1"/>
        <v>7.2857525025781989E-5</v>
      </c>
      <c r="M77" s="244">
        <f t="shared" si="2"/>
        <v>295.37</v>
      </c>
    </row>
    <row r="78" spans="1:13">
      <c r="A78" s="214" t="s">
        <v>169</v>
      </c>
      <c r="B78" s="140" t="s">
        <v>170</v>
      </c>
      <c r="C78" s="164" t="s">
        <v>73</v>
      </c>
      <c r="D78" s="164" t="s">
        <v>171</v>
      </c>
      <c r="E78" s="141" t="s">
        <v>99</v>
      </c>
      <c r="F78" s="140">
        <v>66</v>
      </c>
      <c r="G78" s="246">
        <v>1.17</v>
      </c>
      <c r="H78" s="142">
        <f>TRUNC(G78 * (1 + 'BDI '!$F$29), 2)</f>
        <v>1.38</v>
      </c>
      <c r="I78" s="142">
        <f t="shared" si="4"/>
        <v>91.08</v>
      </c>
      <c r="J78" s="215">
        <f t="shared" si="1"/>
        <v>1.9019384864855899E-5</v>
      </c>
      <c r="M78" s="244">
        <f t="shared" si="2"/>
        <v>77.22</v>
      </c>
    </row>
    <row r="79" spans="1:13" ht="25.5">
      <c r="A79" s="214" t="s">
        <v>172</v>
      </c>
      <c r="B79" s="140" t="s">
        <v>173</v>
      </c>
      <c r="C79" s="164" t="s">
        <v>73</v>
      </c>
      <c r="D79" s="164" t="s">
        <v>174</v>
      </c>
      <c r="E79" s="141" t="s">
        <v>105</v>
      </c>
      <c r="F79" s="140">
        <v>120</v>
      </c>
      <c r="G79" s="246">
        <v>0.45</v>
      </c>
      <c r="H79" s="142">
        <f>TRUNC(G79 * (1 + 'BDI '!$F$29), 2)</f>
        <v>0.53</v>
      </c>
      <c r="I79" s="142">
        <f t="shared" si="4"/>
        <v>63.6</v>
      </c>
      <c r="J79" s="215">
        <f t="shared" si="1"/>
        <v>1.3280993383891472E-5</v>
      </c>
      <c r="M79" s="244">
        <f t="shared" si="2"/>
        <v>54</v>
      </c>
    </row>
    <row r="80" spans="1:13" ht="25.5">
      <c r="A80" s="214" t="s">
        <v>175</v>
      </c>
      <c r="B80" s="140" t="s">
        <v>1975</v>
      </c>
      <c r="C80" s="164" t="s">
        <v>92</v>
      </c>
      <c r="D80" s="164" t="s">
        <v>177</v>
      </c>
      <c r="E80" s="141" t="s">
        <v>105</v>
      </c>
      <c r="F80" s="140">
        <v>275</v>
      </c>
      <c r="G80" s="246">
        <v>0.46</v>
      </c>
      <c r="H80" s="142">
        <f>TRUNC(G80 * (1 + 'BDI '!$F$29), 2)</f>
        <v>0.54</v>
      </c>
      <c r="I80" s="142">
        <f t="shared" si="4"/>
        <v>148.5</v>
      </c>
      <c r="J80" s="215">
        <f t="shared" ref="J80:J143" si="5">I80/$H$947</f>
        <v>3.1009866627482444E-5</v>
      </c>
      <c r="M80" s="244">
        <f t="shared" ref="M80:M143" si="6">TRUNC(F80*G80,2)</f>
        <v>126.5</v>
      </c>
    </row>
    <row r="81" spans="1:13">
      <c r="A81" s="214" t="s">
        <v>178</v>
      </c>
      <c r="B81" s="140" t="s">
        <v>179</v>
      </c>
      <c r="C81" s="164" t="s">
        <v>73</v>
      </c>
      <c r="D81" s="164" t="s">
        <v>180</v>
      </c>
      <c r="E81" s="141" t="s">
        <v>99</v>
      </c>
      <c r="F81" s="140">
        <v>28</v>
      </c>
      <c r="G81" s="246">
        <v>11.16</v>
      </c>
      <c r="H81" s="142">
        <f>TRUNC(G81 * (1 + 'BDI '!$F$29), 2)</f>
        <v>13.24</v>
      </c>
      <c r="I81" s="142">
        <f t="shared" si="4"/>
        <v>370.72</v>
      </c>
      <c r="J81" s="215">
        <f t="shared" si="5"/>
        <v>7.7413991623840358E-5</v>
      </c>
      <c r="M81" s="244">
        <f t="shared" si="6"/>
        <v>312.48</v>
      </c>
    </row>
    <row r="82" spans="1:13">
      <c r="A82" s="214" t="s">
        <v>181</v>
      </c>
      <c r="B82" s="140" t="s">
        <v>182</v>
      </c>
      <c r="C82" s="164" t="s">
        <v>73</v>
      </c>
      <c r="D82" s="164" t="s">
        <v>183</v>
      </c>
      <c r="E82" s="141" t="s">
        <v>99</v>
      </c>
      <c r="F82" s="140">
        <v>24</v>
      </c>
      <c r="G82" s="246">
        <v>8.14</v>
      </c>
      <c r="H82" s="142">
        <f>TRUNC(G82 * (1 + 'BDI '!$F$29), 2)</f>
        <v>9.66</v>
      </c>
      <c r="I82" s="142">
        <f t="shared" si="4"/>
        <v>231.84</v>
      </c>
      <c r="J82" s="215">
        <f t="shared" si="5"/>
        <v>4.8412979655996838E-5</v>
      </c>
      <c r="M82" s="244">
        <f t="shared" si="6"/>
        <v>195.36</v>
      </c>
    </row>
    <row r="83" spans="1:13" ht="25.5">
      <c r="A83" s="214" t="s">
        <v>184</v>
      </c>
      <c r="B83" s="140" t="s">
        <v>1976</v>
      </c>
      <c r="C83" s="164" t="s">
        <v>92</v>
      </c>
      <c r="D83" s="164" t="s">
        <v>186</v>
      </c>
      <c r="E83" s="141" t="s">
        <v>75</v>
      </c>
      <c r="F83" s="140">
        <v>248.36</v>
      </c>
      <c r="G83" s="246">
        <v>8.77</v>
      </c>
      <c r="H83" s="142">
        <f>TRUNC(G83 * (1 + 'BDI '!$F$29), 2)</f>
        <v>10.41</v>
      </c>
      <c r="I83" s="142">
        <f t="shared" si="4"/>
        <v>2585.42</v>
      </c>
      <c r="J83" s="215">
        <f t="shared" si="5"/>
        <v>5.3988908670724359E-4</v>
      </c>
      <c r="M83" s="244">
        <f t="shared" si="6"/>
        <v>2178.11</v>
      </c>
    </row>
    <row r="84" spans="1:13" ht="25.5">
      <c r="A84" s="214" t="s">
        <v>187</v>
      </c>
      <c r="B84" s="140" t="s">
        <v>1969</v>
      </c>
      <c r="C84" s="164" t="s">
        <v>92</v>
      </c>
      <c r="D84" s="164" t="s">
        <v>1970</v>
      </c>
      <c r="E84" s="141" t="s">
        <v>75</v>
      </c>
      <c r="F84" s="140">
        <v>35.75</v>
      </c>
      <c r="G84" s="246">
        <v>2.9</v>
      </c>
      <c r="H84" s="142">
        <f>TRUNC(G84 * (1 + 'BDI '!$F$29), 2)</f>
        <v>3.44</v>
      </c>
      <c r="I84" s="142">
        <f t="shared" si="4"/>
        <v>122.98</v>
      </c>
      <c r="J84" s="215">
        <f t="shared" si="5"/>
        <v>2.5680763621870646E-5</v>
      </c>
      <c r="M84" s="244">
        <f t="shared" si="6"/>
        <v>103.67</v>
      </c>
    </row>
    <row r="85" spans="1:13" ht="25.5">
      <c r="A85" s="214" t="s">
        <v>189</v>
      </c>
      <c r="B85" s="140" t="s">
        <v>1368</v>
      </c>
      <c r="C85" s="164" t="s">
        <v>92</v>
      </c>
      <c r="D85" s="164" t="s">
        <v>193</v>
      </c>
      <c r="E85" s="141" t="s">
        <v>75</v>
      </c>
      <c r="F85" s="140">
        <v>216</v>
      </c>
      <c r="G85" s="246">
        <v>12.76</v>
      </c>
      <c r="H85" s="142">
        <f>TRUNC(G85 * (1 + 'BDI '!$F$29), 2)</f>
        <v>15.14</v>
      </c>
      <c r="I85" s="142">
        <f t="shared" si="4"/>
        <v>3270.24</v>
      </c>
      <c r="J85" s="215">
        <f t="shared" si="5"/>
        <v>6.8289364471284968E-4</v>
      </c>
      <c r="M85" s="244">
        <f t="shared" si="6"/>
        <v>2756.16</v>
      </c>
    </row>
    <row r="86" spans="1:13" ht="25.5">
      <c r="A86" s="214" t="s">
        <v>191</v>
      </c>
      <c r="B86" s="140" t="s">
        <v>1977</v>
      </c>
      <c r="C86" s="164" t="s">
        <v>92</v>
      </c>
      <c r="D86" s="164" t="s">
        <v>196</v>
      </c>
      <c r="E86" s="141" t="s">
        <v>75</v>
      </c>
      <c r="F86" s="140">
        <v>866.71</v>
      </c>
      <c r="G86" s="246">
        <v>10.42</v>
      </c>
      <c r="H86" s="142">
        <f>TRUNC(G86 * (1 + 'BDI '!$F$29), 2)</f>
        <v>12.36</v>
      </c>
      <c r="I86" s="142">
        <f t="shared" si="4"/>
        <v>10712.53</v>
      </c>
      <c r="J86" s="215">
        <f t="shared" si="5"/>
        <v>2.2369974851374043E-3</v>
      </c>
      <c r="M86" s="244">
        <f t="shared" si="6"/>
        <v>9031.11</v>
      </c>
    </row>
    <row r="87" spans="1:13" ht="25.5">
      <c r="A87" s="214" t="s">
        <v>194</v>
      </c>
      <c r="B87" s="140" t="s">
        <v>1978</v>
      </c>
      <c r="C87" s="164" t="s">
        <v>92</v>
      </c>
      <c r="D87" s="164" t="s">
        <v>199</v>
      </c>
      <c r="E87" s="141" t="s">
        <v>94</v>
      </c>
      <c r="F87" s="140">
        <v>1</v>
      </c>
      <c r="G87" s="246">
        <v>1041.8800000000001</v>
      </c>
      <c r="H87" s="142">
        <f>TRUNC(G87 * (1 + 'BDI '!$F$29), 2)</f>
        <v>1236.81</v>
      </c>
      <c r="I87" s="142">
        <f t="shared" si="4"/>
        <v>1236.81</v>
      </c>
      <c r="J87" s="215">
        <f t="shared" si="5"/>
        <v>2.5827146898004417E-4</v>
      </c>
      <c r="M87" s="244">
        <f t="shared" si="6"/>
        <v>1041.8800000000001</v>
      </c>
    </row>
    <row r="88" spans="1:13">
      <c r="A88" s="214" t="s">
        <v>197</v>
      </c>
      <c r="B88" s="140" t="s">
        <v>201</v>
      </c>
      <c r="C88" s="164" t="s">
        <v>73</v>
      </c>
      <c r="D88" s="164" t="s">
        <v>202</v>
      </c>
      <c r="E88" s="141" t="s">
        <v>75</v>
      </c>
      <c r="F88" s="140">
        <v>1009.75</v>
      </c>
      <c r="G88" s="246">
        <v>3.01</v>
      </c>
      <c r="H88" s="142">
        <f>TRUNC(G88 * (1 + 'BDI '!$F$29), 2)</f>
        <v>3.57</v>
      </c>
      <c r="I88" s="142">
        <f t="shared" si="4"/>
        <v>3604.8</v>
      </c>
      <c r="J88" s="215">
        <f t="shared" si="5"/>
        <v>7.5275668160773546E-4</v>
      </c>
      <c r="M88" s="244">
        <f t="shared" si="6"/>
        <v>3039.34</v>
      </c>
    </row>
    <row r="89" spans="1:13" ht="25.5">
      <c r="A89" s="214" t="s">
        <v>200</v>
      </c>
      <c r="B89" s="140" t="s">
        <v>204</v>
      </c>
      <c r="C89" s="164" t="s">
        <v>73</v>
      </c>
      <c r="D89" s="164" t="s">
        <v>205</v>
      </c>
      <c r="E89" s="141" t="s">
        <v>75</v>
      </c>
      <c r="F89" s="140">
        <v>160.19999999999999</v>
      </c>
      <c r="G89" s="246">
        <v>17.600000000000001</v>
      </c>
      <c r="H89" s="142">
        <f>TRUNC(G89 * (1 + 'BDI '!$F$29), 2)</f>
        <v>20.89</v>
      </c>
      <c r="I89" s="142">
        <f t="shared" si="4"/>
        <v>3346.57</v>
      </c>
      <c r="J89" s="215">
        <f t="shared" si="5"/>
        <v>6.9883292498002653E-4</v>
      </c>
      <c r="M89" s="244">
        <f t="shared" si="6"/>
        <v>2819.52</v>
      </c>
    </row>
    <row r="90" spans="1:13" ht="38.25" customHeight="1">
      <c r="A90" s="214" t="s">
        <v>203</v>
      </c>
      <c r="B90" s="140" t="s">
        <v>207</v>
      </c>
      <c r="C90" s="164" t="s">
        <v>73</v>
      </c>
      <c r="D90" s="164" t="s">
        <v>208</v>
      </c>
      <c r="E90" s="141" t="s">
        <v>143</v>
      </c>
      <c r="F90" s="140">
        <v>300</v>
      </c>
      <c r="G90" s="246">
        <v>8.58</v>
      </c>
      <c r="H90" s="142">
        <f>TRUNC(G90 * (1 + 'BDI '!$F$29), 2)</f>
        <v>10.18</v>
      </c>
      <c r="I90" s="142">
        <f t="shared" si="4"/>
        <v>3054</v>
      </c>
      <c r="J90" s="215">
        <f t="shared" si="5"/>
        <v>6.3773826720761877E-4</v>
      </c>
      <c r="M90" s="244">
        <f t="shared" si="6"/>
        <v>2574</v>
      </c>
    </row>
    <row r="91" spans="1:13" ht="25.5">
      <c r="A91" s="214" t="s">
        <v>206</v>
      </c>
      <c r="B91" s="140" t="s">
        <v>213</v>
      </c>
      <c r="C91" s="164" t="s">
        <v>73</v>
      </c>
      <c r="D91" s="164" t="s">
        <v>214</v>
      </c>
      <c r="E91" s="141" t="s">
        <v>212</v>
      </c>
      <c r="F91" s="140">
        <v>2280</v>
      </c>
      <c r="G91" s="246">
        <v>0.74</v>
      </c>
      <c r="H91" s="142">
        <f>TRUNC(G91 * (1 + 'BDI '!$F$29), 2)</f>
        <v>0.87</v>
      </c>
      <c r="I91" s="142">
        <f t="shared" si="4"/>
        <v>1983.6</v>
      </c>
      <c r="J91" s="215">
        <f t="shared" si="5"/>
        <v>4.1421664270891703E-4</v>
      </c>
      <c r="M91" s="244">
        <f t="shared" si="6"/>
        <v>1687.2</v>
      </c>
    </row>
    <row r="92" spans="1:13" ht="25.5">
      <c r="A92" s="214" t="s">
        <v>209</v>
      </c>
      <c r="B92" s="140" t="s">
        <v>210</v>
      </c>
      <c r="C92" s="164" t="s">
        <v>73</v>
      </c>
      <c r="D92" s="164" t="s">
        <v>211</v>
      </c>
      <c r="E92" s="141" t="s">
        <v>212</v>
      </c>
      <c r="F92" s="140">
        <v>9000</v>
      </c>
      <c r="G92" s="246">
        <v>1.81</v>
      </c>
      <c r="H92" s="142">
        <f>TRUNC(G92 * (1 + 'BDI '!$F$29), 2)</f>
        <v>2.14</v>
      </c>
      <c r="I92" s="142">
        <f t="shared" si="4"/>
        <v>19260</v>
      </c>
      <c r="J92" s="215">
        <f t="shared" si="5"/>
        <v>4.0218857322916624E-3</v>
      </c>
      <c r="M92" s="244">
        <f t="shared" si="6"/>
        <v>16290</v>
      </c>
    </row>
    <row r="93" spans="1:13">
      <c r="A93" s="212">
        <v>3</v>
      </c>
      <c r="B93" s="163"/>
      <c r="C93" s="163"/>
      <c r="D93" s="163" t="s">
        <v>215</v>
      </c>
      <c r="E93" s="163"/>
      <c r="F93" s="138"/>
      <c r="G93" s="163"/>
      <c r="H93" s="163"/>
      <c r="I93" s="139">
        <f>I94+I106+I121+I132+I136+I150+I156+I161+I170+I173+I185+I217</f>
        <v>475332.42000000004</v>
      </c>
      <c r="J93" s="213">
        <f t="shared" si="5"/>
        <v>9.925922523850822E-2</v>
      </c>
      <c r="M93" s="244">
        <f t="shared" si="6"/>
        <v>0</v>
      </c>
    </row>
    <row r="94" spans="1:13">
      <c r="A94" s="212" t="s">
        <v>216</v>
      </c>
      <c r="B94" s="163"/>
      <c r="C94" s="163"/>
      <c r="D94" s="163" t="s">
        <v>217</v>
      </c>
      <c r="E94" s="163"/>
      <c r="F94" s="138"/>
      <c r="G94" s="163"/>
      <c r="H94" s="163"/>
      <c r="I94" s="139">
        <f>SUM(I95:I105)</f>
        <v>21346.150000000005</v>
      </c>
      <c r="J94" s="213">
        <f t="shared" si="5"/>
        <v>4.4575169327288524E-3</v>
      </c>
      <c r="M94" s="244">
        <f t="shared" si="6"/>
        <v>0</v>
      </c>
    </row>
    <row r="95" spans="1:13" ht="25.5">
      <c r="A95" s="214" t="s">
        <v>218</v>
      </c>
      <c r="B95" s="140" t="s">
        <v>1979</v>
      </c>
      <c r="C95" s="164" t="s">
        <v>92</v>
      </c>
      <c r="D95" s="164" t="s">
        <v>1980</v>
      </c>
      <c r="E95" s="141" t="s">
        <v>105</v>
      </c>
      <c r="F95" s="140">
        <v>90</v>
      </c>
      <c r="G95" s="246">
        <v>93.07</v>
      </c>
      <c r="H95" s="142">
        <f>TRUNC(G95 * (1 + 'BDI '!$F$29), 2)</f>
        <v>110.48</v>
      </c>
      <c r="I95" s="142">
        <f t="shared" ref="I95:I105" si="7">TRUNC(F95 * H95, 2)</f>
        <v>9943.2000000000007</v>
      </c>
      <c r="J95" s="215">
        <f t="shared" si="5"/>
        <v>2.0763454939419761E-3</v>
      </c>
      <c r="M95" s="244">
        <f t="shared" si="6"/>
        <v>8376.2999999999993</v>
      </c>
    </row>
    <row r="96" spans="1:13">
      <c r="A96" s="214" t="s">
        <v>219</v>
      </c>
      <c r="B96" s="140" t="s">
        <v>220</v>
      </c>
      <c r="C96" s="164" t="s">
        <v>73</v>
      </c>
      <c r="D96" s="164" t="s">
        <v>221</v>
      </c>
      <c r="E96" s="141" t="s">
        <v>99</v>
      </c>
      <c r="F96" s="140">
        <v>15</v>
      </c>
      <c r="G96" s="246">
        <v>15</v>
      </c>
      <c r="H96" s="142">
        <f>TRUNC(G96 * (1 + 'BDI '!$F$29), 2)</f>
        <v>17.8</v>
      </c>
      <c r="I96" s="142">
        <f t="shared" si="7"/>
        <v>267</v>
      </c>
      <c r="J96" s="215">
        <f t="shared" si="5"/>
        <v>5.5755113734261366E-5</v>
      </c>
      <c r="M96" s="244">
        <f t="shared" si="6"/>
        <v>225</v>
      </c>
    </row>
    <row r="97" spans="1:13" ht="25.5">
      <c r="A97" s="214" t="s">
        <v>222</v>
      </c>
      <c r="B97" s="140" t="s">
        <v>223</v>
      </c>
      <c r="C97" s="164" t="s">
        <v>73</v>
      </c>
      <c r="D97" s="164" t="s">
        <v>224</v>
      </c>
      <c r="E97" s="141" t="s">
        <v>225</v>
      </c>
      <c r="F97" s="140">
        <v>39.200000000000003</v>
      </c>
      <c r="G97" s="246">
        <v>17.920000000000002</v>
      </c>
      <c r="H97" s="142">
        <f>TRUNC(G97 * (1 + 'BDI '!$F$29), 2)</f>
        <v>21.27</v>
      </c>
      <c r="I97" s="142">
        <f t="shared" si="7"/>
        <v>833.78</v>
      </c>
      <c r="J97" s="215">
        <f t="shared" si="5"/>
        <v>1.7411048213240615E-4</v>
      </c>
      <c r="M97" s="244">
        <f t="shared" si="6"/>
        <v>702.46</v>
      </c>
    </row>
    <row r="98" spans="1:13" ht="25.5">
      <c r="A98" s="214" t="s">
        <v>226</v>
      </c>
      <c r="B98" s="140" t="s">
        <v>227</v>
      </c>
      <c r="C98" s="164" t="s">
        <v>73</v>
      </c>
      <c r="D98" s="164" t="s">
        <v>228</v>
      </c>
      <c r="E98" s="141" t="s">
        <v>225</v>
      </c>
      <c r="F98" s="140">
        <v>143.35</v>
      </c>
      <c r="G98" s="246">
        <v>13.48</v>
      </c>
      <c r="H98" s="142">
        <f>TRUNC(G98 * (1 + 'BDI '!$F$29), 2)</f>
        <v>16</v>
      </c>
      <c r="I98" s="142">
        <f t="shared" si="7"/>
        <v>2293.6</v>
      </c>
      <c r="J98" s="215">
        <f t="shared" si="5"/>
        <v>4.7895104442285345E-4</v>
      </c>
      <c r="M98" s="244">
        <f t="shared" si="6"/>
        <v>1932.35</v>
      </c>
    </row>
    <row r="99" spans="1:13" ht="25.5">
      <c r="A99" s="214" t="s">
        <v>229</v>
      </c>
      <c r="B99" s="140" t="s">
        <v>230</v>
      </c>
      <c r="C99" s="164" t="s">
        <v>73</v>
      </c>
      <c r="D99" s="164" t="s">
        <v>231</v>
      </c>
      <c r="E99" s="141" t="s">
        <v>143</v>
      </c>
      <c r="F99" s="140">
        <v>6.24</v>
      </c>
      <c r="G99" s="246">
        <v>43.42</v>
      </c>
      <c r="H99" s="142">
        <f>TRUNC(G99 * (1 + 'BDI '!$F$29), 2)</f>
        <v>51.54</v>
      </c>
      <c r="I99" s="142">
        <f t="shared" si="7"/>
        <v>321.60000000000002</v>
      </c>
      <c r="J99" s="215">
        <f t="shared" si="5"/>
        <v>6.7156721261941779E-5</v>
      </c>
      <c r="M99" s="244">
        <f t="shared" si="6"/>
        <v>270.94</v>
      </c>
    </row>
    <row r="100" spans="1:13" ht="25.5">
      <c r="A100" s="214" t="s">
        <v>232</v>
      </c>
      <c r="B100" s="140" t="s">
        <v>233</v>
      </c>
      <c r="C100" s="164" t="s">
        <v>73</v>
      </c>
      <c r="D100" s="164" t="s">
        <v>234</v>
      </c>
      <c r="E100" s="141" t="s">
        <v>75</v>
      </c>
      <c r="F100" s="140">
        <v>5.4</v>
      </c>
      <c r="G100" s="246">
        <v>35.01</v>
      </c>
      <c r="H100" s="142">
        <f>TRUNC(G100 * (1 + 'BDI '!$F$29), 2)</f>
        <v>41.56</v>
      </c>
      <c r="I100" s="142">
        <f t="shared" si="7"/>
        <v>224.42</v>
      </c>
      <c r="J100" s="215">
        <f t="shared" si="5"/>
        <v>4.6863530427876164E-5</v>
      </c>
      <c r="M100" s="244">
        <f t="shared" si="6"/>
        <v>189.05</v>
      </c>
    </row>
    <row r="101" spans="1:13" ht="25.5">
      <c r="A101" s="214" t="s">
        <v>235</v>
      </c>
      <c r="B101" s="140" t="s">
        <v>236</v>
      </c>
      <c r="C101" s="164" t="s">
        <v>73</v>
      </c>
      <c r="D101" s="164" t="s">
        <v>237</v>
      </c>
      <c r="E101" s="141" t="s">
        <v>75</v>
      </c>
      <c r="F101" s="140">
        <v>21.6</v>
      </c>
      <c r="G101" s="246">
        <v>94.09</v>
      </c>
      <c r="H101" s="142">
        <f>TRUNC(G101 * (1 + 'BDI '!$F$29), 2)</f>
        <v>111.69</v>
      </c>
      <c r="I101" s="142">
        <f t="shared" si="7"/>
        <v>2412.5</v>
      </c>
      <c r="J101" s="215">
        <f t="shared" si="5"/>
        <v>5.0377981978990836E-4</v>
      </c>
      <c r="M101" s="244">
        <f t="shared" si="6"/>
        <v>2032.34</v>
      </c>
    </row>
    <row r="102" spans="1:13" ht="25.5">
      <c r="A102" s="214" t="s">
        <v>238</v>
      </c>
      <c r="B102" s="140" t="s">
        <v>239</v>
      </c>
      <c r="C102" s="164" t="s">
        <v>92</v>
      </c>
      <c r="D102" s="164" t="s">
        <v>388</v>
      </c>
      <c r="E102" s="141" t="s">
        <v>143</v>
      </c>
      <c r="F102" s="140">
        <v>3.24</v>
      </c>
      <c r="G102" s="246">
        <v>579.33000000000004</v>
      </c>
      <c r="H102" s="142">
        <f>TRUNC(G102 * (1 + 'BDI '!$F$29), 2)</f>
        <v>687.72</v>
      </c>
      <c r="I102" s="142">
        <f t="shared" si="7"/>
        <v>2228.21</v>
      </c>
      <c r="J102" s="215">
        <f t="shared" si="5"/>
        <v>4.6529626207422666E-4</v>
      </c>
      <c r="M102" s="244">
        <f t="shared" si="6"/>
        <v>1877.02</v>
      </c>
    </row>
    <row r="103" spans="1:13" ht="25.5">
      <c r="A103" s="214" t="s">
        <v>240</v>
      </c>
      <c r="B103" s="140" t="s">
        <v>241</v>
      </c>
      <c r="C103" s="164" t="s">
        <v>73</v>
      </c>
      <c r="D103" s="164" t="s">
        <v>242</v>
      </c>
      <c r="E103" s="141" t="s">
        <v>225</v>
      </c>
      <c r="F103" s="140">
        <v>21.73</v>
      </c>
      <c r="G103" s="246">
        <v>19.82</v>
      </c>
      <c r="H103" s="142">
        <f>TRUNC(G103 * (1 + 'BDI '!$F$29), 2)</f>
        <v>23.52</v>
      </c>
      <c r="I103" s="142">
        <f t="shared" si="7"/>
        <v>511.08</v>
      </c>
      <c r="J103" s="215">
        <f t="shared" si="5"/>
        <v>1.0672405815470523E-4</v>
      </c>
      <c r="M103" s="244">
        <f t="shared" si="6"/>
        <v>430.68</v>
      </c>
    </row>
    <row r="104" spans="1:13" ht="25.5">
      <c r="A104" s="214" t="s">
        <v>243</v>
      </c>
      <c r="B104" s="140" t="s">
        <v>244</v>
      </c>
      <c r="C104" s="164" t="s">
        <v>73</v>
      </c>
      <c r="D104" s="164" t="s">
        <v>245</v>
      </c>
      <c r="E104" s="141" t="s">
        <v>225</v>
      </c>
      <c r="F104" s="140">
        <v>120.97</v>
      </c>
      <c r="G104" s="246">
        <v>15.67</v>
      </c>
      <c r="H104" s="142">
        <f>TRUNC(G104 * (1 + 'BDI '!$F$29), 2)</f>
        <v>18.600000000000001</v>
      </c>
      <c r="I104" s="142">
        <f t="shared" si="7"/>
        <v>2250.04</v>
      </c>
      <c r="J104" s="215">
        <f t="shared" si="5"/>
        <v>4.698548168787919E-4</v>
      </c>
      <c r="M104" s="244">
        <f t="shared" si="6"/>
        <v>1895.59</v>
      </c>
    </row>
    <row r="105" spans="1:13">
      <c r="A105" s="214" t="s">
        <v>246</v>
      </c>
      <c r="B105" s="140" t="s">
        <v>247</v>
      </c>
      <c r="C105" s="164" t="s">
        <v>73</v>
      </c>
      <c r="D105" s="164" t="s">
        <v>248</v>
      </c>
      <c r="E105" s="141" t="s">
        <v>143</v>
      </c>
      <c r="F105" s="140">
        <v>1.1000000000000001</v>
      </c>
      <c r="G105" s="246">
        <v>46.5</v>
      </c>
      <c r="H105" s="142">
        <f>TRUNC(G105 * (1 + 'BDI '!$F$29), 2)</f>
        <v>55.2</v>
      </c>
      <c r="I105" s="142">
        <f t="shared" si="7"/>
        <v>60.72</v>
      </c>
      <c r="J105" s="215">
        <f t="shared" si="5"/>
        <v>1.2679589909903933E-5</v>
      </c>
      <c r="M105" s="244">
        <f t="shared" si="6"/>
        <v>51.15</v>
      </c>
    </row>
    <row r="106" spans="1:13">
      <c r="A106" s="212" t="s">
        <v>249</v>
      </c>
      <c r="B106" s="163"/>
      <c r="C106" s="163"/>
      <c r="D106" s="163" t="s">
        <v>250</v>
      </c>
      <c r="E106" s="163"/>
      <c r="F106" s="138"/>
      <c r="G106" s="163"/>
      <c r="H106" s="163"/>
      <c r="I106" s="139">
        <f>SUM(I107:I120)</f>
        <v>55429.36</v>
      </c>
      <c r="J106" s="213">
        <f t="shared" si="5"/>
        <v>1.157479502253677E-2</v>
      </c>
      <c r="M106" s="244">
        <f t="shared" si="6"/>
        <v>0</v>
      </c>
    </row>
    <row r="107" spans="1:13" ht="25.5">
      <c r="A107" s="214" t="s">
        <v>251</v>
      </c>
      <c r="B107" s="140" t="s">
        <v>252</v>
      </c>
      <c r="C107" s="164" t="s">
        <v>73</v>
      </c>
      <c r="D107" s="164" t="s">
        <v>253</v>
      </c>
      <c r="E107" s="141" t="s">
        <v>143</v>
      </c>
      <c r="F107" s="140">
        <v>12.31</v>
      </c>
      <c r="G107" s="246">
        <v>38.159999999999997</v>
      </c>
      <c r="H107" s="142">
        <f>TRUNC(G107 * (1 + 'BDI '!$F$29), 2)</f>
        <v>45.29</v>
      </c>
      <c r="I107" s="142">
        <f t="shared" ref="I107:I120" si="8">TRUNC(F107 * H107, 2)</f>
        <v>557.51</v>
      </c>
      <c r="J107" s="215">
        <f t="shared" si="5"/>
        <v>1.1641960096624739E-4</v>
      </c>
      <c r="M107" s="244">
        <f t="shared" si="6"/>
        <v>469.74</v>
      </c>
    </row>
    <row r="108" spans="1:13">
      <c r="A108" s="214" t="s">
        <v>254</v>
      </c>
      <c r="B108" s="140" t="s">
        <v>247</v>
      </c>
      <c r="C108" s="164" t="s">
        <v>73</v>
      </c>
      <c r="D108" s="164" t="s">
        <v>248</v>
      </c>
      <c r="E108" s="141" t="s">
        <v>143</v>
      </c>
      <c r="F108" s="140">
        <v>5.4</v>
      </c>
      <c r="G108" s="246">
        <v>46.5</v>
      </c>
      <c r="H108" s="142">
        <f>TRUNC(G108 * (1 + 'BDI '!$F$29), 2)</f>
        <v>55.2</v>
      </c>
      <c r="I108" s="142">
        <f t="shared" si="8"/>
        <v>298.08</v>
      </c>
      <c r="J108" s="215">
        <f t="shared" si="5"/>
        <v>6.2245259557710216E-5</v>
      </c>
      <c r="M108" s="244">
        <f t="shared" si="6"/>
        <v>251.1</v>
      </c>
    </row>
    <row r="109" spans="1:13" ht="25.5">
      <c r="A109" s="214" t="s">
        <v>255</v>
      </c>
      <c r="B109" s="140" t="s">
        <v>256</v>
      </c>
      <c r="C109" s="164" t="s">
        <v>73</v>
      </c>
      <c r="D109" s="164" t="s">
        <v>257</v>
      </c>
      <c r="E109" s="141" t="s">
        <v>75</v>
      </c>
      <c r="F109" s="140">
        <v>54.29</v>
      </c>
      <c r="G109" s="246">
        <v>81.77</v>
      </c>
      <c r="H109" s="142">
        <f>TRUNC(G109 * (1 + 'BDI '!$F$29), 2)</f>
        <v>97.06</v>
      </c>
      <c r="I109" s="142">
        <f t="shared" si="8"/>
        <v>5269.38</v>
      </c>
      <c r="J109" s="215">
        <f t="shared" si="5"/>
        <v>1.1003553603334913E-3</v>
      </c>
      <c r="M109" s="244">
        <f t="shared" si="6"/>
        <v>4439.29</v>
      </c>
    </row>
    <row r="110" spans="1:13" ht="25.5">
      <c r="A110" s="214" t="s">
        <v>258</v>
      </c>
      <c r="B110" s="140" t="s">
        <v>259</v>
      </c>
      <c r="C110" s="164" t="s">
        <v>73</v>
      </c>
      <c r="D110" s="164" t="s">
        <v>260</v>
      </c>
      <c r="E110" s="141" t="s">
        <v>75</v>
      </c>
      <c r="F110" s="140">
        <v>202</v>
      </c>
      <c r="G110" s="246">
        <v>0.64</v>
      </c>
      <c r="H110" s="142">
        <f>TRUNC(G110 * (1 + 'BDI '!$F$29), 2)</f>
        <v>0.75</v>
      </c>
      <c r="I110" s="142">
        <f t="shared" si="8"/>
        <v>151.5</v>
      </c>
      <c r="J110" s="215">
        <f t="shared" si="5"/>
        <v>3.1636328579552794E-5</v>
      </c>
      <c r="M110" s="244">
        <f t="shared" si="6"/>
        <v>129.28</v>
      </c>
    </row>
    <row r="111" spans="1:13" ht="25.5">
      <c r="A111" s="214" t="s">
        <v>261</v>
      </c>
      <c r="B111" s="140" t="s">
        <v>262</v>
      </c>
      <c r="C111" s="164" t="s">
        <v>73</v>
      </c>
      <c r="D111" s="164" t="s">
        <v>263</v>
      </c>
      <c r="E111" s="141" t="s">
        <v>143</v>
      </c>
      <c r="F111" s="140">
        <v>10.87</v>
      </c>
      <c r="G111" s="246">
        <v>215.72</v>
      </c>
      <c r="H111" s="142">
        <f>TRUNC(G111 * (1 + 'BDI '!$F$29), 2)</f>
        <v>256.08</v>
      </c>
      <c r="I111" s="142">
        <f t="shared" si="8"/>
        <v>2783.58</v>
      </c>
      <c r="J111" s="215">
        <f t="shared" si="5"/>
        <v>5.8126898684799722E-4</v>
      </c>
      <c r="M111" s="244">
        <f t="shared" si="6"/>
        <v>2344.87</v>
      </c>
    </row>
    <row r="112" spans="1:13">
      <c r="A112" s="214" t="s">
        <v>264</v>
      </c>
      <c r="B112" s="140" t="s">
        <v>265</v>
      </c>
      <c r="C112" s="164" t="s">
        <v>73</v>
      </c>
      <c r="D112" s="164" t="s">
        <v>266</v>
      </c>
      <c r="E112" s="141" t="s">
        <v>75</v>
      </c>
      <c r="F112" s="140">
        <v>202</v>
      </c>
      <c r="G112" s="246">
        <v>2.82</v>
      </c>
      <c r="H112" s="142">
        <f>TRUNC(G112 * (1 + 'BDI '!$F$29), 2)</f>
        <v>3.34</v>
      </c>
      <c r="I112" s="142">
        <f t="shared" si="8"/>
        <v>674.68</v>
      </c>
      <c r="J112" s="215">
        <f t="shared" si="5"/>
        <v>1.4088711660760844E-4</v>
      </c>
      <c r="M112" s="244">
        <f t="shared" si="6"/>
        <v>569.64</v>
      </c>
    </row>
    <row r="113" spans="1:13" ht="25.5">
      <c r="A113" s="214" t="s">
        <v>267</v>
      </c>
      <c r="B113" s="140" t="s">
        <v>268</v>
      </c>
      <c r="C113" s="164" t="s">
        <v>92</v>
      </c>
      <c r="D113" s="164" t="s">
        <v>269</v>
      </c>
      <c r="E113" s="141" t="s">
        <v>143</v>
      </c>
      <c r="F113" s="140">
        <v>30.3</v>
      </c>
      <c r="G113" s="246">
        <v>552.62</v>
      </c>
      <c r="H113" s="142">
        <f>TRUNC(G113 * (1 + 'BDI '!$F$29), 2)</f>
        <v>656.01</v>
      </c>
      <c r="I113" s="142">
        <f t="shared" si="8"/>
        <v>19877.099999999999</v>
      </c>
      <c r="J113" s="215">
        <f t="shared" si="5"/>
        <v>4.1507489558325339E-3</v>
      </c>
      <c r="M113" s="244">
        <f t="shared" si="6"/>
        <v>16744.38</v>
      </c>
    </row>
    <row r="114" spans="1:13" ht="25.5">
      <c r="A114" s="214" t="s">
        <v>270</v>
      </c>
      <c r="B114" s="140" t="s">
        <v>239</v>
      </c>
      <c r="C114" s="164" t="s">
        <v>92</v>
      </c>
      <c r="D114" s="164" t="s">
        <v>388</v>
      </c>
      <c r="E114" s="141" t="s">
        <v>143</v>
      </c>
      <c r="F114" s="140">
        <v>6.33</v>
      </c>
      <c r="G114" s="246">
        <v>579.33000000000004</v>
      </c>
      <c r="H114" s="142">
        <f>TRUNC(G114 * (1 + 'BDI '!$F$29), 2)</f>
        <v>687.72</v>
      </c>
      <c r="I114" s="142">
        <f t="shared" si="8"/>
        <v>4353.26</v>
      </c>
      <c r="J114" s="215">
        <f t="shared" si="5"/>
        <v>9.0905058582326089E-4</v>
      </c>
      <c r="M114" s="244">
        <f t="shared" si="6"/>
        <v>3667.15</v>
      </c>
    </row>
    <row r="115" spans="1:13" ht="25.5">
      <c r="A115" s="214" t="s">
        <v>271</v>
      </c>
      <c r="B115" s="140" t="s">
        <v>333</v>
      </c>
      <c r="C115" s="164" t="s">
        <v>73</v>
      </c>
      <c r="D115" s="164" t="s">
        <v>334</v>
      </c>
      <c r="E115" s="141" t="s">
        <v>225</v>
      </c>
      <c r="F115" s="140">
        <v>293.89999999999998</v>
      </c>
      <c r="G115" s="246">
        <v>15.58</v>
      </c>
      <c r="H115" s="142">
        <f>TRUNC(G115 * (1 + 'BDI '!$F$29), 2)</f>
        <v>18.489999999999998</v>
      </c>
      <c r="I115" s="142">
        <f t="shared" si="8"/>
        <v>5434.21</v>
      </c>
      <c r="J115" s="215">
        <f t="shared" si="5"/>
        <v>1.1347752681867432E-3</v>
      </c>
      <c r="M115" s="244">
        <f t="shared" si="6"/>
        <v>4578.96</v>
      </c>
    </row>
    <row r="116" spans="1:13" ht="25.5">
      <c r="A116" s="214" t="s">
        <v>272</v>
      </c>
      <c r="B116" s="140" t="s">
        <v>2290</v>
      </c>
      <c r="C116" s="164" t="s">
        <v>73</v>
      </c>
      <c r="D116" s="164" t="s">
        <v>2291</v>
      </c>
      <c r="E116" s="141" t="s">
        <v>225</v>
      </c>
      <c r="F116" s="140">
        <v>450.36</v>
      </c>
      <c r="G116" s="246">
        <v>14.97</v>
      </c>
      <c r="H116" s="142">
        <f>TRUNC(G116 * (1 + 'BDI '!$F$29), 2)</f>
        <v>17.77</v>
      </c>
      <c r="I116" s="142">
        <f t="shared" si="8"/>
        <v>8002.89</v>
      </c>
      <c r="J116" s="215">
        <f t="shared" si="5"/>
        <v>1.6711686972014344E-3</v>
      </c>
      <c r="M116" s="244">
        <f t="shared" si="6"/>
        <v>6741.88</v>
      </c>
    </row>
    <row r="117" spans="1:13" ht="25.5">
      <c r="A117" s="214" t="s">
        <v>273</v>
      </c>
      <c r="B117" s="140" t="s">
        <v>241</v>
      </c>
      <c r="C117" s="164" t="s">
        <v>73</v>
      </c>
      <c r="D117" s="164" t="s">
        <v>242</v>
      </c>
      <c r="E117" s="141" t="s">
        <v>225</v>
      </c>
      <c r="F117" s="140">
        <v>82.1</v>
      </c>
      <c r="G117" s="246">
        <v>19.82</v>
      </c>
      <c r="H117" s="142">
        <f>TRUNC(G117 * (1 + 'BDI '!$F$29), 2)</f>
        <v>23.52</v>
      </c>
      <c r="I117" s="142">
        <f t="shared" si="8"/>
        <v>1930.99</v>
      </c>
      <c r="J117" s="215">
        <f t="shared" si="5"/>
        <v>4.0323058827610993E-4</v>
      </c>
      <c r="M117" s="244">
        <f t="shared" si="6"/>
        <v>1627.22</v>
      </c>
    </row>
    <row r="118" spans="1:13" ht="25.5">
      <c r="A118" s="214" t="s">
        <v>274</v>
      </c>
      <c r="B118" s="140" t="s">
        <v>244</v>
      </c>
      <c r="C118" s="164" t="s">
        <v>73</v>
      </c>
      <c r="D118" s="164" t="s">
        <v>245</v>
      </c>
      <c r="E118" s="141" t="s">
        <v>225</v>
      </c>
      <c r="F118" s="140">
        <v>248.2</v>
      </c>
      <c r="G118" s="246">
        <v>15.67</v>
      </c>
      <c r="H118" s="142">
        <f>TRUNC(G118 * (1 + 'BDI '!$F$29), 2)</f>
        <v>18.600000000000001</v>
      </c>
      <c r="I118" s="142">
        <f t="shared" si="8"/>
        <v>4616.5200000000004</v>
      </c>
      <c r="J118" s="215">
        <f t="shared" si="5"/>
        <v>9.6402471032394123E-4</v>
      </c>
      <c r="M118" s="244">
        <f t="shared" si="6"/>
        <v>3889.29</v>
      </c>
    </row>
    <row r="119" spans="1:13" ht="25.5">
      <c r="A119" s="214" t="s">
        <v>275</v>
      </c>
      <c r="B119" s="140" t="s">
        <v>276</v>
      </c>
      <c r="C119" s="164" t="s">
        <v>73</v>
      </c>
      <c r="D119" s="164" t="s">
        <v>277</v>
      </c>
      <c r="E119" s="141" t="s">
        <v>225</v>
      </c>
      <c r="F119" s="140">
        <v>89</v>
      </c>
      <c r="G119" s="246">
        <v>13.25</v>
      </c>
      <c r="H119" s="142">
        <f>TRUNC(G119 * (1 + 'BDI '!$F$29), 2)</f>
        <v>15.72</v>
      </c>
      <c r="I119" s="142">
        <f t="shared" si="8"/>
        <v>1399.08</v>
      </c>
      <c r="J119" s="215">
        <f t="shared" si="5"/>
        <v>2.9215679596752953E-4</v>
      </c>
      <c r="M119" s="244">
        <f t="shared" si="6"/>
        <v>1179.25</v>
      </c>
    </row>
    <row r="120" spans="1:13" ht="25.5">
      <c r="A120" s="214" t="s">
        <v>278</v>
      </c>
      <c r="B120" s="140" t="s">
        <v>279</v>
      </c>
      <c r="C120" s="164" t="s">
        <v>92</v>
      </c>
      <c r="D120" s="164" t="s">
        <v>1499</v>
      </c>
      <c r="E120" s="141" t="s">
        <v>225</v>
      </c>
      <c r="F120" s="140">
        <v>0.98</v>
      </c>
      <c r="G120" s="246">
        <v>69.27</v>
      </c>
      <c r="H120" s="142">
        <f>TRUNC(G120 * (1 + 'BDI '!$F$29), 2)</f>
        <v>82.23</v>
      </c>
      <c r="I120" s="142">
        <f t="shared" si="8"/>
        <v>80.58</v>
      </c>
      <c r="J120" s="215">
        <f t="shared" si="5"/>
        <v>1.6826768032609666E-5</v>
      </c>
      <c r="M120" s="244">
        <f t="shared" si="6"/>
        <v>67.88</v>
      </c>
    </row>
    <row r="121" spans="1:13">
      <c r="A121" s="212" t="s">
        <v>280</v>
      </c>
      <c r="B121" s="163"/>
      <c r="C121" s="163"/>
      <c r="D121" s="163" t="s">
        <v>281</v>
      </c>
      <c r="E121" s="163"/>
      <c r="F121" s="138"/>
      <c r="G121" s="163"/>
      <c r="H121" s="163"/>
      <c r="I121" s="139">
        <f>SUM(I122:I131)</f>
        <v>37236.449999999997</v>
      </c>
      <c r="J121" s="213">
        <f t="shared" si="5"/>
        <v>7.7757397183900239E-3</v>
      </c>
      <c r="M121" s="244">
        <f t="shared" si="6"/>
        <v>0</v>
      </c>
    </row>
    <row r="122" spans="1:13" ht="25.5">
      <c r="A122" s="214" t="s">
        <v>282</v>
      </c>
      <c r="B122" s="140" t="s">
        <v>1981</v>
      </c>
      <c r="C122" s="164" t="s">
        <v>92</v>
      </c>
      <c r="D122" s="164" t="s">
        <v>283</v>
      </c>
      <c r="E122" s="141" t="s">
        <v>94</v>
      </c>
      <c r="F122" s="140">
        <v>692</v>
      </c>
      <c r="G122" s="246">
        <v>1.61</v>
      </c>
      <c r="H122" s="142">
        <f>TRUNC(G122 * (1 + 'BDI '!$F$29), 2)</f>
        <v>1.91</v>
      </c>
      <c r="I122" s="142">
        <f t="shared" ref="I122:I131" si="9">TRUNC(F122 * H122, 2)</f>
        <v>1321.72</v>
      </c>
      <c r="J122" s="215">
        <f t="shared" si="5"/>
        <v>2.7600243043014207E-4</v>
      </c>
      <c r="M122" s="244">
        <f t="shared" si="6"/>
        <v>1114.1199999999999</v>
      </c>
    </row>
    <row r="123" spans="1:13" ht="25.5">
      <c r="A123" s="214" t="s">
        <v>284</v>
      </c>
      <c r="B123" s="140" t="s">
        <v>279</v>
      </c>
      <c r="C123" s="164" t="s">
        <v>92</v>
      </c>
      <c r="D123" s="164" t="s">
        <v>1499</v>
      </c>
      <c r="E123" s="141" t="s">
        <v>225</v>
      </c>
      <c r="F123" s="140">
        <v>4.2300000000000004</v>
      </c>
      <c r="G123" s="246">
        <v>69.27</v>
      </c>
      <c r="H123" s="142">
        <f>TRUNC(G123 * (1 + 'BDI '!$F$29), 2)</f>
        <v>82.23</v>
      </c>
      <c r="I123" s="142">
        <f t="shared" si="9"/>
        <v>347.83</v>
      </c>
      <c r="J123" s="215">
        <f t="shared" si="5"/>
        <v>7.2634086929543556E-5</v>
      </c>
      <c r="M123" s="244">
        <f t="shared" si="6"/>
        <v>293.01</v>
      </c>
    </row>
    <row r="124" spans="1:13" ht="25.5">
      <c r="A124" s="214" t="s">
        <v>285</v>
      </c>
      <c r="B124" s="140" t="s">
        <v>286</v>
      </c>
      <c r="C124" s="164" t="s">
        <v>92</v>
      </c>
      <c r="D124" s="164" t="s">
        <v>287</v>
      </c>
      <c r="E124" s="141" t="s">
        <v>143</v>
      </c>
      <c r="F124" s="140">
        <v>7.56</v>
      </c>
      <c r="G124" s="246">
        <v>984.53</v>
      </c>
      <c r="H124" s="142">
        <f>TRUNC(G124 * (1 + 'BDI '!$F$29), 2)</f>
        <v>1168.73</v>
      </c>
      <c r="I124" s="142">
        <f t="shared" si="9"/>
        <v>8835.59</v>
      </c>
      <c r="J124" s="215">
        <f t="shared" si="5"/>
        <v>1.8450536530310951E-3</v>
      </c>
      <c r="M124" s="244">
        <f t="shared" si="6"/>
        <v>7443.04</v>
      </c>
    </row>
    <row r="125" spans="1:13" ht="25.5">
      <c r="A125" s="214" t="s">
        <v>288</v>
      </c>
      <c r="B125" s="140" t="s">
        <v>2292</v>
      </c>
      <c r="C125" s="164" t="s">
        <v>73</v>
      </c>
      <c r="D125" s="164" t="s">
        <v>2293</v>
      </c>
      <c r="E125" s="141" t="s">
        <v>225</v>
      </c>
      <c r="F125" s="140">
        <v>103</v>
      </c>
      <c r="G125" s="246">
        <v>11.82</v>
      </c>
      <c r="H125" s="142">
        <f>TRUNC(G125 * (1 + 'BDI '!$F$29), 2)</f>
        <v>14.03</v>
      </c>
      <c r="I125" s="142">
        <f t="shared" si="9"/>
        <v>1445.09</v>
      </c>
      <c r="J125" s="215">
        <f t="shared" si="5"/>
        <v>3.0176463410578182E-4</v>
      </c>
      <c r="M125" s="244">
        <f t="shared" si="6"/>
        <v>1217.46</v>
      </c>
    </row>
    <row r="126" spans="1:13" ht="25.5">
      <c r="A126" s="214" t="s">
        <v>289</v>
      </c>
      <c r="B126" s="140" t="s">
        <v>2294</v>
      </c>
      <c r="C126" s="164" t="s">
        <v>73</v>
      </c>
      <c r="D126" s="164" t="s">
        <v>2295</v>
      </c>
      <c r="E126" s="141" t="s">
        <v>225</v>
      </c>
      <c r="F126" s="140">
        <v>444</v>
      </c>
      <c r="G126" s="246">
        <v>13.95</v>
      </c>
      <c r="H126" s="142">
        <f>TRUNC(G126 * (1 + 'BDI '!$F$29), 2)</f>
        <v>16.559999999999999</v>
      </c>
      <c r="I126" s="142">
        <f t="shared" si="9"/>
        <v>7352.64</v>
      </c>
      <c r="J126" s="215">
        <f t="shared" si="5"/>
        <v>1.5353830690901854E-3</v>
      </c>
      <c r="M126" s="244">
        <f t="shared" si="6"/>
        <v>6193.8</v>
      </c>
    </row>
    <row r="127" spans="1:13" ht="25.5">
      <c r="A127" s="214" t="s">
        <v>290</v>
      </c>
      <c r="B127" s="140" t="s">
        <v>291</v>
      </c>
      <c r="C127" s="164" t="s">
        <v>73</v>
      </c>
      <c r="D127" s="164" t="s">
        <v>292</v>
      </c>
      <c r="E127" s="141" t="s">
        <v>225</v>
      </c>
      <c r="F127" s="140">
        <v>28</v>
      </c>
      <c r="G127" s="246">
        <v>16.48</v>
      </c>
      <c r="H127" s="142">
        <f>TRUNC(G127 * (1 + 'BDI '!$F$29), 2)</f>
        <v>19.559999999999999</v>
      </c>
      <c r="I127" s="142">
        <f t="shared" si="9"/>
        <v>547.67999999999995</v>
      </c>
      <c r="J127" s="215">
        <f t="shared" si="5"/>
        <v>1.1436689396996352E-4</v>
      </c>
      <c r="M127" s="244">
        <f t="shared" si="6"/>
        <v>461.44</v>
      </c>
    </row>
    <row r="128" spans="1:13" ht="25.5">
      <c r="A128" s="214" t="s">
        <v>293</v>
      </c>
      <c r="B128" s="140" t="s">
        <v>294</v>
      </c>
      <c r="C128" s="164" t="s">
        <v>73</v>
      </c>
      <c r="D128" s="164" t="s">
        <v>295</v>
      </c>
      <c r="E128" s="141" t="s">
        <v>225</v>
      </c>
      <c r="F128" s="140">
        <v>397</v>
      </c>
      <c r="G128" s="246">
        <v>14.72</v>
      </c>
      <c r="H128" s="142">
        <f>TRUNC(G128 * (1 + 'BDI '!$F$29), 2)</f>
        <v>17.47</v>
      </c>
      <c r="I128" s="142">
        <f t="shared" si="9"/>
        <v>6935.59</v>
      </c>
      <c r="J128" s="215">
        <f t="shared" si="5"/>
        <v>1.4482944167198719E-3</v>
      </c>
      <c r="M128" s="244">
        <f t="shared" si="6"/>
        <v>5843.84</v>
      </c>
    </row>
    <row r="129" spans="1:13" ht="25.5">
      <c r="A129" s="214" t="s">
        <v>296</v>
      </c>
      <c r="B129" s="140" t="s">
        <v>297</v>
      </c>
      <c r="C129" s="164" t="s">
        <v>92</v>
      </c>
      <c r="D129" s="164" t="s">
        <v>1498</v>
      </c>
      <c r="E129" s="141" t="s">
        <v>138</v>
      </c>
      <c r="F129" s="140">
        <v>132.54</v>
      </c>
      <c r="G129" s="246">
        <v>15.51</v>
      </c>
      <c r="H129" s="142">
        <f>TRUNC(G129 * (1 + 'BDI '!$F$29), 2)</f>
        <v>18.41</v>
      </c>
      <c r="I129" s="142">
        <f t="shared" si="9"/>
        <v>2440.06</v>
      </c>
      <c r="J129" s="215">
        <f t="shared" si="5"/>
        <v>5.0953491692292806E-4</v>
      </c>
      <c r="M129" s="244">
        <f t="shared" si="6"/>
        <v>2055.69</v>
      </c>
    </row>
    <row r="130" spans="1:13" ht="25.5">
      <c r="A130" s="214" t="s">
        <v>298</v>
      </c>
      <c r="B130" s="140" t="s">
        <v>299</v>
      </c>
      <c r="C130" s="164" t="s">
        <v>92</v>
      </c>
      <c r="D130" s="164" t="s">
        <v>300</v>
      </c>
      <c r="E130" s="141" t="s">
        <v>94</v>
      </c>
      <c r="F130" s="140">
        <v>44</v>
      </c>
      <c r="G130" s="246">
        <v>27.09</v>
      </c>
      <c r="H130" s="142">
        <f>TRUNC(G130 * (1 + 'BDI '!$F$29), 2)</f>
        <v>32.15</v>
      </c>
      <c r="I130" s="142">
        <f t="shared" si="9"/>
        <v>1414.6</v>
      </c>
      <c r="J130" s="215">
        <f t="shared" si="5"/>
        <v>2.9539769246624014E-4</v>
      </c>
      <c r="M130" s="244">
        <f t="shared" si="6"/>
        <v>1191.96</v>
      </c>
    </row>
    <row r="131" spans="1:13" ht="25.5">
      <c r="A131" s="214" t="s">
        <v>2193</v>
      </c>
      <c r="B131" s="140" t="s">
        <v>2194</v>
      </c>
      <c r="C131" s="164" t="s">
        <v>73</v>
      </c>
      <c r="D131" s="164" t="s">
        <v>2195</v>
      </c>
      <c r="E131" s="141" t="s">
        <v>75</v>
      </c>
      <c r="F131" s="140">
        <v>102.72</v>
      </c>
      <c r="G131" s="246">
        <v>54.09</v>
      </c>
      <c r="H131" s="142">
        <f>TRUNC(G131 * (1 + 'BDI '!$F$29), 2)</f>
        <v>64.209999999999994</v>
      </c>
      <c r="I131" s="142">
        <f t="shared" si="9"/>
        <v>6595.65</v>
      </c>
      <c r="J131" s="215">
        <f t="shared" si="5"/>
        <v>1.3773079247242732E-3</v>
      </c>
      <c r="M131" s="244">
        <f t="shared" si="6"/>
        <v>5556.12</v>
      </c>
    </row>
    <row r="132" spans="1:13">
      <c r="A132" s="212" t="s">
        <v>301</v>
      </c>
      <c r="B132" s="163"/>
      <c r="C132" s="163"/>
      <c r="D132" s="163" t="s">
        <v>302</v>
      </c>
      <c r="E132" s="163"/>
      <c r="F132" s="138"/>
      <c r="G132" s="163"/>
      <c r="H132" s="163"/>
      <c r="I132" s="139">
        <f>SUM(I133:I135)</f>
        <v>46383.19</v>
      </c>
      <c r="J132" s="213">
        <f t="shared" si="5"/>
        <v>9.6857679168833501E-3</v>
      </c>
      <c r="M132" s="244">
        <f t="shared" si="6"/>
        <v>0</v>
      </c>
    </row>
    <row r="133" spans="1:13" ht="38.25">
      <c r="A133" s="214" t="s">
        <v>303</v>
      </c>
      <c r="B133" s="140" t="s">
        <v>304</v>
      </c>
      <c r="C133" s="164" t="s">
        <v>92</v>
      </c>
      <c r="D133" s="164" t="s">
        <v>305</v>
      </c>
      <c r="E133" s="141" t="s">
        <v>225</v>
      </c>
      <c r="F133" s="140">
        <v>835.06</v>
      </c>
      <c r="G133" s="246">
        <v>15.69</v>
      </c>
      <c r="H133" s="142">
        <f>TRUNC(G133 * (1 + 'BDI '!$F$29), 2)</f>
        <v>18.62</v>
      </c>
      <c r="I133" s="142">
        <f>TRUNC(F133 * H133, 2)</f>
        <v>15548.81</v>
      </c>
      <c r="J133" s="215">
        <f t="shared" si="5"/>
        <v>3.2469126216570052E-3</v>
      </c>
      <c r="M133" s="244">
        <f t="shared" si="6"/>
        <v>13102.09</v>
      </c>
    </row>
    <row r="134" spans="1:13" ht="25.5">
      <c r="A134" s="214" t="s">
        <v>306</v>
      </c>
      <c r="B134" s="140" t="s">
        <v>307</v>
      </c>
      <c r="C134" s="164" t="s">
        <v>73</v>
      </c>
      <c r="D134" s="164" t="s">
        <v>308</v>
      </c>
      <c r="E134" s="141" t="s">
        <v>75</v>
      </c>
      <c r="F134" s="140">
        <v>44.81</v>
      </c>
      <c r="G134" s="246">
        <v>10.42</v>
      </c>
      <c r="H134" s="142">
        <f>TRUNC(G134 * (1 + 'BDI '!$F$29), 2)</f>
        <v>12.36</v>
      </c>
      <c r="I134" s="142">
        <f>TRUNC(F134 * H134, 2)</f>
        <v>553.85</v>
      </c>
      <c r="J134" s="215">
        <f t="shared" si="5"/>
        <v>1.1565531738472156E-4</v>
      </c>
      <c r="M134" s="244">
        <f t="shared" si="6"/>
        <v>466.92</v>
      </c>
    </row>
    <row r="135" spans="1:13" ht="25.5">
      <c r="A135" s="214" t="s">
        <v>309</v>
      </c>
      <c r="B135" s="140" t="s">
        <v>310</v>
      </c>
      <c r="C135" s="164" t="s">
        <v>92</v>
      </c>
      <c r="D135" s="164" t="s">
        <v>311</v>
      </c>
      <c r="E135" s="141" t="s">
        <v>225</v>
      </c>
      <c r="F135" s="140">
        <v>1778.07</v>
      </c>
      <c r="G135" s="246">
        <v>14.35</v>
      </c>
      <c r="H135" s="142">
        <f>TRUNC(G135 * (1 + 'BDI '!$F$29), 2)</f>
        <v>17.03</v>
      </c>
      <c r="I135" s="142">
        <f>TRUNC(F135 * H135, 2)</f>
        <v>30280.53</v>
      </c>
      <c r="J135" s="215">
        <f t="shared" si="5"/>
        <v>6.3231999778416226E-3</v>
      </c>
      <c r="M135" s="244">
        <f t="shared" si="6"/>
        <v>25515.3</v>
      </c>
    </row>
    <row r="136" spans="1:13">
      <c r="A136" s="212" t="s">
        <v>312</v>
      </c>
      <c r="B136" s="163"/>
      <c r="C136" s="163"/>
      <c r="D136" s="163" t="s">
        <v>313</v>
      </c>
      <c r="E136" s="163"/>
      <c r="F136" s="138"/>
      <c r="G136" s="163"/>
      <c r="H136" s="163"/>
      <c r="I136" s="139">
        <f>SUM(I137:I149)</f>
        <v>17487.829999999998</v>
      </c>
      <c r="J136" s="213">
        <f t="shared" si="5"/>
        <v>3.6518200397581569E-3</v>
      </c>
      <c r="M136" s="244">
        <f t="shared" si="6"/>
        <v>0</v>
      </c>
    </row>
    <row r="137" spans="1:13">
      <c r="A137" s="214" t="s">
        <v>314</v>
      </c>
      <c r="B137" s="140" t="s">
        <v>315</v>
      </c>
      <c r="C137" s="164" t="s">
        <v>73</v>
      </c>
      <c r="D137" s="164" t="s">
        <v>316</v>
      </c>
      <c r="E137" s="141" t="s">
        <v>143</v>
      </c>
      <c r="F137" s="140">
        <v>2.68</v>
      </c>
      <c r="G137" s="246">
        <v>118.45</v>
      </c>
      <c r="H137" s="142">
        <f>TRUNC(G137 * (1 + 'BDI '!$F$29), 2)</f>
        <v>140.61000000000001</v>
      </c>
      <c r="I137" s="142">
        <f t="shared" ref="I137:I149" si="10">TRUNC(F137 * H137, 2)</f>
        <v>376.83</v>
      </c>
      <c r="J137" s="215">
        <f t="shared" si="5"/>
        <v>7.868988579955696E-5</v>
      </c>
      <c r="M137" s="244">
        <f t="shared" si="6"/>
        <v>317.44</v>
      </c>
    </row>
    <row r="138" spans="1:13">
      <c r="A138" s="214" t="s">
        <v>317</v>
      </c>
      <c r="B138" s="140" t="s">
        <v>318</v>
      </c>
      <c r="C138" s="164" t="s">
        <v>73</v>
      </c>
      <c r="D138" s="164" t="s">
        <v>319</v>
      </c>
      <c r="E138" s="141" t="s">
        <v>143</v>
      </c>
      <c r="F138" s="140">
        <v>1.33</v>
      </c>
      <c r="G138" s="246">
        <v>28.48</v>
      </c>
      <c r="H138" s="142">
        <f>TRUNC(G138 * (1 + 'BDI '!$F$29), 2)</f>
        <v>33.799999999999997</v>
      </c>
      <c r="I138" s="142">
        <f t="shared" si="10"/>
        <v>44.95</v>
      </c>
      <c r="J138" s="215">
        <f t="shared" si="5"/>
        <v>9.3864882485207808E-6</v>
      </c>
      <c r="M138" s="244">
        <f t="shared" si="6"/>
        <v>37.869999999999997</v>
      </c>
    </row>
    <row r="139" spans="1:13" ht="25.5">
      <c r="A139" s="214" t="s">
        <v>320</v>
      </c>
      <c r="B139" s="140" t="s">
        <v>256</v>
      </c>
      <c r="C139" s="164" t="s">
        <v>73</v>
      </c>
      <c r="D139" s="164" t="s">
        <v>257</v>
      </c>
      <c r="E139" s="141" t="s">
        <v>75</v>
      </c>
      <c r="F139" s="140">
        <v>13.14</v>
      </c>
      <c r="G139" s="246">
        <v>81.77</v>
      </c>
      <c r="H139" s="142">
        <f>TRUNC(G139 * (1 + 'BDI '!$F$29), 2)</f>
        <v>97.06</v>
      </c>
      <c r="I139" s="142">
        <f t="shared" si="10"/>
        <v>1275.3599999999999</v>
      </c>
      <c r="J139" s="215">
        <f t="shared" si="5"/>
        <v>2.6632150506414819E-4</v>
      </c>
      <c r="M139" s="244">
        <f t="shared" si="6"/>
        <v>1074.45</v>
      </c>
    </row>
    <row r="140" spans="1:13" ht="25.5">
      <c r="A140" s="214" t="s">
        <v>321</v>
      </c>
      <c r="B140" s="140" t="s">
        <v>241</v>
      </c>
      <c r="C140" s="164" t="s">
        <v>73</v>
      </c>
      <c r="D140" s="164" t="s">
        <v>242</v>
      </c>
      <c r="E140" s="141" t="s">
        <v>225</v>
      </c>
      <c r="F140" s="140">
        <v>17.899999999999999</v>
      </c>
      <c r="G140" s="246">
        <v>19.82</v>
      </c>
      <c r="H140" s="142">
        <f>TRUNC(G140 * (1 + 'BDI '!$F$29), 2)</f>
        <v>23.52</v>
      </c>
      <c r="I140" s="142">
        <f t="shared" si="10"/>
        <v>421</v>
      </c>
      <c r="J140" s="215">
        <f t="shared" si="5"/>
        <v>8.7913493940539454E-5</v>
      </c>
      <c r="M140" s="244">
        <f t="shared" si="6"/>
        <v>354.77</v>
      </c>
    </row>
    <row r="141" spans="1:13" ht="25.5">
      <c r="A141" s="214" t="s">
        <v>322</v>
      </c>
      <c r="B141" s="140" t="s">
        <v>323</v>
      </c>
      <c r="C141" s="164" t="s">
        <v>73</v>
      </c>
      <c r="D141" s="164" t="s">
        <v>324</v>
      </c>
      <c r="E141" s="141" t="s">
        <v>225</v>
      </c>
      <c r="F141" s="140">
        <v>7.64</v>
      </c>
      <c r="G141" s="246">
        <v>17.52</v>
      </c>
      <c r="H141" s="142">
        <f>TRUNC(G141 * (1 + 'BDI '!$F$29), 2)</f>
        <v>20.79</v>
      </c>
      <c r="I141" s="142">
        <f t="shared" si="10"/>
        <v>158.83000000000001</v>
      </c>
      <c r="J141" s="215">
        <f t="shared" si="5"/>
        <v>3.3166983949111364E-5</v>
      </c>
      <c r="M141" s="244">
        <f t="shared" si="6"/>
        <v>133.85</v>
      </c>
    </row>
    <row r="142" spans="1:13" ht="25.5">
      <c r="A142" s="214" t="s">
        <v>325</v>
      </c>
      <c r="B142" s="140" t="s">
        <v>244</v>
      </c>
      <c r="C142" s="164" t="s">
        <v>73</v>
      </c>
      <c r="D142" s="164" t="s">
        <v>245</v>
      </c>
      <c r="E142" s="141" t="s">
        <v>225</v>
      </c>
      <c r="F142" s="140">
        <v>16.55</v>
      </c>
      <c r="G142" s="246">
        <v>15.67</v>
      </c>
      <c r="H142" s="142">
        <f>TRUNC(G142 * (1 + 'BDI '!$F$29), 2)</f>
        <v>18.600000000000001</v>
      </c>
      <c r="I142" s="142">
        <f t="shared" si="10"/>
        <v>307.83</v>
      </c>
      <c r="J142" s="215">
        <f t="shared" si="5"/>
        <v>6.4281260901938864E-5</v>
      </c>
      <c r="M142" s="244">
        <f t="shared" si="6"/>
        <v>259.33</v>
      </c>
    </row>
    <row r="143" spans="1:13" ht="25.5">
      <c r="A143" s="214" t="s">
        <v>326</v>
      </c>
      <c r="B143" s="140" t="s">
        <v>276</v>
      </c>
      <c r="C143" s="164" t="s">
        <v>73</v>
      </c>
      <c r="D143" s="164" t="s">
        <v>277</v>
      </c>
      <c r="E143" s="141" t="s">
        <v>225</v>
      </c>
      <c r="F143" s="140">
        <v>55.55</v>
      </c>
      <c r="G143" s="246">
        <v>13.25</v>
      </c>
      <c r="H143" s="142">
        <f>TRUNC(G143 * (1 + 'BDI '!$F$29), 2)</f>
        <v>15.72</v>
      </c>
      <c r="I143" s="142">
        <f t="shared" si="10"/>
        <v>873.24</v>
      </c>
      <c r="J143" s="215">
        <f t="shared" si="5"/>
        <v>1.823505450086382E-4</v>
      </c>
      <c r="M143" s="244">
        <f t="shared" si="6"/>
        <v>736.03</v>
      </c>
    </row>
    <row r="144" spans="1:13" ht="25.5">
      <c r="A144" s="214" t="s">
        <v>327</v>
      </c>
      <c r="B144" s="140" t="s">
        <v>239</v>
      </c>
      <c r="C144" s="164" t="s">
        <v>92</v>
      </c>
      <c r="D144" s="164" t="s">
        <v>388</v>
      </c>
      <c r="E144" s="141" t="s">
        <v>143</v>
      </c>
      <c r="F144" s="140">
        <v>1.48</v>
      </c>
      <c r="G144" s="246">
        <v>579.33000000000004</v>
      </c>
      <c r="H144" s="142">
        <f>TRUNC(G144 * (1 + 'BDI '!$F$29), 2)</f>
        <v>687.72</v>
      </c>
      <c r="I144" s="142">
        <f t="shared" si="10"/>
        <v>1017.82</v>
      </c>
      <c r="J144" s="215">
        <f t="shared" ref="J144:J207" si="11">I144/$H$947</f>
        <v>2.1254183468541539E-4</v>
      </c>
      <c r="M144" s="244">
        <f t="shared" ref="M144:M207" si="12">TRUNC(F144*G144,2)</f>
        <v>857.4</v>
      </c>
    </row>
    <row r="145" spans="1:13" ht="25.5">
      <c r="A145" s="214" t="s">
        <v>328</v>
      </c>
      <c r="B145" s="140" t="s">
        <v>262</v>
      </c>
      <c r="C145" s="164" t="s">
        <v>73</v>
      </c>
      <c r="D145" s="164" t="s">
        <v>263</v>
      </c>
      <c r="E145" s="141" t="s">
        <v>143</v>
      </c>
      <c r="F145" s="140">
        <v>5.84</v>
      </c>
      <c r="G145" s="246">
        <v>215.72</v>
      </c>
      <c r="H145" s="142">
        <f>TRUNC(G145 * (1 + 'BDI '!$F$29), 2)</f>
        <v>256.08</v>
      </c>
      <c r="I145" s="142">
        <f t="shared" si="10"/>
        <v>1495.5</v>
      </c>
      <c r="J145" s="215">
        <f t="shared" si="11"/>
        <v>3.1229128310707069E-4</v>
      </c>
      <c r="M145" s="244">
        <f t="shared" si="12"/>
        <v>1259.8</v>
      </c>
    </row>
    <row r="146" spans="1:13">
      <c r="A146" s="214" t="s">
        <v>329</v>
      </c>
      <c r="B146" s="140" t="s">
        <v>330</v>
      </c>
      <c r="C146" s="164" t="s">
        <v>73</v>
      </c>
      <c r="D146" s="164" t="s">
        <v>331</v>
      </c>
      <c r="E146" s="141" t="s">
        <v>75</v>
      </c>
      <c r="F146" s="140">
        <v>113.4</v>
      </c>
      <c r="G146" s="246">
        <v>2.84</v>
      </c>
      <c r="H146" s="142">
        <f>TRUNC(G146 * (1 + 'BDI '!$F$29), 2)</f>
        <v>3.37</v>
      </c>
      <c r="I146" s="142">
        <f t="shared" si="10"/>
        <v>382.15</v>
      </c>
      <c r="J146" s="215">
        <f t="shared" si="11"/>
        <v>7.9800811661228383E-5</v>
      </c>
      <c r="M146" s="244">
        <f t="shared" si="12"/>
        <v>322.05</v>
      </c>
    </row>
    <row r="147" spans="1:13" ht="25.5">
      <c r="A147" s="214" t="s">
        <v>332</v>
      </c>
      <c r="B147" s="140" t="s">
        <v>333</v>
      </c>
      <c r="C147" s="164" t="s">
        <v>73</v>
      </c>
      <c r="D147" s="164" t="s">
        <v>334</v>
      </c>
      <c r="E147" s="141" t="s">
        <v>225</v>
      </c>
      <c r="F147" s="140">
        <v>141.46</v>
      </c>
      <c r="G147" s="246">
        <v>15.58</v>
      </c>
      <c r="H147" s="142">
        <f>TRUNC(G147 * (1 + 'BDI '!$F$29), 2)</f>
        <v>18.489999999999998</v>
      </c>
      <c r="I147" s="142">
        <f t="shared" si="10"/>
        <v>2615.59</v>
      </c>
      <c r="J147" s="215">
        <f t="shared" si="11"/>
        <v>5.4618920573856441E-4</v>
      </c>
      <c r="M147" s="244">
        <f t="shared" si="12"/>
        <v>2203.94</v>
      </c>
    </row>
    <row r="148" spans="1:13" ht="25.5">
      <c r="A148" s="214" t="s">
        <v>335</v>
      </c>
      <c r="B148" s="140" t="s">
        <v>336</v>
      </c>
      <c r="C148" s="164" t="s">
        <v>92</v>
      </c>
      <c r="D148" s="164" t="s">
        <v>337</v>
      </c>
      <c r="E148" s="141" t="s">
        <v>143</v>
      </c>
      <c r="F148" s="140">
        <v>11.34</v>
      </c>
      <c r="G148" s="246">
        <v>588.53</v>
      </c>
      <c r="H148" s="142">
        <f>TRUNC(G148 * (1 + 'BDI '!$F$29), 2)</f>
        <v>698.64</v>
      </c>
      <c r="I148" s="142">
        <f t="shared" si="10"/>
        <v>7922.57</v>
      </c>
      <c r="J148" s="215">
        <f t="shared" si="11"/>
        <v>1.6543962225380039E-3</v>
      </c>
      <c r="M148" s="244">
        <f t="shared" si="12"/>
        <v>6673.93</v>
      </c>
    </row>
    <row r="149" spans="1:13" ht="25.5">
      <c r="A149" s="214" t="s">
        <v>338</v>
      </c>
      <c r="B149" s="140" t="s">
        <v>279</v>
      </c>
      <c r="C149" s="164" t="s">
        <v>92</v>
      </c>
      <c r="D149" s="164" t="s">
        <v>1499</v>
      </c>
      <c r="E149" s="141" t="s">
        <v>225</v>
      </c>
      <c r="F149" s="140">
        <v>7.25</v>
      </c>
      <c r="G149" s="246">
        <v>69.27</v>
      </c>
      <c r="H149" s="142">
        <f>TRUNC(G149 * (1 + 'BDI '!$F$29), 2)</f>
        <v>82.23</v>
      </c>
      <c r="I149" s="142">
        <f t="shared" si="10"/>
        <v>596.16</v>
      </c>
      <c r="J149" s="215">
        <f t="shared" si="11"/>
        <v>1.2449051911542043E-4</v>
      </c>
      <c r="M149" s="244">
        <f t="shared" si="12"/>
        <v>502.2</v>
      </c>
    </row>
    <row r="150" spans="1:13">
      <c r="A150" s="212" t="s">
        <v>339</v>
      </c>
      <c r="B150" s="163"/>
      <c r="C150" s="163"/>
      <c r="D150" s="163" t="s">
        <v>340</v>
      </c>
      <c r="E150" s="163"/>
      <c r="F150" s="138"/>
      <c r="G150" s="163"/>
      <c r="H150" s="163"/>
      <c r="I150" s="139">
        <f>SUM(I151:I155)</f>
        <v>6473.1100000000006</v>
      </c>
      <c r="J150" s="213">
        <f t="shared" si="11"/>
        <v>1.3517190421887064E-3</v>
      </c>
      <c r="M150" s="244">
        <f t="shared" si="12"/>
        <v>0</v>
      </c>
    </row>
    <row r="151" spans="1:13" ht="25.5">
      <c r="A151" s="214" t="s">
        <v>341</v>
      </c>
      <c r="B151" s="140" t="s">
        <v>1982</v>
      </c>
      <c r="C151" s="164" t="s">
        <v>92</v>
      </c>
      <c r="D151" s="164" t="s">
        <v>342</v>
      </c>
      <c r="E151" s="141" t="s">
        <v>143</v>
      </c>
      <c r="F151" s="140">
        <v>3.72</v>
      </c>
      <c r="G151" s="246">
        <v>325.41000000000003</v>
      </c>
      <c r="H151" s="142">
        <f>TRUNC(G151 * (1 + 'BDI '!$F$29), 2)</f>
        <v>386.29</v>
      </c>
      <c r="I151" s="142">
        <f>TRUNC(F151 * H151, 2)</f>
        <v>1436.99</v>
      </c>
      <c r="J151" s="215">
        <f t="shared" si="11"/>
        <v>3.0007318683519189E-4</v>
      </c>
      <c r="M151" s="244">
        <f t="shared" si="12"/>
        <v>1210.52</v>
      </c>
    </row>
    <row r="152" spans="1:13" ht="25.5">
      <c r="A152" s="214" t="s">
        <v>343</v>
      </c>
      <c r="B152" s="140" t="s">
        <v>2296</v>
      </c>
      <c r="C152" s="164" t="s">
        <v>73</v>
      </c>
      <c r="D152" s="164" t="s">
        <v>2297</v>
      </c>
      <c r="E152" s="141" t="s">
        <v>225</v>
      </c>
      <c r="F152" s="140">
        <v>56.91</v>
      </c>
      <c r="G152" s="246">
        <v>17.82</v>
      </c>
      <c r="H152" s="142">
        <f>TRUNC(G152 * (1 + 'BDI '!$F$29), 2)</f>
        <v>21.15</v>
      </c>
      <c r="I152" s="142">
        <f>TRUNC(F152 * H152, 2)</f>
        <v>1203.6400000000001</v>
      </c>
      <c r="J152" s="215">
        <f t="shared" si="11"/>
        <v>2.5134488799665301E-4</v>
      </c>
      <c r="M152" s="244">
        <f t="shared" si="12"/>
        <v>1014.13</v>
      </c>
    </row>
    <row r="153" spans="1:13" ht="38.25">
      <c r="A153" s="214" t="s">
        <v>344</v>
      </c>
      <c r="B153" s="140" t="s">
        <v>1983</v>
      </c>
      <c r="C153" s="164" t="s">
        <v>92</v>
      </c>
      <c r="D153" s="164" t="s">
        <v>1984</v>
      </c>
      <c r="E153" s="141" t="s">
        <v>143</v>
      </c>
      <c r="F153" s="140">
        <v>1.94</v>
      </c>
      <c r="G153" s="246">
        <v>563.36</v>
      </c>
      <c r="H153" s="142">
        <f>TRUNC(G153 * (1 + 'BDI '!$F$29), 2)</f>
        <v>668.76</v>
      </c>
      <c r="I153" s="142">
        <f>TRUNC(F153 * H153, 2)</f>
        <v>1297.3900000000001</v>
      </c>
      <c r="J153" s="215">
        <f t="shared" si="11"/>
        <v>2.7092182399885155E-4</v>
      </c>
      <c r="M153" s="244">
        <f t="shared" si="12"/>
        <v>1092.9100000000001</v>
      </c>
    </row>
    <row r="154" spans="1:13" ht="25.5">
      <c r="A154" s="214" t="s">
        <v>346</v>
      </c>
      <c r="B154" s="140" t="s">
        <v>1985</v>
      </c>
      <c r="C154" s="164" t="s">
        <v>92</v>
      </c>
      <c r="D154" s="164" t="s">
        <v>1986</v>
      </c>
      <c r="E154" s="141" t="s">
        <v>1953</v>
      </c>
      <c r="F154" s="140">
        <v>120.97</v>
      </c>
      <c r="G154" s="246">
        <v>16.86</v>
      </c>
      <c r="H154" s="142">
        <f>TRUNC(G154 * (1 + 'BDI '!$F$29), 2)</f>
        <v>20.010000000000002</v>
      </c>
      <c r="I154" s="142">
        <f>TRUNC(F154 * H154, 2)</f>
        <v>2420.6</v>
      </c>
      <c r="J154" s="215">
        <f t="shared" si="11"/>
        <v>5.0547126706049835E-4</v>
      </c>
      <c r="M154" s="244">
        <f t="shared" si="12"/>
        <v>2039.55</v>
      </c>
    </row>
    <row r="155" spans="1:13" ht="25.5">
      <c r="A155" s="214" t="s">
        <v>348</v>
      </c>
      <c r="B155" s="140" t="s">
        <v>349</v>
      </c>
      <c r="C155" s="164" t="s">
        <v>92</v>
      </c>
      <c r="D155" s="164" t="s">
        <v>350</v>
      </c>
      <c r="E155" s="141" t="s">
        <v>225</v>
      </c>
      <c r="F155" s="140">
        <v>4.45</v>
      </c>
      <c r="G155" s="246">
        <v>21.68</v>
      </c>
      <c r="H155" s="142">
        <f>TRUNC(G155 * (1 + 'BDI '!$F$29), 2)</f>
        <v>25.73</v>
      </c>
      <c r="I155" s="142">
        <f>TRUNC(F155 * H155, 2)</f>
        <v>114.49</v>
      </c>
      <c r="J155" s="215">
        <f t="shared" si="11"/>
        <v>2.3907876297511547E-5</v>
      </c>
      <c r="M155" s="244">
        <f t="shared" si="12"/>
        <v>96.47</v>
      </c>
    </row>
    <row r="156" spans="1:13">
      <c r="A156" s="212" t="s">
        <v>351</v>
      </c>
      <c r="B156" s="163"/>
      <c r="C156" s="163"/>
      <c r="D156" s="163" t="s">
        <v>352</v>
      </c>
      <c r="E156" s="163"/>
      <c r="F156" s="138"/>
      <c r="G156" s="163"/>
      <c r="H156" s="163"/>
      <c r="I156" s="139">
        <f>SUM(I157:I160)</f>
        <v>57100.739999999991</v>
      </c>
      <c r="J156" s="213">
        <f t="shared" si="11"/>
        <v>1.1923813681687217E-2</v>
      </c>
      <c r="M156" s="244">
        <f t="shared" si="12"/>
        <v>0</v>
      </c>
    </row>
    <row r="157" spans="1:13" ht="25.5">
      <c r="A157" s="214" t="s">
        <v>353</v>
      </c>
      <c r="B157" s="140" t="s">
        <v>1982</v>
      </c>
      <c r="C157" s="164" t="s">
        <v>92</v>
      </c>
      <c r="D157" s="164" t="s">
        <v>342</v>
      </c>
      <c r="E157" s="141" t="s">
        <v>143</v>
      </c>
      <c r="F157" s="140">
        <v>44.3</v>
      </c>
      <c r="G157" s="246">
        <v>325.41000000000003</v>
      </c>
      <c r="H157" s="142">
        <f>TRUNC(G157 * (1 + 'BDI '!$F$29), 2)</f>
        <v>386.29</v>
      </c>
      <c r="I157" s="142">
        <f>TRUNC(F157 * H157, 2)</f>
        <v>17112.64</v>
      </c>
      <c r="J157" s="215">
        <f t="shared" si="11"/>
        <v>3.5734726198257318E-3</v>
      </c>
      <c r="M157" s="244">
        <f t="shared" si="12"/>
        <v>14415.66</v>
      </c>
    </row>
    <row r="158" spans="1:13" ht="25.5">
      <c r="A158" s="214" t="s">
        <v>354</v>
      </c>
      <c r="B158" s="140" t="s">
        <v>333</v>
      </c>
      <c r="C158" s="164" t="s">
        <v>73</v>
      </c>
      <c r="D158" s="164" t="s">
        <v>334</v>
      </c>
      <c r="E158" s="141" t="s">
        <v>225</v>
      </c>
      <c r="F158" s="140">
        <v>126</v>
      </c>
      <c r="G158" s="246">
        <v>15.58</v>
      </c>
      <c r="H158" s="142">
        <f>TRUNC(G158 * (1 + 'BDI '!$F$29), 2)</f>
        <v>18.489999999999998</v>
      </c>
      <c r="I158" s="142">
        <f>TRUNC(F158 * H158, 2)</f>
        <v>2329.7399999999998</v>
      </c>
      <c r="J158" s="215">
        <f t="shared" si="11"/>
        <v>4.8649782273879426E-4</v>
      </c>
      <c r="M158" s="244">
        <f t="shared" si="12"/>
        <v>1963.08</v>
      </c>
    </row>
    <row r="159" spans="1:13" ht="25.5">
      <c r="A159" s="214" t="s">
        <v>355</v>
      </c>
      <c r="B159" s="140" t="s">
        <v>1985</v>
      </c>
      <c r="C159" s="164" t="s">
        <v>92</v>
      </c>
      <c r="D159" s="164" t="s">
        <v>1986</v>
      </c>
      <c r="E159" s="141" t="s">
        <v>1953</v>
      </c>
      <c r="F159" s="140">
        <v>1498.97</v>
      </c>
      <c r="G159" s="246">
        <v>16.86</v>
      </c>
      <c r="H159" s="142">
        <f>TRUNC(G159 * (1 + 'BDI '!$F$29), 2)</f>
        <v>20.010000000000002</v>
      </c>
      <c r="I159" s="142">
        <f>TRUNC(F159 * H159, 2)</f>
        <v>29994.38</v>
      </c>
      <c r="J159" s="215">
        <f t="shared" si="11"/>
        <v>6.2634459486466459E-3</v>
      </c>
      <c r="M159" s="244">
        <f t="shared" si="12"/>
        <v>25272.63</v>
      </c>
    </row>
    <row r="160" spans="1:13" ht="38.25">
      <c r="A160" s="214" t="s">
        <v>356</v>
      </c>
      <c r="B160" s="140" t="s">
        <v>1983</v>
      </c>
      <c r="C160" s="164" t="s">
        <v>92</v>
      </c>
      <c r="D160" s="164" t="s">
        <v>1984</v>
      </c>
      <c r="E160" s="141" t="s">
        <v>143</v>
      </c>
      <c r="F160" s="140">
        <v>11.46</v>
      </c>
      <c r="G160" s="246">
        <v>563.36</v>
      </c>
      <c r="H160" s="142">
        <f>TRUNC(G160 * (1 + 'BDI '!$F$29), 2)</f>
        <v>668.76</v>
      </c>
      <c r="I160" s="142">
        <f>TRUNC(F160 * H160, 2)</f>
        <v>7663.98</v>
      </c>
      <c r="J160" s="215">
        <f t="shared" si="11"/>
        <v>1.6003972904760464E-3</v>
      </c>
      <c r="M160" s="244">
        <f t="shared" si="12"/>
        <v>6456.1</v>
      </c>
    </row>
    <row r="161" spans="1:13">
      <c r="A161" s="212" t="s">
        <v>357</v>
      </c>
      <c r="B161" s="163"/>
      <c r="C161" s="163"/>
      <c r="D161" s="163" t="s">
        <v>358</v>
      </c>
      <c r="E161" s="163"/>
      <c r="F161" s="138"/>
      <c r="G161" s="163"/>
      <c r="H161" s="163"/>
      <c r="I161" s="139">
        <f>SUM(I162:I169)</f>
        <v>34048.449999999997</v>
      </c>
      <c r="J161" s="213">
        <f t="shared" si="11"/>
        <v>7.1100194839899301E-3</v>
      </c>
      <c r="M161" s="244">
        <f t="shared" si="12"/>
        <v>0</v>
      </c>
    </row>
    <row r="162" spans="1:13" ht="25.5">
      <c r="A162" s="214" t="s">
        <v>359</v>
      </c>
      <c r="B162" s="140" t="s">
        <v>360</v>
      </c>
      <c r="C162" s="164" t="s">
        <v>73</v>
      </c>
      <c r="D162" s="164" t="s">
        <v>361</v>
      </c>
      <c r="E162" s="141" t="s">
        <v>75</v>
      </c>
      <c r="F162" s="140">
        <v>63.36</v>
      </c>
      <c r="G162" s="246">
        <v>85.05</v>
      </c>
      <c r="H162" s="142">
        <f>TRUNC(G162 * (1 + 'BDI '!$F$29), 2)</f>
        <v>100.96</v>
      </c>
      <c r="I162" s="142">
        <f t="shared" ref="I162:I169" si="13">TRUNC(F162 * H162, 2)</f>
        <v>6396.82</v>
      </c>
      <c r="J162" s="215">
        <f t="shared" si="11"/>
        <v>1.3357881147475572E-3</v>
      </c>
      <c r="M162" s="244">
        <f t="shared" si="12"/>
        <v>5388.76</v>
      </c>
    </row>
    <row r="163" spans="1:13" ht="25.5">
      <c r="A163" s="214" t="s">
        <v>362</v>
      </c>
      <c r="B163" s="140" t="s">
        <v>2298</v>
      </c>
      <c r="C163" s="164" t="s">
        <v>73</v>
      </c>
      <c r="D163" s="164" t="s">
        <v>2299</v>
      </c>
      <c r="E163" s="141" t="s">
        <v>143</v>
      </c>
      <c r="F163" s="140">
        <v>3.02</v>
      </c>
      <c r="G163" s="246">
        <v>574.17999999999995</v>
      </c>
      <c r="H163" s="142">
        <f>TRUNC(G163 * (1 + 'BDI '!$F$29), 2)</f>
        <v>681.6</v>
      </c>
      <c r="I163" s="142">
        <f t="shared" si="13"/>
        <v>2058.4299999999998</v>
      </c>
      <c r="J163" s="215">
        <f t="shared" si="11"/>
        <v>4.2984269200005849E-4</v>
      </c>
      <c r="M163" s="244">
        <f t="shared" si="12"/>
        <v>1734.02</v>
      </c>
    </row>
    <row r="164" spans="1:13" ht="25.5">
      <c r="A164" s="214" t="s">
        <v>363</v>
      </c>
      <c r="B164" s="140" t="s">
        <v>364</v>
      </c>
      <c r="C164" s="164" t="s">
        <v>73</v>
      </c>
      <c r="D164" s="164" t="s">
        <v>365</v>
      </c>
      <c r="E164" s="141" t="s">
        <v>75</v>
      </c>
      <c r="F164" s="140">
        <v>74.2</v>
      </c>
      <c r="G164" s="246">
        <v>130.81</v>
      </c>
      <c r="H164" s="142">
        <f>TRUNC(G164 * (1 + 'BDI '!$F$29), 2)</f>
        <v>155.28</v>
      </c>
      <c r="I164" s="142">
        <f t="shared" si="13"/>
        <v>11521.77</v>
      </c>
      <c r="J164" s="215">
        <f t="shared" si="11"/>
        <v>2.4059835085018747E-3</v>
      </c>
      <c r="M164" s="244">
        <f t="shared" si="12"/>
        <v>9706.1</v>
      </c>
    </row>
    <row r="165" spans="1:13" ht="38.25">
      <c r="A165" s="214" t="s">
        <v>366</v>
      </c>
      <c r="B165" s="140" t="s">
        <v>367</v>
      </c>
      <c r="C165" s="164" t="s">
        <v>92</v>
      </c>
      <c r="D165" s="164" t="s">
        <v>368</v>
      </c>
      <c r="E165" s="141" t="s">
        <v>143</v>
      </c>
      <c r="F165" s="140">
        <v>4.21</v>
      </c>
      <c r="G165" s="246">
        <v>566</v>
      </c>
      <c r="H165" s="142">
        <f>TRUNC(G165 * (1 + 'BDI '!$F$29), 2)</f>
        <v>671.89</v>
      </c>
      <c r="I165" s="142">
        <f t="shared" si="13"/>
        <v>2828.65</v>
      </c>
      <c r="J165" s="215">
        <f t="shared" si="11"/>
        <v>5.9068053357460085E-4</v>
      </c>
      <c r="M165" s="244">
        <f t="shared" si="12"/>
        <v>2382.86</v>
      </c>
    </row>
    <row r="166" spans="1:13" ht="25.5">
      <c r="A166" s="214" t="s">
        <v>369</v>
      </c>
      <c r="B166" s="140" t="s">
        <v>291</v>
      </c>
      <c r="C166" s="164" t="s">
        <v>73</v>
      </c>
      <c r="D166" s="164" t="s">
        <v>292</v>
      </c>
      <c r="E166" s="141" t="s">
        <v>225</v>
      </c>
      <c r="F166" s="140">
        <v>173.4</v>
      </c>
      <c r="G166" s="246">
        <v>16.48</v>
      </c>
      <c r="H166" s="142">
        <f>TRUNC(G166 * (1 + 'BDI '!$F$29), 2)</f>
        <v>19.559999999999999</v>
      </c>
      <c r="I166" s="142">
        <f t="shared" si="13"/>
        <v>3391.7</v>
      </c>
      <c r="J166" s="215">
        <f t="shared" si="11"/>
        <v>7.0825700094567139E-4</v>
      </c>
      <c r="M166" s="244">
        <f t="shared" si="12"/>
        <v>2857.63</v>
      </c>
    </row>
    <row r="167" spans="1:13" ht="25.5">
      <c r="A167" s="214" t="s">
        <v>370</v>
      </c>
      <c r="B167" s="140" t="s">
        <v>2300</v>
      </c>
      <c r="C167" s="164" t="s">
        <v>73</v>
      </c>
      <c r="D167" s="164" t="s">
        <v>2301</v>
      </c>
      <c r="E167" s="141" t="s">
        <v>225</v>
      </c>
      <c r="F167" s="140">
        <v>160.30000000000001</v>
      </c>
      <c r="G167" s="246">
        <v>15.44</v>
      </c>
      <c r="H167" s="142">
        <f>TRUNC(G167 * (1 + 'BDI '!$F$29), 2)</f>
        <v>18.32</v>
      </c>
      <c r="I167" s="142">
        <f t="shared" si="13"/>
        <v>2936.69</v>
      </c>
      <c r="J167" s="215">
        <f t="shared" si="11"/>
        <v>6.1324151667516114E-4</v>
      </c>
      <c r="M167" s="244">
        <f t="shared" si="12"/>
        <v>2475.0300000000002</v>
      </c>
    </row>
    <row r="168" spans="1:13" ht="25.5">
      <c r="A168" s="214" t="s">
        <v>371</v>
      </c>
      <c r="B168" s="140" t="s">
        <v>2294</v>
      </c>
      <c r="C168" s="164" t="s">
        <v>73</v>
      </c>
      <c r="D168" s="164" t="s">
        <v>2295</v>
      </c>
      <c r="E168" s="141" t="s">
        <v>225</v>
      </c>
      <c r="F168" s="140">
        <v>277</v>
      </c>
      <c r="G168" s="246">
        <v>13.95</v>
      </c>
      <c r="H168" s="142">
        <f>TRUNC(G168 * (1 + 'BDI '!$F$29), 2)</f>
        <v>16.559999999999999</v>
      </c>
      <c r="I168" s="142">
        <f t="shared" si="13"/>
        <v>4587.12</v>
      </c>
      <c r="J168" s="215">
        <f t="shared" si="11"/>
        <v>9.5788538319365162E-4</v>
      </c>
      <c r="M168" s="244">
        <f t="shared" si="12"/>
        <v>3864.15</v>
      </c>
    </row>
    <row r="169" spans="1:13" ht="25.5">
      <c r="A169" s="214" t="s">
        <v>372</v>
      </c>
      <c r="B169" s="140" t="s">
        <v>279</v>
      </c>
      <c r="C169" s="164" t="s">
        <v>92</v>
      </c>
      <c r="D169" s="164" t="s">
        <v>1499</v>
      </c>
      <c r="E169" s="141" t="s">
        <v>225</v>
      </c>
      <c r="F169" s="140">
        <v>3.98</v>
      </c>
      <c r="G169" s="246">
        <v>69.27</v>
      </c>
      <c r="H169" s="142">
        <f>TRUNC(G169 * (1 + 'BDI '!$F$29), 2)</f>
        <v>82.23</v>
      </c>
      <c r="I169" s="142">
        <f t="shared" si="13"/>
        <v>327.27</v>
      </c>
      <c r="J169" s="215">
        <f t="shared" si="11"/>
        <v>6.8340734351354736E-5</v>
      </c>
      <c r="M169" s="244">
        <f t="shared" si="12"/>
        <v>275.69</v>
      </c>
    </row>
    <row r="170" spans="1:13">
      <c r="A170" s="212" t="s">
        <v>373</v>
      </c>
      <c r="B170" s="163"/>
      <c r="C170" s="163"/>
      <c r="D170" s="163" t="s">
        <v>374</v>
      </c>
      <c r="E170" s="163"/>
      <c r="F170" s="138"/>
      <c r="G170" s="163"/>
      <c r="H170" s="163"/>
      <c r="I170" s="139">
        <f>SUM(I171:I172)</f>
        <v>29305.919999999998</v>
      </c>
      <c r="J170" s="213">
        <f t="shared" si="11"/>
        <v>6.1196812834725268E-3</v>
      </c>
      <c r="M170" s="244">
        <f t="shared" si="12"/>
        <v>0</v>
      </c>
    </row>
    <row r="171" spans="1:13" ht="25.5">
      <c r="A171" s="214" t="s">
        <v>375</v>
      </c>
      <c r="B171" s="140" t="s">
        <v>307</v>
      </c>
      <c r="C171" s="164" t="s">
        <v>73</v>
      </c>
      <c r="D171" s="164" t="s">
        <v>308</v>
      </c>
      <c r="E171" s="141" t="s">
        <v>75</v>
      </c>
      <c r="F171" s="140">
        <v>90.73</v>
      </c>
      <c r="G171" s="246">
        <v>10.42</v>
      </c>
      <c r="H171" s="142">
        <f>TRUNC(G171 * (1 + 'BDI '!$F$29), 2)</f>
        <v>12.36</v>
      </c>
      <c r="I171" s="142">
        <f>TRUNC(F171 * H171, 2)</f>
        <v>1121.42</v>
      </c>
      <c r="J171" s="215">
        <f t="shared" si="11"/>
        <v>2.3417565409691155E-4</v>
      </c>
      <c r="M171" s="244">
        <f t="shared" si="12"/>
        <v>945.4</v>
      </c>
    </row>
    <row r="172" spans="1:13" ht="25.5">
      <c r="A172" s="214" t="s">
        <v>376</v>
      </c>
      <c r="B172" s="140" t="s">
        <v>377</v>
      </c>
      <c r="C172" s="164" t="s">
        <v>92</v>
      </c>
      <c r="D172" s="164" t="s">
        <v>378</v>
      </c>
      <c r="E172" s="141" t="s">
        <v>225</v>
      </c>
      <c r="F172" s="140">
        <v>1552.01</v>
      </c>
      <c r="G172" s="246">
        <v>15.3</v>
      </c>
      <c r="H172" s="142">
        <f>TRUNC(G172 * (1 + 'BDI '!$F$29), 2)</f>
        <v>18.16</v>
      </c>
      <c r="I172" s="142">
        <f>TRUNC(F172 * H172, 2)</f>
        <v>28184.5</v>
      </c>
      <c r="J172" s="215">
        <f t="shared" si="11"/>
        <v>5.8855056293756159E-3</v>
      </c>
      <c r="M172" s="244">
        <f t="shared" si="12"/>
        <v>23745.75</v>
      </c>
    </row>
    <row r="173" spans="1:13">
      <c r="A173" s="212" t="s">
        <v>379</v>
      </c>
      <c r="B173" s="163"/>
      <c r="C173" s="163"/>
      <c r="D173" s="163" t="s">
        <v>380</v>
      </c>
      <c r="E173" s="163"/>
      <c r="F173" s="138"/>
      <c r="G173" s="163"/>
      <c r="H173" s="163"/>
      <c r="I173" s="139">
        <f>SUM(I174:I184)</f>
        <v>137934.57</v>
      </c>
      <c r="J173" s="213">
        <f t="shared" si="11"/>
        <v>2.880358666006156E-2</v>
      </c>
      <c r="M173" s="244">
        <f t="shared" si="12"/>
        <v>0</v>
      </c>
    </row>
    <row r="174" spans="1:13" ht="25.5">
      <c r="A174" s="214" t="s">
        <v>381</v>
      </c>
      <c r="B174" s="140" t="s">
        <v>382</v>
      </c>
      <c r="C174" s="164" t="s">
        <v>73</v>
      </c>
      <c r="D174" s="164" t="s">
        <v>383</v>
      </c>
      <c r="E174" s="141" t="s">
        <v>143</v>
      </c>
      <c r="F174" s="140">
        <v>42.97</v>
      </c>
      <c r="G174" s="246">
        <v>209.38</v>
      </c>
      <c r="H174" s="142">
        <f>TRUNC(G174 * (1 + 'BDI '!$F$29), 2)</f>
        <v>248.55</v>
      </c>
      <c r="I174" s="142">
        <f t="shared" ref="I174:I184" si="14">TRUNC(F174 * H174, 2)</f>
        <v>10680.19</v>
      </c>
      <c r="J174" s="215">
        <f t="shared" si="11"/>
        <v>2.2302442252940861E-3</v>
      </c>
      <c r="M174" s="244">
        <f t="shared" si="12"/>
        <v>8997.0499999999993</v>
      </c>
    </row>
    <row r="175" spans="1:13">
      <c r="A175" s="214" t="s">
        <v>384</v>
      </c>
      <c r="B175" s="140" t="s">
        <v>330</v>
      </c>
      <c r="C175" s="164" t="s">
        <v>73</v>
      </c>
      <c r="D175" s="164" t="s">
        <v>331</v>
      </c>
      <c r="E175" s="141" t="s">
        <v>75</v>
      </c>
      <c r="F175" s="140">
        <v>166.33</v>
      </c>
      <c r="G175" s="246">
        <v>2.84</v>
      </c>
      <c r="H175" s="142">
        <f>TRUNC(G175 * (1 + 'BDI '!$F$29), 2)</f>
        <v>3.37</v>
      </c>
      <c r="I175" s="142">
        <f t="shared" si="14"/>
        <v>560.53</v>
      </c>
      <c r="J175" s="215">
        <f t="shared" si="11"/>
        <v>1.1705023933133154E-4</v>
      </c>
      <c r="M175" s="244">
        <f t="shared" si="12"/>
        <v>472.37</v>
      </c>
    </row>
    <row r="176" spans="1:13" ht="25.5">
      <c r="A176" s="214" t="s">
        <v>385</v>
      </c>
      <c r="B176" s="140" t="s">
        <v>256</v>
      </c>
      <c r="C176" s="164" t="s">
        <v>73</v>
      </c>
      <c r="D176" s="164" t="s">
        <v>257</v>
      </c>
      <c r="E176" s="141" t="s">
        <v>75</v>
      </c>
      <c r="F176" s="140">
        <v>34.65</v>
      </c>
      <c r="G176" s="246">
        <v>81.77</v>
      </c>
      <c r="H176" s="142">
        <f>TRUNC(G176 * (1 + 'BDI '!$F$29), 2)</f>
        <v>97.06</v>
      </c>
      <c r="I176" s="142">
        <f t="shared" si="14"/>
        <v>3363.12</v>
      </c>
      <c r="J176" s="215">
        <f t="shared" si="11"/>
        <v>7.0228890674894787E-4</v>
      </c>
      <c r="M176" s="244">
        <f t="shared" si="12"/>
        <v>2833.33</v>
      </c>
    </row>
    <row r="177" spans="1:13" ht="25.5">
      <c r="A177" s="214" t="s">
        <v>386</v>
      </c>
      <c r="B177" s="140" t="s">
        <v>268</v>
      </c>
      <c r="C177" s="164" t="s">
        <v>92</v>
      </c>
      <c r="D177" s="164" t="s">
        <v>269</v>
      </c>
      <c r="E177" s="141" t="s">
        <v>143</v>
      </c>
      <c r="F177" s="140">
        <v>24.85</v>
      </c>
      <c r="G177" s="246">
        <v>552.62</v>
      </c>
      <c r="H177" s="142">
        <f>TRUNC(G177 * (1 + 'BDI '!$F$29), 2)</f>
        <v>656.01</v>
      </c>
      <c r="I177" s="142">
        <f t="shared" si="14"/>
        <v>16301.84</v>
      </c>
      <c r="J177" s="215">
        <f t="shared" si="11"/>
        <v>3.4041608362461845E-3</v>
      </c>
      <c r="M177" s="244">
        <f t="shared" si="12"/>
        <v>13732.6</v>
      </c>
    </row>
    <row r="178" spans="1:13" ht="25.5">
      <c r="A178" s="214" t="s">
        <v>387</v>
      </c>
      <c r="B178" s="140" t="s">
        <v>239</v>
      </c>
      <c r="C178" s="164" t="s">
        <v>92</v>
      </c>
      <c r="D178" s="164" t="s">
        <v>388</v>
      </c>
      <c r="E178" s="141" t="s">
        <v>143</v>
      </c>
      <c r="F178" s="140">
        <v>4.74</v>
      </c>
      <c r="G178" s="246">
        <v>579.33000000000004</v>
      </c>
      <c r="H178" s="142">
        <f>TRUNC(G178 * (1 + 'BDI '!$F$29), 2)</f>
        <v>687.72</v>
      </c>
      <c r="I178" s="142">
        <f t="shared" si="14"/>
        <v>3259.79</v>
      </c>
      <c r="J178" s="215">
        <f t="shared" si="11"/>
        <v>6.80711468913138E-4</v>
      </c>
      <c r="M178" s="244">
        <f t="shared" si="12"/>
        <v>2746.02</v>
      </c>
    </row>
    <row r="179" spans="1:13" ht="25.5">
      <c r="A179" s="214" t="s">
        <v>389</v>
      </c>
      <c r="B179" s="140" t="s">
        <v>241</v>
      </c>
      <c r="C179" s="164" t="s">
        <v>73</v>
      </c>
      <c r="D179" s="164" t="s">
        <v>242</v>
      </c>
      <c r="E179" s="141" t="s">
        <v>225</v>
      </c>
      <c r="F179" s="140">
        <v>85.7</v>
      </c>
      <c r="G179" s="246">
        <v>19.82</v>
      </c>
      <c r="H179" s="142">
        <f>TRUNC(G179 * (1 + 'BDI '!$F$29), 2)</f>
        <v>23.52</v>
      </c>
      <c r="I179" s="142">
        <f t="shared" si="14"/>
        <v>2015.66</v>
      </c>
      <c r="J179" s="215">
        <f t="shared" si="11"/>
        <v>4.2091143277004218E-4</v>
      </c>
      <c r="M179" s="244">
        <f t="shared" si="12"/>
        <v>1698.57</v>
      </c>
    </row>
    <row r="180" spans="1:13" ht="25.5">
      <c r="A180" s="214" t="s">
        <v>390</v>
      </c>
      <c r="B180" s="140" t="s">
        <v>244</v>
      </c>
      <c r="C180" s="164" t="s">
        <v>73</v>
      </c>
      <c r="D180" s="164" t="s">
        <v>245</v>
      </c>
      <c r="E180" s="141" t="s">
        <v>225</v>
      </c>
      <c r="F180" s="140">
        <v>270.60000000000002</v>
      </c>
      <c r="G180" s="246">
        <v>15.67</v>
      </c>
      <c r="H180" s="142">
        <f>TRUNC(G180 * (1 + 'BDI '!$F$29), 2)</f>
        <v>18.600000000000001</v>
      </c>
      <c r="I180" s="142">
        <f t="shared" si="14"/>
        <v>5033.16</v>
      </c>
      <c r="J180" s="215">
        <f t="shared" si="11"/>
        <v>1.0510277462274717E-3</v>
      </c>
      <c r="M180" s="244">
        <f t="shared" si="12"/>
        <v>4240.3</v>
      </c>
    </row>
    <row r="181" spans="1:13" ht="25.5">
      <c r="A181" s="214" t="s">
        <v>391</v>
      </c>
      <c r="B181" s="140" t="s">
        <v>333</v>
      </c>
      <c r="C181" s="164" t="s">
        <v>73</v>
      </c>
      <c r="D181" s="164" t="s">
        <v>334</v>
      </c>
      <c r="E181" s="141" t="s">
        <v>225</v>
      </c>
      <c r="F181" s="140">
        <v>434.1</v>
      </c>
      <c r="G181" s="246">
        <v>15.58</v>
      </c>
      <c r="H181" s="142">
        <f>TRUNC(G181 * (1 + 'BDI '!$F$29), 2)</f>
        <v>18.489999999999998</v>
      </c>
      <c r="I181" s="142">
        <f t="shared" si="14"/>
        <v>8026.5</v>
      </c>
      <c r="J181" s="215">
        <f t="shared" si="11"/>
        <v>1.676098952764228E-3</v>
      </c>
      <c r="M181" s="244">
        <f t="shared" si="12"/>
        <v>6763.27</v>
      </c>
    </row>
    <row r="182" spans="1:13" ht="25.5">
      <c r="A182" s="214" t="s">
        <v>392</v>
      </c>
      <c r="B182" s="140" t="s">
        <v>2290</v>
      </c>
      <c r="C182" s="164" t="s">
        <v>73</v>
      </c>
      <c r="D182" s="164" t="s">
        <v>2291</v>
      </c>
      <c r="E182" s="141" t="s">
        <v>225</v>
      </c>
      <c r="F182" s="140">
        <v>699</v>
      </c>
      <c r="G182" s="246">
        <v>14.97</v>
      </c>
      <c r="H182" s="142">
        <f>TRUNC(G182 * (1 + 'BDI '!$F$29), 2)</f>
        <v>17.77</v>
      </c>
      <c r="I182" s="142">
        <f t="shared" si="14"/>
        <v>12421.23</v>
      </c>
      <c r="J182" s="215">
        <f t="shared" si="11"/>
        <v>2.5938093309716076E-3</v>
      </c>
      <c r="M182" s="244">
        <f t="shared" si="12"/>
        <v>10464.030000000001</v>
      </c>
    </row>
    <row r="183" spans="1:13" ht="38.25">
      <c r="A183" s="214" t="s">
        <v>393</v>
      </c>
      <c r="B183" s="140" t="s">
        <v>394</v>
      </c>
      <c r="C183" s="164" t="s">
        <v>92</v>
      </c>
      <c r="D183" s="164" t="s">
        <v>395</v>
      </c>
      <c r="E183" s="141" t="s">
        <v>225</v>
      </c>
      <c r="F183" s="140">
        <v>3844.63</v>
      </c>
      <c r="G183" s="246">
        <v>15.68</v>
      </c>
      <c r="H183" s="142">
        <f>TRUNC(G183 * (1 + 'BDI '!$F$29), 2)</f>
        <v>18.61</v>
      </c>
      <c r="I183" s="142">
        <f t="shared" si="14"/>
        <v>71548.56</v>
      </c>
      <c r="J183" s="215">
        <f t="shared" si="11"/>
        <v>1.494081685514091E-2</v>
      </c>
      <c r="M183" s="244">
        <f t="shared" si="12"/>
        <v>60283.79</v>
      </c>
    </row>
    <row r="184" spans="1:13" ht="25.5">
      <c r="A184" s="214" t="s">
        <v>396</v>
      </c>
      <c r="B184" s="140" t="s">
        <v>307</v>
      </c>
      <c r="C184" s="164" t="s">
        <v>73</v>
      </c>
      <c r="D184" s="164" t="s">
        <v>308</v>
      </c>
      <c r="E184" s="141" t="s">
        <v>75</v>
      </c>
      <c r="F184" s="140">
        <v>382.2</v>
      </c>
      <c r="G184" s="246">
        <v>10.42</v>
      </c>
      <c r="H184" s="142">
        <f>TRUNC(G184 * (1 + 'BDI '!$F$29), 2)</f>
        <v>12.36</v>
      </c>
      <c r="I184" s="142">
        <f t="shared" si="14"/>
        <v>4723.99</v>
      </c>
      <c r="J184" s="215">
        <f t="shared" si="11"/>
        <v>9.8646666565360805E-4</v>
      </c>
      <c r="M184" s="244">
        <f t="shared" si="12"/>
        <v>3982.52</v>
      </c>
    </row>
    <row r="185" spans="1:13">
      <c r="A185" s="212" t="s">
        <v>397</v>
      </c>
      <c r="B185" s="163"/>
      <c r="C185" s="163"/>
      <c r="D185" s="163" t="s">
        <v>398</v>
      </c>
      <c r="E185" s="163"/>
      <c r="F185" s="138"/>
      <c r="G185" s="163"/>
      <c r="H185" s="163"/>
      <c r="I185" s="139">
        <f>I186+I196+I206</f>
        <v>30725.629999999997</v>
      </c>
      <c r="J185" s="213">
        <f t="shared" si="11"/>
        <v>6.4161460494637935E-3</v>
      </c>
      <c r="M185" s="244">
        <f t="shared" si="12"/>
        <v>0</v>
      </c>
    </row>
    <row r="186" spans="1:13">
      <c r="A186" s="212" t="s">
        <v>399</v>
      </c>
      <c r="B186" s="163"/>
      <c r="C186" s="163"/>
      <c r="D186" s="163" t="s">
        <v>400</v>
      </c>
      <c r="E186" s="163"/>
      <c r="F186" s="138"/>
      <c r="G186" s="163"/>
      <c r="H186" s="163"/>
      <c r="I186" s="139">
        <f>SUM(I187:I195)</f>
        <v>7584.82</v>
      </c>
      <c r="J186" s="213">
        <f t="shared" si="11"/>
        <v>1.5838670477674168E-3</v>
      </c>
      <c r="M186" s="244">
        <f t="shared" si="12"/>
        <v>0</v>
      </c>
    </row>
    <row r="187" spans="1:13" ht="25.5">
      <c r="A187" s="214" t="s">
        <v>401</v>
      </c>
      <c r="B187" s="140" t="s">
        <v>402</v>
      </c>
      <c r="C187" s="164" t="s">
        <v>73</v>
      </c>
      <c r="D187" s="164" t="s">
        <v>403</v>
      </c>
      <c r="E187" s="141" t="s">
        <v>75</v>
      </c>
      <c r="F187" s="140">
        <v>10.49</v>
      </c>
      <c r="G187" s="246">
        <v>281.44</v>
      </c>
      <c r="H187" s="142">
        <f>TRUNC(G187 * (1 + 'BDI '!$F$29), 2)</f>
        <v>334.09</v>
      </c>
      <c r="I187" s="142">
        <f t="shared" ref="I187:I195" si="15">TRUNC(F187 * H187, 2)</f>
        <v>3504.6</v>
      </c>
      <c r="J187" s="215">
        <f t="shared" si="11"/>
        <v>7.3183285240858563E-4</v>
      </c>
      <c r="M187" s="244">
        <f t="shared" si="12"/>
        <v>2952.3</v>
      </c>
    </row>
    <row r="188" spans="1:13" ht="25.5">
      <c r="A188" s="214" t="s">
        <v>404</v>
      </c>
      <c r="B188" s="140" t="s">
        <v>405</v>
      </c>
      <c r="C188" s="164" t="s">
        <v>73</v>
      </c>
      <c r="D188" s="164" t="s">
        <v>406</v>
      </c>
      <c r="E188" s="141" t="s">
        <v>75</v>
      </c>
      <c r="F188" s="140">
        <v>2.16</v>
      </c>
      <c r="G188" s="246">
        <v>162.46</v>
      </c>
      <c r="H188" s="142">
        <f>TRUNC(G188 * (1 + 'BDI '!$F$29), 2)</f>
        <v>192.85</v>
      </c>
      <c r="I188" s="142">
        <f t="shared" si="15"/>
        <v>416.55</v>
      </c>
      <c r="J188" s="215">
        <f t="shared" si="11"/>
        <v>8.6984242044968438E-5</v>
      </c>
      <c r="M188" s="244">
        <f t="shared" si="12"/>
        <v>350.91</v>
      </c>
    </row>
    <row r="189" spans="1:13" ht="38.25">
      <c r="A189" s="214" t="s">
        <v>407</v>
      </c>
      <c r="B189" s="140" t="s">
        <v>367</v>
      </c>
      <c r="C189" s="164" t="s">
        <v>92</v>
      </c>
      <c r="D189" s="164" t="s">
        <v>368</v>
      </c>
      <c r="E189" s="141" t="s">
        <v>143</v>
      </c>
      <c r="F189" s="140">
        <v>1.0900000000000001</v>
      </c>
      <c r="G189" s="246">
        <v>566</v>
      </c>
      <c r="H189" s="142">
        <f>TRUNC(G189 * (1 + 'BDI '!$F$29), 2)</f>
        <v>671.89</v>
      </c>
      <c r="I189" s="142">
        <f t="shared" si="15"/>
        <v>732.36</v>
      </c>
      <c r="J189" s="215">
        <f t="shared" si="11"/>
        <v>1.5293189173941444E-4</v>
      </c>
      <c r="M189" s="244">
        <f t="shared" si="12"/>
        <v>616.94000000000005</v>
      </c>
    </row>
    <row r="190" spans="1:13" ht="25.5">
      <c r="A190" s="214" t="s">
        <v>408</v>
      </c>
      <c r="B190" s="140" t="s">
        <v>409</v>
      </c>
      <c r="C190" s="164" t="s">
        <v>73</v>
      </c>
      <c r="D190" s="164" t="s">
        <v>410</v>
      </c>
      <c r="E190" s="141" t="s">
        <v>225</v>
      </c>
      <c r="F190" s="140">
        <v>18.48</v>
      </c>
      <c r="G190" s="246">
        <v>23.98</v>
      </c>
      <c r="H190" s="142">
        <f>TRUNC(G190 * (1 + 'BDI '!$F$29), 2)</f>
        <v>28.46</v>
      </c>
      <c r="I190" s="142">
        <f t="shared" si="15"/>
        <v>525.94000000000005</v>
      </c>
      <c r="J190" s="215">
        <f t="shared" si="11"/>
        <v>1.0982713302396039E-4</v>
      </c>
      <c r="M190" s="244">
        <f t="shared" si="12"/>
        <v>443.15</v>
      </c>
    </row>
    <row r="191" spans="1:13" ht="25.5">
      <c r="A191" s="214" t="s">
        <v>411</v>
      </c>
      <c r="B191" s="140" t="s">
        <v>412</v>
      </c>
      <c r="C191" s="164" t="s">
        <v>73</v>
      </c>
      <c r="D191" s="164" t="s">
        <v>413</v>
      </c>
      <c r="E191" s="141" t="s">
        <v>225</v>
      </c>
      <c r="F191" s="140">
        <v>7.29</v>
      </c>
      <c r="G191" s="246">
        <v>22.37</v>
      </c>
      <c r="H191" s="142">
        <f>TRUNC(G191 * (1 + 'BDI '!$F$29), 2)</f>
        <v>26.55</v>
      </c>
      <c r="I191" s="142">
        <f t="shared" si="15"/>
        <v>193.54</v>
      </c>
      <c r="J191" s="215">
        <f t="shared" si="11"/>
        <v>4.0415148734565332E-5</v>
      </c>
      <c r="M191" s="244">
        <f t="shared" si="12"/>
        <v>163.07</v>
      </c>
    </row>
    <row r="192" spans="1:13" ht="25.5">
      <c r="A192" s="214" t="s">
        <v>414</v>
      </c>
      <c r="B192" s="140" t="s">
        <v>415</v>
      </c>
      <c r="C192" s="164" t="s">
        <v>73</v>
      </c>
      <c r="D192" s="164" t="s">
        <v>416</v>
      </c>
      <c r="E192" s="141" t="s">
        <v>225</v>
      </c>
      <c r="F192" s="140">
        <v>73.94</v>
      </c>
      <c r="G192" s="246">
        <v>18.87</v>
      </c>
      <c r="H192" s="142">
        <f>TRUNC(G192 * (1 + 'BDI '!$F$29), 2)</f>
        <v>22.4</v>
      </c>
      <c r="I192" s="142">
        <f t="shared" si="15"/>
        <v>1656.25</v>
      </c>
      <c r="J192" s="215">
        <f t="shared" si="11"/>
        <v>3.4585920270550707E-4</v>
      </c>
      <c r="M192" s="244">
        <f t="shared" si="12"/>
        <v>1395.24</v>
      </c>
    </row>
    <row r="193" spans="1:13" ht="25.5">
      <c r="A193" s="214" t="s">
        <v>417</v>
      </c>
      <c r="B193" s="140" t="s">
        <v>291</v>
      </c>
      <c r="C193" s="164" t="s">
        <v>73</v>
      </c>
      <c r="D193" s="164" t="s">
        <v>292</v>
      </c>
      <c r="E193" s="141" t="s">
        <v>225</v>
      </c>
      <c r="F193" s="140">
        <v>4.9800000000000004</v>
      </c>
      <c r="G193" s="246">
        <v>16.48</v>
      </c>
      <c r="H193" s="142">
        <f>TRUNC(G193 * (1 + 'BDI '!$F$29), 2)</f>
        <v>19.559999999999999</v>
      </c>
      <c r="I193" s="142">
        <f t="shared" si="15"/>
        <v>97.4</v>
      </c>
      <c r="J193" s="215">
        <f t="shared" si="11"/>
        <v>2.0339131377217444E-5</v>
      </c>
      <c r="M193" s="244">
        <f t="shared" si="12"/>
        <v>82.07</v>
      </c>
    </row>
    <row r="194" spans="1:13" ht="25.5">
      <c r="A194" s="214" t="s">
        <v>418</v>
      </c>
      <c r="B194" s="140" t="s">
        <v>2302</v>
      </c>
      <c r="C194" s="164" t="s">
        <v>73</v>
      </c>
      <c r="D194" s="164" t="s">
        <v>2303</v>
      </c>
      <c r="E194" s="141" t="s">
        <v>225</v>
      </c>
      <c r="F194" s="140">
        <v>4.96</v>
      </c>
      <c r="G194" s="246">
        <v>16.059999999999999</v>
      </c>
      <c r="H194" s="142">
        <f>TRUNC(G194 * (1 + 'BDI '!$F$29), 2)</f>
        <v>19.059999999999999</v>
      </c>
      <c r="I194" s="142">
        <f t="shared" si="15"/>
        <v>94.53</v>
      </c>
      <c r="J194" s="215">
        <f t="shared" si="11"/>
        <v>1.9739816109736805E-5</v>
      </c>
      <c r="M194" s="244">
        <f t="shared" si="12"/>
        <v>79.650000000000006</v>
      </c>
    </row>
    <row r="195" spans="1:13" ht="25.5">
      <c r="A195" s="214" t="s">
        <v>419</v>
      </c>
      <c r="B195" s="140" t="s">
        <v>2294</v>
      </c>
      <c r="C195" s="164" t="s">
        <v>73</v>
      </c>
      <c r="D195" s="164" t="s">
        <v>2295</v>
      </c>
      <c r="E195" s="141" t="s">
        <v>225</v>
      </c>
      <c r="F195" s="140">
        <v>21.96</v>
      </c>
      <c r="G195" s="246">
        <v>13.95</v>
      </c>
      <c r="H195" s="142">
        <f>TRUNC(G195 * (1 + 'BDI '!$F$29), 2)</f>
        <v>16.559999999999999</v>
      </c>
      <c r="I195" s="142">
        <f t="shared" si="15"/>
        <v>363.65</v>
      </c>
      <c r="J195" s="215">
        <f t="shared" si="11"/>
        <v>7.5937629623461212E-5</v>
      </c>
      <c r="M195" s="244">
        <f t="shared" si="12"/>
        <v>306.33999999999997</v>
      </c>
    </row>
    <row r="196" spans="1:13">
      <c r="A196" s="212" t="s">
        <v>420</v>
      </c>
      <c r="B196" s="163"/>
      <c r="C196" s="163"/>
      <c r="D196" s="163" t="s">
        <v>421</v>
      </c>
      <c r="E196" s="163"/>
      <c r="F196" s="138"/>
      <c r="G196" s="163"/>
      <c r="H196" s="163"/>
      <c r="I196" s="139">
        <f>SUM(I197:I205)</f>
        <v>18056.78</v>
      </c>
      <c r="J196" s="213">
        <f t="shared" si="11"/>
        <v>3.770628548968299E-3</v>
      </c>
      <c r="M196" s="244">
        <f t="shared" si="12"/>
        <v>0</v>
      </c>
    </row>
    <row r="197" spans="1:13" ht="25.5">
      <c r="A197" s="214" t="s">
        <v>422</v>
      </c>
      <c r="B197" s="140" t="s">
        <v>360</v>
      </c>
      <c r="C197" s="164" t="s">
        <v>73</v>
      </c>
      <c r="D197" s="164" t="s">
        <v>361</v>
      </c>
      <c r="E197" s="141" t="s">
        <v>75</v>
      </c>
      <c r="F197" s="140">
        <v>4.8</v>
      </c>
      <c r="G197" s="246">
        <v>85.05</v>
      </c>
      <c r="H197" s="142">
        <f>TRUNC(G197 * (1 + 'BDI '!$F$29), 2)</f>
        <v>100.96</v>
      </c>
      <c r="I197" s="142">
        <f t="shared" ref="I197:I205" si="16">TRUNC(F197 * H197, 2)</f>
        <v>484.6</v>
      </c>
      <c r="J197" s="215">
        <f t="shared" si="11"/>
        <v>1.0119448732443094E-4</v>
      </c>
      <c r="M197" s="244">
        <f t="shared" si="12"/>
        <v>408.24</v>
      </c>
    </row>
    <row r="198" spans="1:13" ht="25.5">
      <c r="A198" s="214" t="s">
        <v>423</v>
      </c>
      <c r="B198" s="140" t="s">
        <v>405</v>
      </c>
      <c r="C198" s="164" t="s">
        <v>73</v>
      </c>
      <c r="D198" s="164" t="s">
        <v>406</v>
      </c>
      <c r="E198" s="141" t="s">
        <v>75</v>
      </c>
      <c r="F198" s="140">
        <v>14.01</v>
      </c>
      <c r="G198" s="246">
        <v>162.46</v>
      </c>
      <c r="H198" s="142">
        <f>TRUNC(G198 * (1 + 'BDI '!$F$29), 2)</f>
        <v>192.85</v>
      </c>
      <c r="I198" s="142">
        <f t="shared" si="16"/>
        <v>2701.82</v>
      </c>
      <c r="J198" s="215">
        <f t="shared" si="11"/>
        <v>5.6419581044757328E-4</v>
      </c>
      <c r="M198" s="244">
        <f t="shared" si="12"/>
        <v>2276.06</v>
      </c>
    </row>
    <row r="199" spans="1:13" ht="25.5">
      <c r="A199" s="214" t="s">
        <v>424</v>
      </c>
      <c r="B199" s="140" t="s">
        <v>425</v>
      </c>
      <c r="C199" s="164" t="s">
        <v>73</v>
      </c>
      <c r="D199" s="164" t="s">
        <v>426</v>
      </c>
      <c r="E199" s="141" t="s">
        <v>75</v>
      </c>
      <c r="F199" s="140">
        <v>44.46</v>
      </c>
      <c r="G199" s="246">
        <v>66.569999999999993</v>
      </c>
      <c r="H199" s="142">
        <f>TRUNC(G199 * (1 + 'BDI '!$F$29), 2)</f>
        <v>79.02</v>
      </c>
      <c r="I199" s="142">
        <f t="shared" si="16"/>
        <v>3513.22</v>
      </c>
      <c r="J199" s="215">
        <f t="shared" si="11"/>
        <v>7.3363288641753444E-4</v>
      </c>
      <c r="M199" s="244">
        <f t="shared" si="12"/>
        <v>2959.7</v>
      </c>
    </row>
    <row r="200" spans="1:13" ht="25.5">
      <c r="A200" s="214" t="s">
        <v>427</v>
      </c>
      <c r="B200" s="140" t="s">
        <v>2298</v>
      </c>
      <c r="C200" s="164" t="s">
        <v>73</v>
      </c>
      <c r="D200" s="164" t="s">
        <v>2299</v>
      </c>
      <c r="E200" s="141" t="s">
        <v>143</v>
      </c>
      <c r="F200" s="140">
        <v>0.28999999999999998</v>
      </c>
      <c r="G200" s="246">
        <v>574.17999999999995</v>
      </c>
      <c r="H200" s="142">
        <f>TRUNC(G200 * (1 + 'BDI '!$F$29), 2)</f>
        <v>681.6</v>
      </c>
      <c r="I200" s="142">
        <f t="shared" si="16"/>
        <v>197.66</v>
      </c>
      <c r="J200" s="215">
        <f t="shared" si="11"/>
        <v>4.1275489815408618E-5</v>
      </c>
      <c r="M200" s="244">
        <f t="shared" si="12"/>
        <v>166.51</v>
      </c>
    </row>
    <row r="201" spans="1:13" ht="38.25">
      <c r="A201" s="214" t="s">
        <v>428</v>
      </c>
      <c r="B201" s="140" t="s">
        <v>367</v>
      </c>
      <c r="C201" s="164" t="s">
        <v>92</v>
      </c>
      <c r="D201" s="164" t="s">
        <v>368</v>
      </c>
      <c r="E201" s="141" t="s">
        <v>143</v>
      </c>
      <c r="F201" s="140">
        <v>4.6399999999999997</v>
      </c>
      <c r="G201" s="246">
        <v>566</v>
      </c>
      <c r="H201" s="142">
        <f>TRUNC(G201 * (1 + 'BDI '!$F$29), 2)</f>
        <v>671.89</v>
      </c>
      <c r="I201" s="142">
        <f t="shared" si="16"/>
        <v>3117.56</v>
      </c>
      <c r="J201" s="215">
        <f t="shared" si="11"/>
        <v>6.5101090776548262E-4</v>
      </c>
      <c r="M201" s="244">
        <f t="shared" si="12"/>
        <v>2626.24</v>
      </c>
    </row>
    <row r="202" spans="1:13" ht="25.5">
      <c r="A202" s="214" t="s">
        <v>429</v>
      </c>
      <c r="B202" s="140" t="s">
        <v>412</v>
      </c>
      <c r="C202" s="164" t="s">
        <v>73</v>
      </c>
      <c r="D202" s="164" t="s">
        <v>413</v>
      </c>
      <c r="E202" s="141" t="s">
        <v>225</v>
      </c>
      <c r="F202" s="140">
        <v>191.27</v>
      </c>
      <c r="G202" s="246">
        <v>22.37</v>
      </c>
      <c r="H202" s="142">
        <f>TRUNC(G202 * (1 + 'BDI '!$F$29), 2)</f>
        <v>26.55</v>
      </c>
      <c r="I202" s="142">
        <f t="shared" si="16"/>
        <v>5078.21</v>
      </c>
      <c r="J202" s="215">
        <f t="shared" si="11"/>
        <v>1.0604351165410615E-3</v>
      </c>
      <c r="M202" s="244">
        <f t="shared" si="12"/>
        <v>4278.7</v>
      </c>
    </row>
    <row r="203" spans="1:13" ht="25.5">
      <c r="A203" s="214" t="s">
        <v>430</v>
      </c>
      <c r="B203" s="140" t="s">
        <v>415</v>
      </c>
      <c r="C203" s="164" t="s">
        <v>73</v>
      </c>
      <c r="D203" s="164" t="s">
        <v>416</v>
      </c>
      <c r="E203" s="141" t="s">
        <v>225</v>
      </c>
      <c r="F203" s="140">
        <v>14.61</v>
      </c>
      <c r="G203" s="246">
        <v>18.87</v>
      </c>
      <c r="H203" s="142">
        <f>TRUNC(G203 * (1 + 'BDI '!$F$29), 2)</f>
        <v>22.4</v>
      </c>
      <c r="I203" s="142">
        <f t="shared" si="16"/>
        <v>327.26</v>
      </c>
      <c r="J203" s="215">
        <f t="shared" si="11"/>
        <v>6.8338646144847841E-5</v>
      </c>
      <c r="M203" s="244">
        <f t="shared" si="12"/>
        <v>275.69</v>
      </c>
    </row>
    <row r="204" spans="1:13" ht="25.5">
      <c r="A204" s="214" t="s">
        <v>431</v>
      </c>
      <c r="B204" s="140" t="s">
        <v>291</v>
      </c>
      <c r="C204" s="164" t="s">
        <v>73</v>
      </c>
      <c r="D204" s="164" t="s">
        <v>292</v>
      </c>
      <c r="E204" s="141" t="s">
        <v>225</v>
      </c>
      <c r="F204" s="140">
        <v>27.47</v>
      </c>
      <c r="G204" s="246">
        <v>16.48</v>
      </c>
      <c r="H204" s="142">
        <f>TRUNC(G204 * (1 + 'BDI '!$F$29), 2)</f>
        <v>19.559999999999999</v>
      </c>
      <c r="I204" s="142">
        <f t="shared" si="16"/>
        <v>537.30999999999995</v>
      </c>
      <c r="J204" s="215">
        <f t="shared" si="11"/>
        <v>1.1220142382230701E-4</v>
      </c>
      <c r="M204" s="244">
        <f t="shared" si="12"/>
        <v>452.7</v>
      </c>
    </row>
    <row r="205" spans="1:13" ht="25.5">
      <c r="A205" s="214" t="s">
        <v>432</v>
      </c>
      <c r="B205" s="140" t="s">
        <v>2294</v>
      </c>
      <c r="C205" s="164" t="s">
        <v>73</v>
      </c>
      <c r="D205" s="164" t="s">
        <v>2295</v>
      </c>
      <c r="E205" s="141" t="s">
        <v>225</v>
      </c>
      <c r="F205" s="140">
        <v>126.76</v>
      </c>
      <c r="G205" s="246">
        <v>13.95</v>
      </c>
      <c r="H205" s="142">
        <f>TRUNC(G205 * (1 + 'BDI '!$F$29), 2)</f>
        <v>16.559999999999999</v>
      </c>
      <c r="I205" s="142">
        <f t="shared" si="16"/>
        <v>2099.14</v>
      </c>
      <c r="J205" s="215">
        <f t="shared" si="11"/>
        <v>4.3834378068965317E-4</v>
      </c>
      <c r="M205" s="244">
        <f t="shared" si="12"/>
        <v>1768.3</v>
      </c>
    </row>
    <row r="206" spans="1:13">
      <c r="A206" s="212" t="s">
        <v>433</v>
      </c>
      <c r="B206" s="163"/>
      <c r="C206" s="163"/>
      <c r="D206" s="163" t="s">
        <v>434</v>
      </c>
      <c r="E206" s="163"/>
      <c r="F206" s="138"/>
      <c r="G206" s="163"/>
      <c r="H206" s="163"/>
      <c r="I206" s="139">
        <f>SUM(I207:I216)</f>
        <v>5084.0300000000007</v>
      </c>
      <c r="J206" s="213">
        <f t="shared" si="11"/>
        <v>1.061650452728078E-3</v>
      </c>
      <c r="M206" s="244">
        <f t="shared" si="12"/>
        <v>0</v>
      </c>
    </row>
    <row r="207" spans="1:13" ht="25.5">
      <c r="A207" s="214" t="s">
        <v>435</v>
      </c>
      <c r="B207" s="140" t="s">
        <v>360</v>
      </c>
      <c r="C207" s="164" t="s">
        <v>73</v>
      </c>
      <c r="D207" s="164" t="s">
        <v>361</v>
      </c>
      <c r="E207" s="141" t="s">
        <v>75</v>
      </c>
      <c r="F207" s="140">
        <v>1.24</v>
      </c>
      <c r="G207" s="246">
        <v>85.05</v>
      </c>
      <c r="H207" s="142">
        <f>TRUNC(G207 * (1 + 'BDI '!$F$29), 2)</f>
        <v>100.96</v>
      </c>
      <c r="I207" s="142">
        <f t="shared" ref="I207:I216" si="17">TRUNC(F207 * H207, 2)</f>
        <v>125.19</v>
      </c>
      <c r="J207" s="215">
        <f t="shared" si="11"/>
        <v>2.6142257259895805E-5</v>
      </c>
      <c r="M207" s="244">
        <f t="shared" si="12"/>
        <v>105.46</v>
      </c>
    </row>
    <row r="208" spans="1:13" ht="25.5">
      <c r="A208" s="214" t="s">
        <v>436</v>
      </c>
      <c r="B208" s="140" t="s">
        <v>402</v>
      </c>
      <c r="C208" s="164" t="s">
        <v>73</v>
      </c>
      <c r="D208" s="164" t="s">
        <v>403</v>
      </c>
      <c r="E208" s="141" t="s">
        <v>75</v>
      </c>
      <c r="F208" s="140">
        <v>7.91</v>
      </c>
      <c r="G208" s="246">
        <v>281.44</v>
      </c>
      <c r="H208" s="142">
        <f>TRUNC(G208 * (1 + 'BDI '!$F$29), 2)</f>
        <v>334.09</v>
      </c>
      <c r="I208" s="142">
        <f t="shared" si="17"/>
        <v>2642.65</v>
      </c>
      <c r="J208" s="215">
        <f t="shared" ref="J208:J271" si="18">I208/$H$947</f>
        <v>5.51839892546239E-4</v>
      </c>
      <c r="M208" s="244">
        <f t="shared" ref="M208:M271" si="19">TRUNC(F208*G208,2)</f>
        <v>2226.19</v>
      </c>
    </row>
    <row r="209" spans="1:13" ht="25.5">
      <c r="A209" s="214" t="s">
        <v>437</v>
      </c>
      <c r="B209" s="140" t="s">
        <v>2298</v>
      </c>
      <c r="C209" s="164" t="s">
        <v>73</v>
      </c>
      <c r="D209" s="164" t="s">
        <v>2299</v>
      </c>
      <c r="E209" s="141" t="s">
        <v>143</v>
      </c>
      <c r="F209" s="140">
        <v>6.2E-2</v>
      </c>
      <c r="G209" s="246">
        <v>574.17999999999995</v>
      </c>
      <c r="H209" s="142">
        <f>TRUNC(G209 * (1 + 'BDI '!$F$29), 2)</f>
        <v>681.6</v>
      </c>
      <c r="I209" s="142">
        <f t="shared" si="17"/>
        <v>42.25</v>
      </c>
      <c r="J209" s="215">
        <f t="shared" si="18"/>
        <v>8.8226724916574633E-6</v>
      </c>
      <c r="M209" s="244">
        <f t="shared" si="19"/>
        <v>35.590000000000003</v>
      </c>
    </row>
    <row r="210" spans="1:13" ht="38.25">
      <c r="A210" s="214" t="s">
        <v>438</v>
      </c>
      <c r="B210" s="140" t="s">
        <v>367</v>
      </c>
      <c r="C210" s="164" t="s">
        <v>92</v>
      </c>
      <c r="D210" s="164" t="s">
        <v>368</v>
      </c>
      <c r="E210" s="141" t="s">
        <v>143</v>
      </c>
      <c r="F210" s="140">
        <v>0.69199999999999995</v>
      </c>
      <c r="G210" s="246">
        <v>566</v>
      </c>
      <c r="H210" s="142">
        <f>TRUNC(G210 * (1 + 'BDI '!$F$29), 2)</f>
        <v>671.89</v>
      </c>
      <c r="I210" s="142">
        <f t="shared" si="17"/>
        <v>464.94</v>
      </c>
      <c r="J210" s="215">
        <f t="shared" si="18"/>
        <v>9.7089073331863224E-5</v>
      </c>
      <c r="M210" s="244">
        <f t="shared" si="19"/>
        <v>391.67</v>
      </c>
    </row>
    <row r="211" spans="1:13" ht="25.5">
      <c r="A211" s="214" t="s">
        <v>439</v>
      </c>
      <c r="B211" s="140" t="s">
        <v>291</v>
      </c>
      <c r="C211" s="164" t="s">
        <v>73</v>
      </c>
      <c r="D211" s="164" t="s">
        <v>292</v>
      </c>
      <c r="E211" s="141" t="s">
        <v>225</v>
      </c>
      <c r="F211" s="140">
        <v>4.87</v>
      </c>
      <c r="G211" s="246">
        <v>16.48</v>
      </c>
      <c r="H211" s="142">
        <f>TRUNC(G211 * (1 + 'BDI '!$F$29), 2)</f>
        <v>19.559999999999999</v>
      </c>
      <c r="I211" s="142">
        <f t="shared" si="17"/>
        <v>95.25</v>
      </c>
      <c r="J211" s="215">
        <f t="shared" si="18"/>
        <v>1.989016697823369E-5</v>
      </c>
      <c r="M211" s="244">
        <f t="shared" si="19"/>
        <v>80.25</v>
      </c>
    </row>
    <row r="212" spans="1:13" ht="25.5">
      <c r="A212" s="214" t="s">
        <v>440</v>
      </c>
      <c r="B212" s="140" t="s">
        <v>2302</v>
      </c>
      <c r="C212" s="164" t="s">
        <v>73</v>
      </c>
      <c r="D212" s="164" t="s">
        <v>2303</v>
      </c>
      <c r="E212" s="141" t="s">
        <v>225</v>
      </c>
      <c r="F212" s="140">
        <v>3.38</v>
      </c>
      <c r="G212" s="246">
        <v>16.059999999999999</v>
      </c>
      <c r="H212" s="142">
        <f>TRUNC(G212 * (1 + 'BDI '!$F$29), 2)</f>
        <v>19.059999999999999</v>
      </c>
      <c r="I212" s="142">
        <f t="shared" si="17"/>
        <v>64.42</v>
      </c>
      <c r="J212" s="215">
        <f t="shared" si="18"/>
        <v>1.3452226317457368E-5</v>
      </c>
      <c r="M212" s="244">
        <f t="shared" si="19"/>
        <v>54.28</v>
      </c>
    </row>
    <row r="213" spans="1:13" ht="25.5">
      <c r="A213" s="214" t="s">
        <v>441</v>
      </c>
      <c r="B213" s="140" t="s">
        <v>2294</v>
      </c>
      <c r="C213" s="164" t="s">
        <v>73</v>
      </c>
      <c r="D213" s="164" t="s">
        <v>2295</v>
      </c>
      <c r="E213" s="141" t="s">
        <v>225</v>
      </c>
      <c r="F213" s="140">
        <v>22</v>
      </c>
      <c r="G213" s="246">
        <v>13.95</v>
      </c>
      <c r="H213" s="142">
        <f>TRUNC(G213 * (1 + 'BDI '!$F$29), 2)</f>
        <v>16.559999999999999</v>
      </c>
      <c r="I213" s="142">
        <f t="shared" si="17"/>
        <v>364.32</v>
      </c>
      <c r="J213" s="215">
        <f t="shared" si="18"/>
        <v>7.6077539459423594E-5</v>
      </c>
      <c r="M213" s="244">
        <f t="shared" si="19"/>
        <v>306.89999999999998</v>
      </c>
    </row>
    <row r="214" spans="1:13" ht="25.5">
      <c r="A214" s="214" t="s">
        <v>442</v>
      </c>
      <c r="B214" s="140" t="s">
        <v>409</v>
      </c>
      <c r="C214" s="164" t="s">
        <v>73</v>
      </c>
      <c r="D214" s="164" t="s">
        <v>410</v>
      </c>
      <c r="E214" s="141" t="s">
        <v>225</v>
      </c>
      <c r="F214" s="140">
        <v>6.47</v>
      </c>
      <c r="G214" s="246">
        <v>23.98</v>
      </c>
      <c r="H214" s="142">
        <f>TRUNC(G214 * (1 + 'BDI '!$F$29), 2)</f>
        <v>28.46</v>
      </c>
      <c r="I214" s="142">
        <f t="shared" si="17"/>
        <v>184.13</v>
      </c>
      <c r="J214" s="215">
        <f t="shared" si="18"/>
        <v>3.8450146411571329E-5</v>
      </c>
      <c r="M214" s="244">
        <f t="shared" si="19"/>
        <v>155.15</v>
      </c>
    </row>
    <row r="215" spans="1:13" ht="25.5">
      <c r="A215" s="214" t="s">
        <v>443</v>
      </c>
      <c r="B215" s="140" t="s">
        <v>412</v>
      </c>
      <c r="C215" s="164" t="s">
        <v>73</v>
      </c>
      <c r="D215" s="164" t="s">
        <v>413</v>
      </c>
      <c r="E215" s="141" t="s">
        <v>225</v>
      </c>
      <c r="F215" s="140">
        <v>16.66</v>
      </c>
      <c r="G215" s="246">
        <v>22.37</v>
      </c>
      <c r="H215" s="142">
        <f>TRUNC(G215 * (1 + 'BDI '!$F$29), 2)</f>
        <v>26.55</v>
      </c>
      <c r="I215" s="142">
        <f t="shared" si="17"/>
        <v>442.32</v>
      </c>
      <c r="J215" s="215">
        <f t="shared" si="18"/>
        <v>9.2365550213252754E-5</v>
      </c>
      <c r="M215" s="244">
        <f t="shared" si="19"/>
        <v>372.68</v>
      </c>
    </row>
    <row r="216" spans="1:13" ht="25.5">
      <c r="A216" s="214" t="s">
        <v>444</v>
      </c>
      <c r="B216" s="140" t="s">
        <v>415</v>
      </c>
      <c r="C216" s="164" t="s">
        <v>73</v>
      </c>
      <c r="D216" s="164" t="s">
        <v>416</v>
      </c>
      <c r="E216" s="141" t="s">
        <v>225</v>
      </c>
      <c r="F216" s="140">
        <v>29.4</v>
      </c>
      <c r="G216" s="246">
        <v>18.87</v>
      </c>
      <c r="H216" s="142">
        <f>TRUNC(G216 * (1 + 'BDI '!$F$29), 2)</f>
        <v>22.4</v>
      </c>
      <c r="I216" s="142">
        <f t="shared" si="17"/>
        <v>658.56</v>
      </c>
      <c r="J216" s="215">
        <f t="shared" si="18"/>
        <v>1.3752092771848376E-4</v>
      </c>
      <c r="M216" s="244">
        <f t="shared" si="19"/>
        <v>554.77</v>
      </c>
    </row>
    <row r="217" spans="1:13">
      <c r="A217" s="212" t="s">
        <v>445</v>
      </c>
      <c r="B217" s="163"/>
      <c r="C217" s="163"/>
      <c r="D217" s="163" t="s">
        <v>446</v>
      </c>
      <c r="E217" s="163"/>
      <c r="F217" s="138"/>
      <c r="G217" s="163"/>
      <c r="H217" s="163"/>
      <c r="I217" s="139">
        <f>SUM(I218:I219)</f>
        <v>1861.02</v>
      </c>
      <c r="J217" s="213">
        <f t="shared" si="18"/>
        <v>3.8861940734732242E-4</v>
      </c>
      <c r="M217" s="244">
        <f t="shared" si="19"/>
        <v>0</v>
      </c>
    </row>
    <row r="218" spans="1:13" ht="25.5">
      <c r="A218" s="214" t="s">
        <v>447</v>
      </c>
      <c r="B218" s="140" t="s">
        <v>2304</v>
      </c>
      <c r="C218" s="164" t="s">
        <v>92</v>
      </c>
      <c r="D218" s="164" t="s">
        <v>2305</v>
      </c>
      <c r="E218" s="141" t="s">
        <v>99</v>
      </c>
      <c r="F218" s="140">
        <v>84</v>
      </c>
      <c r="G218" s="246">
        <v>17.440000000000001</v>
      </c>
      <c r="H218" s="142">
        <f>TRUNC(G218 * (1 + 'BDI '!$F$29), 2)</f>
        <v>20.7</v>
      </c>
      <c r="I218" s="142">
        <f>TRUNC(F218 * H218, 2)</f>
        <v>1738.8</v>
      </c>
      <c r="J218" s="215">
        <f t="shared" si="18"/>
        <v>3.6309734741997625E-4</v>
      </c>
      <c r="M218" s="244">
        <f t="shared" si="19"/>
        <v>1464.96</v>
      </c>
    </row>
    <row r="219" spans="1:13" ht="25.5">
      <c r="A219" s="214" t="s">
        <v>2306</v>
      </c>
      <c r="B219" s="140" t="s">
        <v>448</v>
      </c>
      <c r="C219" s="164" t="s">
        <v>92</v>
      </c>
      <c r="D219" s="164" t="s">
        <v>449</v>
      </c>
      <c r="E219" s="141" t="s">
        <v>94</v>
      </c>
      <c r="F219" s="140">
        <v>21</v>
      </c>
      <c r="G219" s="246">
        <v>4.91</v>
      </c>
      <c r="H219" s="142">
        <f>TRUNC(G219 * (1 + 'BDI '!$F$29), 2)</f>
        <v>5.82</v>
      </c>
      <c r="I219" s="142">
        <f>TRUNC(F219 * H219, 2)</f>
        <v>122.22</v>
      </c>
      <c r="J219" s="215">
        <f t="shared" si="18"/>
        <v>2.5522059927346157E-5</v>
      </c>
      <c r="M219" s="244">
        <f t="shared" si="19"/>
        <v>103.11</v>
      </c>
    </row>
    <row r="220" spans="1:13">
      <c r="A220" s="212">
        <v>4</v>
      </c>
      <c r="B220" s="163"/>
      <c r="C220" s="163"/>
      <c r="D220" s="163" t="s">
        <v>450</v>
      </c>
      <c r="E220" s="163"/>
      <c r="F220" s="138"/>
      <c r="G220" s="163"/>
      <c r="H220" s="163"/>
      <c r="I220" s="139">
        <f>I221+I236+I248+I256+I262+I276+I308+I316</f>
        <v>1760934.5699999998</v>
      </c>
      <c r="J220" s="213">
        <f t="shared" si="18"/>
        <v>0.36771950273012216</v>
      </c>
      <c r="M220" s="244">
        <f t="shared" si="19"/>
        <v>0</v>
      </c>
    </row>
    <row r="221" spans="1:13">
      <c r="A221" s="212" t="s">
        <v>451</v>
      </c>
      <c r="B221" s="163"/>
      <c r="C221" s="163"/>
      <c r="D221" s="163" t="s">
        <v>452</v>
      </c>
      <c r="E221" s="163"/>
      <c r="F221" s="138"/>
      <c r="G221" s="163"/>
      <c r="H221" s="163"/>
      <c r="I221" s="139">
        <f>SUM(I222:I235)</f>
        <v>268268.26999999996</v>
      </c>
      <c r="J221" s="213">
        <f t="shared" si="18"/>
        <v>5.601995470091211E-2</v>
      </c>
      <c r="M221" s="244">
        <f t="shared" si="19"/>
        <v>0</v>
      </c>
    </row>
    <row r="222" spans="1:13" ht="25.5">
      <c r="A222" s="214" t="s">
        <v>453</v>
      </c>
      <c r="B222" s="140" t="s">
        <v>454</v>
      </c>
      <c r="C222" s="164" t="s">
        <v>73</v>
      </c>
      <c r="D222" s="164" t="s">
        <v>455</v>
      </c>
      <c r="E222" s="141" t="s">
        <v>75</v>
      </c>
      <c r="F222" s="140">
        <v>829.28</v>
      </c>
      <c r="G222" s="246">
        <v>31.17</v>
      </c>
      <c r="H222" s="142">
        <f>TRUNC(G222 * (1 + 'BDI '!$F$29), 2)</f>
        <v>37</v>
      </c>
      <c r="I222" s="142">
        <f t="shared" ref="I222:I235" si="20">TRUNC(F222 * H222, 2)</f>
        <v>30683.360000000001</v>
      </c>
      <c r="J222" s="215">
        <f t="shared" si="18"/>
        <v>6.407319200559123E-3</v>
      </c>
      <c r="M222" s="244">
        <f t="shared" si="19"/>
        <v>25848.65</v>
      </c>
    </row>
    <row r="223" spans="1:13" ht="25.5">
      <c r="A223" s="214" t="s">
        <v>456</v>
      </c>
      <c r="B223" s="140" t="s">
        <v>457</v>
      </c>
      <c r="C223" s="164" t="s">
        <v>73</v>
      </c>
      <c r="D223" s="164" t="s">
        <v>458</v>
      </c>
      <c r="E223" s="141" t="s">
        <v>75</v>
      </c>
      <c r="F223" s="140">
        <v>209.17</v>
      </c>
      <c r="G223" s="246">
        <v>42.48</v>
      </c>
      <c r="H223" s="142">
        <f>TRUNC(G223 * (1 + 'BDI '!$F$29), 2)</f>
        <v>50.42</v>
      </c>
      <c r="I223" s="142">
        <f t="shared" si="20"/>
        <v>10546.35</v>
      </c>
      <c r="J223" s="215">
        <f t="shared" si="18"/>
        <v>2.2022956694057205E-3</v>
      </c>
      <c r="M223" s="244">
        <f t="shared" si="19"/>
        <v>8885.5400000000009</v>
      </c>
    </row>
    <row r="224" spans="1:13" ht="38.25">
      <c r="A224" s="214" t="s">
        <v>459</v>
      </c>
      <c r="B224" s="140" t="s">
        <v>2307</v>
      </c>
      <c r="C224" s="164" t="s">
        <v>73</v>
      </c>
      <c r="D224" s="164" t="s">
        <v>2308</v>
      </c>
      <c r="E224" s="141" t="s">
        <v>75</v>
      </c>
      <c r="F224" s="140">
        <v>878.04</v>
      </c>
      <c r="G224" s="246">
        <v>89.43</v>
      </c>
      <c r="H224" s="142">
        <f>TRUNC(G224 * (1 + 'BDI '!$F$29), 2)</f>
        <v>106.16</v>
      </c>
      <c r="I224" s="142">
        <f t="shared" si="20"/>
        <v>93212.72</v>
      </c>
      <c r="J224" s="215">
        <f t="shared" si="18"/>
        <v>1.9464740842995727E-2</v>
      </c>
      <c r="M224" s="244">
        <f t="shared" si="19"/>
        <v>78523.11</v>
      </c>
    </row>
    <row r="225" spans="1:13" ht="25.5">
      <c r="A225" s="214" t="s">
        <v>460</v>
      </c>
      <c r="B225" s="140" t="s">
        <v>461</v>
      </c>
      <c r="C225" s="164" t="s">
        <v>73</v>
      </c>
      <c r="D225" s="164" t="s">
        <v>462</v>
      </c>
      <c r="E225" s="141" t="s">
        <v>75</v>
      </c>
      <c r="F225" s="140">
        <v>21.61</v>
      </c>
      <c r="G225" s="246">
        <v>153.69999999999999</v>
      </c>
      <c r="H225" s="142">
        <f>TRUNC(G225 * (1 + 'BDI '!$F$29), 2)</f>
        <v>182.45</v>
      </c>
      <c r="I225" s="142">
        <f t="shared" si="20"/>
        <v>3942.74</v>
      </c>
      <c r="J225" s="215">
        <f t="shared" si="18"/>
        <v>8.2332553230195368E-4</v>
      </c>
      <c r="M225" s="244">
        <f t="shared" si="19"/>
        <v>3321.45</v>
      </c>
    </row>
    <row r="226" spans="1:13" ht="25.5">
      <c r="A226" s="214" t="s">
        <v>463</v>
      </c>
      <c r="B226" s="140" t="s">
        <v>464</v>
      </c>
      <c r="C226" s="164" t="s">
        <v>73</v>
      </c>
      <c r="D226" s="164" t="s">
        <v>465</v>
      </c>
      <c r="E226" s="141" t="s">
        <v>75</v>
      </c>
      <c r="F226" s="140">
        <v>23.44</v>
      </c>
      <c r="G226" s="246">
        <v>138.66</v>
      </c>
      <c r="H226" s="142">
        <f>TRUNC(G226 * (1 + 'BDI '!$F$29), 2)</f>
        <v>164.6</v>
      </c>
      <c r="I226" s="142">
        <f t="shared" si="20"/>
        <v>3858.22</v>
      </c>
      <c r="J226" s="215">
        <f t="shared" si="18"/>
        <v>8.05676010905625E-4</v>
      </c>
      <c r="M226" s="244">
        <f t="shared" si="19"/>
        <v>3250.19</v>
      </c>
    </row>
    <row r="227" spans="1:13" ht="25.5">
      <c r="A227" s="214" t="s">
        <v>466</v>
      </c>
      <c r="B227" s="140" t="s">
        <v>467</v>
      </c>
      <c r="C227" s="164" t="s">
        <v>73</v>
      </c>
      <c r="D227" s="164" t="s">
        <v>468</v>
      </c>
      <c r="E227" s="141" t="s">
        <v>75</v>
      </c>
      <c r="F227" s="140">
        <v>164.12</v>
      </c>
      <c r="G227" s="246">
        <v>129.59</v>
      </c>
      <c r="H227" s="142">
        <f>TRUNC(G227 * (1 + 'BDI '!$F$29), 2)</f>
        <v>153.83000000000001</v>
      </c>
      <c r="I227" s="142">
        <f t="shared" si="20"/>
        <v>25246.57</v>
      </c>
      <c r="J227" s="215">
        <f t="shared" si="18"/>
        <v>5.2720051750935991E-3</v>
      </c>
      <c r="M227" s="244">
        <f t="shared" si="19"/>
        <v>21268.31</v>
      </c>
    </row>
    <row r="228" spans="1:13" ht="25.5">
      <c r="A228" s="214" t="s">
        <v>469</v>
      </c>
      <c r="B228" s="140" t="s">
        <v>2309</v>
      </c>
      <c r="C228" s="164" t="s">
        <v>73</v>
      </c>
      <c r="D228" s="164" t="s">
        <v>2310</v>
      </c>
      <c r="E228" s="141" t="s">
        <v>75</v>
      </c>
      <c r="F228" s="140">
        <v>216.9</v>
      </c>
      <c r="G228" s="246">
        <v>45.19</v>
      </c>
      <c r="H228" s="142">
        <f>TRUNC(G228 * (1 + 'BDI '!$F$29), 2)</f>
        <v>53.64</v>
      </c>
      <c r="I228" s="142">
        <f t="shared" si="20"/>
        <v>11634.51</v>
      </c>
      <c r="J228" s="215">
        <f t="shared" si="18"/>
        <v>2.4295259486606787E-3</v>
      </c>
      <c r="M228" s="244">
        <f t="shared" si="19"/>
        <v>9801.7099999999991</v>
      </c>
    </row>
    <row r="229" spans="1:13" ht="25.5">
      <c r="A229" s="214" t="s">
        <v>472</v>
      </c>
      <c r="B229" s="140" t="s">
        <v>2311</v>
      </c>
      <c r="C229" s="164" t="s">
        <v>73</v>
      </c>
      <c r="D229" s="164" t="s">
        <v>2312</v>
      </c>
      <c r="E229" s="141" t="s">
        <v>75</v>
      </c>
      <c r="F229" s="140">
        <v>181.2</v>
      </c>
      <c r="G229" s="246">
        <v>29.71</v>
      </c>
      <c r="H229" s="142">
        <f>TRUNC(G229 * (1 + 'BDI '!$F$29), 2)</f>
        <v>35.26</v>
      </c>
      <c r="I229" s="142">
        <f t="shared" si="20"/>
        <v>6389.11</v>
      </c>
      <c r="J229" s="215">
        <f t="shared" si="18"/>
        <v>1.3341781075307364E-3</v>
      </c>
      <c r="M229" s="244">
        <f t="shared" si="19"/>
        <v>5383.45</v>
      </c>
    </row>
    <row r="230" spans="1:13" ht="25.5">
      <c r="A230" s="214" t="s">
        <v>475</v>
      </c>
      <c r="B230" s="140" t="s">
        <v>470</v>
      </c>
      <c r="C230" s="164" t="s">
        <v>73</v>
      </c>
      <c r="D230" s="164" t="s">
        <v>471</v>
      </c>
      <c r="E230" s="141" t="s">
        <v>75</v>
      </c>
      <c r="F230" s="140">
        <v>398.1</v>
      </c>
      <c r="G230" s="246">
        <v>98.62</v>
      </c>
      <c r="H230" s="142">
        <f>TRUNC(G230 * (1 + 'BDI '!$F$29), 2)</f>
        <v>117.07</v>
      </c>
      <c r="I230" s="142">
        <f t="shared" si="20"/>
        <v>46605.56</v>
      </c>
      <c r="J230" s="215">
        <f t="shared" si="18"/>
        <v>9.7322033649773106E-3</v>
      </c>
      <c r="M230" s="244">
        <f t="shared" si="19"/>
        <v>39260.620000000003</v>
      </c>
    </row>
    <row r="231" spans="1:13" ht="25.5">
      <c r="A231" s="214" t="s">
        <v>1500</v>
      </c>
      <c r="B231" s="140" t="s">
        <v>2072</v>
      </c>
      <c r="C231" s="164" t="s">
        <v>73</v>
      </c>
      <c r="D231" s="164" t="s">
        <v>2073</v>
      </c>
      <c r="E231" s="141" t="s">
        <v>75</v>
      </c>
      <c r="F231" s="140">
        <v>398.1</v>
      </c>
      <c r="G231" s="246">
        <v>19.170000000000002</v>
      </c>
      <c r="H231" s="142">
        <f>TRUNC(G231 * (1 + 'BDI '!$F$29), 2)</f>
        <v>22.75</v>
      </c>
      <c r="I231" s="142">
        <f t="shared" si="20"/>
        <v>9056.77</v>
      </c>
      <c r="J231" s="215">
        <f t="shared" si="18"/>
        <v>1.8912406045507354E-3</v>
      </c>
      <c r="M231" s="244">
        <f t="shared" si="19"/>
        <v>7631.57</v>
      </c>
    </row>
    <row r="232" spans="1:13" s="155" customFormat="1">
      <c r="A232" s="214" t="s">
        <v>1501</v>
      </c>
      <c r="B232" s="140" t="s">
        <v>473</v>
      </c>
      <c r="C232" s="164" t="s">
        <v>73</v>
      </c>
      <c r="D232" s="164" t="s">
        <v>474</v>
      </c>
      <c r="E232" s="141" t="s">
        <v>105</v>
      </c>
      <c r="F232" s="140">
        <v>13.1</v>
      </c>
      <c r="G232" s="246">
        <v>89.16</v>
      </c>
      <c r="H232" s="142">
        <f>TRUNC(G232 * (1 + 'BDI '!$F$29), 2)</f>
        <v>105.84</v>
      </c>
      <c r="I232" s="142">
        <f t="shared" si="20"/>
        <v>1386.5</v>
      </c>
      <c r="J232" s="215">
        <f t="shared" si="18"/>
        <v>2.8952983218184786E-4</v>
      </c>
      <c r="M232" s="244">
        <f t="shared" si="19"/>
        <v>1167.99</v>
      </c>
    </row>
    <row r="233" spans="1:13" ht="25.5">
      <c r="A233" s="214" t="s">
        <v>1989</v>
      </c>
      <c r="B233" s="140" t="s">
        <v>880</v>
      </c>
      <c r="C233" s="164" t="s">
        <v>92</v>
      </c>
      <c r="D233" s="164" t="s">
        <v>1502</v>
      </c>
      <c r="E233" s="141" t="s">
        <v>1457</v>
      </c>
      <c r="F233" s="140">
        <v>109.45</v>
      </c>
      <c r="G233" s="246">
        <v>10.93</v>
      </c>
      <c r="H233" s="142">
        <f>TRUNC(G233 * (1 + 'BDI '!$F$29), 2)</f>
        <v>12.97</v>
      </c>
      <c r="I233" s="142">
        <f t="shared" si="20"/>
        <v>1419.56</v>
      </c>
      <c r="J233" s="215">
        <f t="shared" si="18"/>
        <v>2.9643344289366318E-4</v>
      </c>
      <c r="M233" s="244">
        <f t="shared" si="19"/>
        <v>1196.28</v>
      </c>
    </row>
    <row r="234" spans="1:13" ht="25.5">
      <c r="A234" s="214" t="s">
        <v>2313</v>
      </c>
      <c r="B234" s="140" t="s">
        <v>1987</v>
      </c>
      <c r="C234" s="164" t="s">
        <v>92</v>
      </c>
      <c r="D234" s="164" t="s">
        <v>1988</v>
      </c>
      <c r="E234" s="141" t="s">
        <v>105</v>
      </c>
      <c r="F234" s="140">
        <v>579.30999999999995</v>
      </c>
      <c r="G234" s="246">
        <v>23.45</v>
      </c>
      <c r="H234" s="142">
        <f>TRUNC(G234 * (1 + 'BDI '!$F$29), 2)</f>
        <v>27.83</v>
      </c>
      <c r="I234" s="142">
        <f t="shared" si="20"/>
        <v>16122.19</v>
      </c>
      <c r="J234" s="215">
        <f t="shared" si="18"/>
        <v>3.3666462063497052E-3</v>
      </c>
      <c r="M234" s="244">
        <f t="shared" si="19"/>
        <v>13584.81</v>
      </c>
    </row>
    <row r="235" spans="1:13">
      <c r="A235" s="214" t="s">
        <v>2314</v>
      </c>
      <c r="B235" s="140" t="s">
        <v>2196</v>
      </c>
      <c r="C235" s="164" t="s">
        <v>73</v>
      </c>
      <c r="D235" s="164" t="s">
        <v>2197</v>
      </c>
      <c r="E235" s="141" t="s">
        <v>75</v>
      </c>
      <c r="F235" s="140">
        <v>63.18</v>
      </c>
      <c r="G235" s="246">
        <v>108.86</v>
      </c>
      <c r="H235" s="142">
        <f>TRUNC(G235 * (1 + 'BDI '!$F$29), 2)</f>
        <v>129.22</v>
      </c>
      <c r="I235" s="142">
        <f t="shared" si="20"/>
        <v>8164.11</v>
      </c>
      <c r="J235" s="215">
        <f t="shared" si="18"/>
        <v>1.704834762505695E-3</v>
      </c>
      <c r="M235" s="244">
        <f t="shared" si="19"/>
        <v>6877.77</v>
      </c>
    </row>
    <row r="236" spans="1:13">
      <c r="A236" s="212" t="s">
        <v>477</v>
      </c>
      <c r="B236" s="163"/>
      <c r="C236" s="163"/>
      <c r="D236" s="163" t="s">
        <v>478</v>
      </c>
      <c r="E236" s="163"/>
      <c r="F236" s="138"/>
      <c r="G236" s="163"/>
      <c r="H236" s="163"/>
      <c r="I236" s="139">
        <f>SUM(I237:I247)</f>
        <v>261643.67999999996</v>
      </c>
      <c r="J236" s="213">
        <f t="shared" si="18"/>
        <v>5.4636603506556872E-2</v>
      </c>
      <c r="M236" s="244">
        <f t="shared" si="19"/>
        <v>0</v>
      </c>
    </row>
    <row r="237" spans="1:13" ht="25.5">
      <c r="A237" s="214" t="s">
        <v>479</v>
      </c>
      <c r="B237" s="140" t="s">
        <v>1460</v>
      </c>
      <c r="C237" s="164" t="s">
        <v>73</v>
      </c>
      <c r="D237" s="164" t="s">
        <v>1461</v>
      </c>
      <c r="E237" s="141" t="s">
        <v>75</v>
      </c>
      <c r="F237" s="140">
        <v>37.450000000000003</v>
      </c>
      <c r="G237" s="246">
        <v>88.81</v>
      </c>
      <c r="H237" s="142">
        <f>TRUNC(G237 * (1 + 'BDI '!$F$29), 2)</f>
        <v>105.42</v>
      </c>
      <c r="I237" s="142">
        <f t="shared" ref="I237:I247" si="21">TRUNC(F237 * H237, 2)</f>
        <v>3947.97</v>
      </c>
      <c r="J237" s="215">
        <f t="shared" si="18"/>
        <v>8.2441766430506303E-4</v>
      </c>
      <c r="M237" s="244">
        <f t="shared" si="19"/>
        <v>3325.93</v>
      </c>
    </row>
    <row r="238" spans="1:13" ht="25.5">
      <c r="A238" s="214" t="s">
        <v>480</v>
      </c>
      <c r="B238" s="140" t="s">
        <v>2315</v>
      </c>
      <c r="C238" s="164" t="s">
        <v>73</v>
      </c>
      <c r="D238" s="164" t="s">
        <v>2316</v>
      </c>
      <c r="E238" s="141" t="s">
        <v>75</v>
      </c>
      <c r="F238" s="140">
        <v>946.89</v>
      </c>
      <c r="G238" s="246">
        <v>57.02</v>
      </c>
      <c r="H238" s="142">
        <f>TRUNC(G238 * (1 + 'BDI '!$F$29), 2)</f>
        <v>67.680000000000007</v>
      </c>
      <c r="I238" s="142">
        <f t="shared" si="21"/>
        <v>64085.51</v>
      </c>
      <c r="J238" s="215">
        <f t="shared" si="18"/>
        <v>1.3382377898008032E-2</v>
      </c>
      <c r="M238" s="244">
        <f t="shared" si="19"/>
        <v>53991.66</v>
      </c>
    </row>
    <row r="239" spans="1:13" ht="25.5">
      <c r="A239" s="214" t="s">
        <v>481</v>
      </c>
      <c r="B239" s="140" t="s">
        <v>121</v>
      </c>
      <c r="C239" s="164" t="s">
        <v>73</v>
      </c>
      <c r="D239" s="164" t="s">
        <v>122</v>
      </c>
      <c r="E239" s="141" t="s">
        <v>75</v>
      </c>
      <c r="F239" s="140">
        <v>2653.72</v>
      </c>
      <c r="G239" s="246">
        <v>4.22</v>
      </c>
      <c r="H239" s="142">
        <f>TRUNC(G239 * (1 + 'BDI '!$F$29), 2)</f>
        <v>5</v>
      </c>
      <c r="I239" s="142">
        <f t="shared" si="21"/>
        <v>13268.6</v>
      </c>
      <c r="J239" s="215">
        <f t="shared" si="18"/>
        <v>2.7707576857468929E-3</v>
      </c>
      <c r="M239" s="244">
        <f t="shared" si="19"/>
        <v>11198.69</v>
      </c>
    </row>
    <row r="240" spans="1:13" ht="38.25">
      <c r="A240" s="214" t="s">
        <v>482</v>
      </c>
      <c r="B240" s="140" t="s">
        <v>124</v>
      </c>
      <c r="C240" s="164" t="s">
        <v>73</v>
      </c>
      <c r="D240" s="164" t="s">
        <v>125</v>
      </c>
      <c r="E240" s="141" t="s">
        <v>75</v>
      </c>
      <c r="F240" s="140">
        <v>2203.61</v>
      </c>
      <c r="G240" s="246">
        <v>24.67</v>
      </c>
      <c r="H240" s="142">
        <f>TRUNC(G240 * (1 + 'BDI '!$F$29), 2)</f>
        <v>29.28</v>
      </c>
      <c r="I240" s="142">
        <f t="shared" si="21"/>
        <v>64521.7</v>
      </c>
      <c r="J240" s="215">
        <f t="shared" si="18"/>
        <v>1.3473463377632552E-2</v>
      </c>
      <c r="M240" s="244">
        <f t="shared" si="19"/>
        <v>54363.05</v>
      </c>
    </row>
    <row r="241" spans="1:13">
      <c r="A241" s="214" t="s">
        <v>483</v>
      </c>
      <c r="B241" s="140" t="s">
        <v>127</v>
      </c>
      <c r="C241" s="164" t="s">
        <v>73</v>
      </c>
      <c r="D241" s="164" t="s">
        <v>128</v>
      </c>
      <c r="E241" s="141" t="s">
        <v>75</v>
      </c>
      <c r="F241" s="140">
        <v>2203.61</v>
      </c>
      <c r="G241" s="246">
        <v>12.38</v>
      </c>
      <c r="H241" s="142">
        <f>TRUNC(G241 * (1 + 'BDI '!$F$29), 2)</f>
        <v>14.69</v>
      </c>
      <c r="I241" s="142">
        <f t="shared" si="21"/>
        <v>32371.03</v>
      </c>
      <c r="J241" s="215">
        <f t="shared" si="18"/>
        <v>6.759739548109313E-3</v>
      </c>
      <c r="M241" s="244">
        <f t="shared" si="19"/>
        <v>27280.69</v>
      </c>
    </row>
    <row r="242" spans="1:13">
      <c r="A242" s="214" t="s">
        <v>484</v>
      </c>
      <c r="B242" s="140" t="s">
        <v>643</v>
      </c>
      <c r="C242" s="164" t="s">
        <v>73</v>
      </c>
      <c r="D242" s="164" t="s">
        <v>644</v>
      </c>
      <c r="E242" s="141" t="s">
        <v>75</v>
      </c>
      <c r="F242" s="140">
        <v>2047.3</v>
      </c>
      <c r="G242" s="246">
        <v>15.18</v>
      </c>
      <c r="H242" s="142">
        <f>TRUNC(G242 * (1 + 'BDI '!$F$29), 2)</f>
        <v>18.02</v>
      </c>
      <c r="I242" s="142">
        <f t="shared" si="21"/>
        <v>36892.339999999997</v>
      </c>
      <c r="J242" s="215">
        <f t="shared" si="18"/>
        <v>7.7038824442810482E-3</v>
      </c>
      <c r="M242" s="244">
        <f t="shared" si="19"/>
        <v>31078.01</v>
      </c>
    </row>
    <row r="243" spans="1:13" ht="38.25">
      <c r="A243" s="214" t="s">
        <v>487</v>
      </c>
      <c r="B243" s="140" t="s">
        <v>485</v>
      </c>
      <c r="C243" s="164" t="s">
        <v>73</v>
      </c>
      <c r="D243" s="164" t="s">
        <v>486</v>
      </c>
      <c r="E243" s="141" t="s">
        <v>75</v>
      </c>
      <c r="F243" s="140">
        <v>253.63</v>
      </c>
      <c r="G243" s="246">
        <v>19.690000000000001</v>
      </c>
      <c r="H243" s="142">
        <f>TRUNC(G243 * (1 + 'BDI '!$F$29), 2)</f>
        <v>23.37</v>
      </c>
      <c r="I243" s="142">
        <f t="shared" si="21"/>
        <v>5927.33</v>
      </c>
      <c r="J243" s="215">
        <f t="shared" si="18"/>
        <v>1.2377489074550539E-3</v>
      </c>
      <c r="M243" s="244">
        <f t="shared" si="19"/>
        <v>4993.97</v>
      </c>
    </row>
    <row r="244" spans="1:13" ht="38.25">
      <c r="A244" s="214" t="s">
        <v>490</v>
      </c>
      <c r="B244" s="140" t="s">
        <v>488</v>
      </c>
      <c r="C244" s="164" t="s">
        <v>73</v>
      </c>
      <c r="D244" s="164" t="s">
        <v>489</v>
      </c>
      <c r="E244" s="141" t="s">
        <v>75</v>
      </c>
      <c r="F244" s="140">
        <v>88.32</v>
      </c>
      <c r="G244" s="246">
        <v>23.35</v>
      </c>
      <c r="H244" s="142">
        <f>TRUNC(G244 * (1 + 'BDI '!$F$29), 2)</f>
        <v>27.71</v>
      </c>
      <c r="I244" s="142">
        <f t="shared" si="21"/>
        <v>2447.34</v>
      </c>
      <c r="J244" s="215">
        <f t="shared" si="18"/>
        <v>5.1105513125995219E-4</v>
      </c>
      <c r="M244" s="244">
        <f t="shared" si="19"/>
        <v>2062.27</v>
      </c>
    </row>
    <row r="245" spans="1:13" ht="38.25">
      <c r="A245" s="214" t="s">
        <v>493</v>
      </c>
      <c r="B245" s="140" t="s">
        <v>491</v>
      </c>
      <c r="C245" s="164" t="s">
        <v>73</v>
      </c>
      <c r="D245" s="164" t="s">
        <v>492</v>
      </c>
      <c r="E245" s="141" t="s">
        <v>75</v>
      </c>
      <c r="F245" s="140">
        <v>108.15</v>
      </c>
      <c r="G245" s="246">
        <v>28.3</v>
      </c>
      <c r="H245" s="142">
        <f>TRUNC(G245 * (1 + 'BDI '!$F$29), 2)</f>
        <v>33.590000000000003</v>
      </c>
      <c r="I245" s="142">
        <f t="shared" si="21"/>
        <v>3632.75</v>
      </c>
      <c r="J245" s="215">
        <f t="shared" si="18"/>
        <v>7.5859321879452428E-4</v>
      </c>
      <c r="M245" s="244">
        <f t="shared" si="19"/>
        <v>3060.64</v>
      </c>
    </row>
    <row r="246" spans="1:13" ht="38.25">
      <c r="A246" s="214" t="s">
        <v>496</v>
      </c>
      <c r="B246" s="140" t="s">
        <v>2198</v>
      </c>
      <c r="C246" s="164" t="s">
        <v>73</v>
      </c>
      <c r="D246" s="164" t="s">
        <v>2199</v>
      </c>
      <c r="E246" s="141" t="s">
        <v>75</v>
      </c>
      <c r="F246" s="140">
        <v>341.95</v>
      </c>
      <c r="G246" s="246">
        <v>62.09</v>
      </c>
      <c r="H246" s="142">
        <f>TRUNC(G246 * (1 + 'BDI '!$F$29), 2)</f>
        <v>73.7</v>
      </c>
      <c r="I246" s="142">
        <f t="shared" si="21"/>
        <v>25201.71</v>
      </c>
      <c r="J246" s="215">
        <f t="shared" si="18"/>
        <v>5.2626374807036407E-3</v>
      </c>
      <c r="M246" s="244">
        <f t="shared" si="19"/>
        <v>21231.67</v>
      </c>
    </row>
    <row r="247" spans="1:13" ht="38.25">
      <c r="A247" s="214" t="s">
        <v>1503</v>
      </c>
      <c r="B247" s="140" t="s">
        <v>2200</v>
      </c>
      <c r="C247" s="164" t="s">
        <v>73</v>
      </c>
      <c r="D247" s="164" t="s">
        <v>2201</v>
      </c>
      <c r="E247" s="141" t="s">
        <v>75</v>
      </c>
      <c r="F247" s="140">
        <v>108.15</v>
      </c>
      <c r="G247" s="246">
        <v>72.81</v>
      </c>
      <c r="H247" s="142">
        <f>TRUNC(G247 * (1 + 'BDI '!$F$29), 2)</f>
        <v>86.43</v>
      </c>
      <c r="I247" s="142">
        <f t="shared" si="21"/>
        <v>9347.4</v>
      </c>
      <c r="J247" s="215">
        <f t="shared" si="18"/>
        <v>1.951930150260804E-3</v>
      </c>
      <c r="M247" s="244">
        <f t="shared" si="19"/>
        <v>7874.4</v>
      </c>
    </row>
    <row r="248" spans="1:13">
      <c r="A248" s="212" t="s">
        <v>497</v>
      </c>
      <c r="B248" s="163"/>
      <c r="C248" s="163"/>
      <c r="D248" s="163" t="s">
        <v>498</v>
      </c>
      <c r="E248" s="163"/>
      <c r="F248" s="138"/>
      <c r="G248" s="163"/>
      <c r="H248" s="163"/>
      <c r="I248" s="139">
        <f>SUM(I249:I255)</f>
        <v>184442.26</v>
      </c>
      <c r="J248" s="213">
        <f t="shared" si="18"/>
        <v>3.8515352747955832E-2</v>
      </c>
      <c r="M248" s="244">
        <f t="shared" si="19"/>
        <v>0</v>
      </c>
    </row>
    <row r="249" spans="1:13">
      <c r="A249" s="214" t="s">
        <v>499</v>
      </c>
      <c r="B249" s="140" t="s">
        <v>1990</v>
      </c>
      <c r="C249" s="164" t="s">
        <v>73</v>
      </c>
      <c r="D249" s="164" t="s">
        <v>1991</v>
      </c>
      <c r="E249" s="141" t="s">
        <v>75</v>
      </c>
      <c r="F249" s="140">
        <v>769.11</v>
      </c>
      <c r="G249" s="246">
        <v>70.3</v>
      </c>
      <c r="H249" s="142">
        <f>TRUNC(G249 * (1 + 'BDI '!$F$29), 2)</f>
        <v>83.45</v>
      </c>
      <c r="I249" s="142">
        <f t="shared" ref="I249:I255" si="22">TRUNC(F249 * H249, 2)</f>
        <v>64182.22</v>
      </c>
      <c r="J249" s="215">
        <f t="shared" si="18"/>
        <v>1.3402572943136272E-2</v>
      </c>
      <c r="M249" s="244">
        <f t="shared" si="19"/>
        <v>54068.43</v>
      </c>
    </row>
    <row r="250" spans="1:13">
      <c r="A250" s="214" t="s">
        <v>500</v>
      </c>
      <c r="B250" s="140" t="s">
        <v>501</v>
      </c>
      <c r="C250" s="164" t="s">
        <v>73</v>
      </c>
      <c r="D250" s="164" t="s">
        <v>502</v>
      </c>
      <c r="E250" s="141" t="s">
        <v>105</v>
      </c>
      <c r="F250" s="140">
        <v>943.33</v>
      </c>
      <c r="G250" s="246">
        <v>11.15</v>
      </c>
      <c r="H250" s="142">
        <f>TRUNC(G250 * (1 + 'BDI '!$F$29), 2)</f>
        <v>13.23</v>
      </c>
      <c r="I250" s="142">
        <f t="shared" si="22"/>
        <v>12480.25</v>
      </c>
      <c r="J250" s="215">
        <f t="shared" si="18"/>
        <v>2.6061339257753388E-3</v>
      </c>
      <c r="M250" s="244">
        <f t="shared" si="19"/>
        <v>10518.12</v>
      </c>
    </row>
    <row r="251" spans="1:13" ht="25.5">
      <c r="A251" s="214" t="s">
        <v>503</v>
      </c>
      <c r="B251" s="140" t="s">
        <v>2317</v>
      </c>
      <c r="C251" s="164" t="s">
        <v>73</v>
      </c>
      <c r="D251" s="164" t="s">
        <v>2318</v>
      </c>
      <c r="E251" s="141" t="s">
        <v>75</v>
      </c>
      <c r="F251" s="140">
        <v>452.78</v>
      </c>
      <c r="G251" s="246">
        <v>133.78</v>
      </c>
      <c r="H251" s="142">
        <f>TRUNC(G251 * (1 + 'BDI '!$F$29), 2)</f>
        <v>158.81</v>
      </c>
      <c r="I251" s="142">
        <f t="shared" si="22"/>
        <v>71905.990000000005</v>
      </c>
      <c r="J251" s="215">
        <f t="shared" si="18"/>
        <v>1.5015455620317081E-2</v>
      </c>
      <c r="M251" s="244">
        <f t="shared" si="19"/>
        <v>60572.9</v>
      </c>
    </row>
    <row r="252" spans="1:13">
      <c r="A252" s="214" t="s">
        <v>504</v>
      </c>
      <c r="B252" s="140" t="s">
        <v>505</v>
      </c>
      <c r="C252" s="164" t="s">
        <v>73</v>
      </c>
      <c r="D252" s="164" t="s">
        <v>506</v>
      </c>
      <c r="E252" s="141" t="s">
        <v>75</v>
      </c>
      <c r="F252" s="140">
        <v>769.11</v>
      </c>
      <c r="G252" s="246">
        <v>21.66</v>
      </c>
      <c r="H252" s="142">
        <f>TRUNC(G252 * (1 + 'BDI '!$F$29), 2)</f>
        <v>25.71</v>
      </c>
      <c r="I252" s="142">
        <f t="shared" si="22"/>
        <v>19773.810000000001</v>
      </c>
      <c r="J252" s="215">
        <f t="shared" si="18"/>
        <v>4.1291798708227518E-3</v>
      </c>
      <c r="M252" s="244">
        <f t="shared" si="19"/>
        <v>16658.919999999998</v>
      </c>
    </row>
    <row r="253" spans="1:13" ht="25.5">
      <c r="A253" s="214" t="s">
        <v>507</v>
      </c>
      <c r="B253" s="140" t="s">
        <v>508</v>
      </c>
      <c r="C253" s="164" t="s">
        <v>73</v>
      </c>
      <c r="D253" s="164" t="s">
        <v>509</v>
      </c>
      <c r="E253" s="141" t="s">
        <v>143</v>
      </c>
      <c r="F253" s="140">
        <v>16</v>
      </c>
      <c r="G253" s="246">
        <v>5.84</v>
      </c>
      <c r="H253" s="142">
        <f>TRUNC(G253 * (1 + 'BDI '!$F$29), 2)</f>
        <v>6.93</v>
      </c>
      <c r="I253" s="142">
        <f t="shared" si="22"/>
        <v>110.88</v>
      </c>
      <c r="J253" s="215">
        <f t="shared" si="18"/>
        <v>2.3154033748520226E-5</v>
      </c>
      <c r="M253" s="244">
        <f t="shared" si="19"/>
        <v>93.44</v>
      </c>
    </row>
    <row r="254" spans="1:13" ht="25.5">
      <c r="A254" s="214" t="s">
        <v>510</v>
      </c>
      <c r="B254" s="140" t="s">
        <v>511</v>
      </c>
      <c r="C254" s="164" t="s">
        <v>73</v>
      </c>
      <c r="D254" s="164" t="s">
        <v>512</v>
      </c>
      <c r="E254" s="141" t="s">
        <v>513</v>
      </c>
      <c r="F254" s="140">
        <v>16</v>
      </c>
      <c r="G254" s="246">
        <v>19</v>
      </c>
      <c r="H254" s="142">
        <f>TRUNC(G254 * (1 + 'BDI '!$F$29), 2)</f>
        <v>22.55</v>
      </c>
      <c r="I254" s="142">
        <f t="shared" si="22"/>
        <v>360.8</v>
      </c>
      <c r="J254" s="215">
        <f t="shared" si="18"/>
        <v>7.5342490768994384E-5</v>
      </c>
      <c r="M254" s="244">
        <f t="shared" si="19"/>
        <v>304</v>
      </c>
    </row>
    <row r="255" spans="1:13">
      <c r="A255" s="214" t="s">
        <v>514</v>
      </c>
      <c r="B255" s="140" t="s">
        <v>2202</v>
      </c>
      <c r="C255" s="164" t="s">
        <v>73</v>
      </c>
      <c r="D255" s="164" t="s">
        <v>2203</v>
      </c>
      <c r="E255" s="141" t="s">
        <v>75</v>
      </c>
      <c r="F255" s="140">
        <v>769.11</v>
      </c>
      <c r="G255" s="246">
        <v>17.12</v>
      </c>
      <c r="H255" s="142">
        <f>TRUNC(G255 * (1 + 'BDI '!$F$29), 2)</f>
        <v>20.32</v>
      </c>
      <c r="I255" s="142">
        <f t="shared" si="22"/>
        <v>15628.31</v>
      </c>
      <c r="J255" s="215">
        <f t="shared" si="18"/>
        <v>3.2635138633868698E-3</v>
      </c>
      <c r="M255" s="244">
        <f t="shared" si="19"/>
        <v>13167.16</v>
      </c>
    </row>
    <row r="256" spans="1:13">
      <c r="A256" s="212" t="s">
        <v>517</v>
      </c>
      <c r="B256" s="163"/>
      <c r="C256" s="163"/>
      <c r="D256" s="163" t="s">
        <v>518</v>
      </c>
      <c r="E256" s="163"/>
      <c r="F256" s="138"/>
      <c r="G256" s="163"/>
      <c r="H256" s="163"/>
      <c r="I256" s="139">
        <f>SUM(I257:I261)</f>
        <v>167996.34</v>
      </c>
      <c r="J256" s="213">
        <f t="shared" si="18"/>
        <v>3.5081105032358208E-2</v>
      </c>
      <c r="M256" s="244">
        <f t="shared" si="19"/>
        <v>0</v>
      </c>
    </row>
    <row r="257" spans="1:13" ht="38.25">
      <c r="A257" s="214" t="s">
        <v>519</v>
      </c>
      <c r="B257" s="140" t="s">
        <v>2204</v>
      </c>
      <c r="C257" s="164" t="s">
        <v>92</v>
      </c>
      <c r="D257" s="164" t="s">
        <v>2205</v>
      </c>
      <c r="E257" s="141" t="s">
        <v>75</v>
      </c>
      <c r="F257" s="140">
        <v>401</v>
      </c>
      <c r="G257" s="246">
        <v>258.22000000000003</v>
      </c>
      <c r="H257" s="142">
        <f>TRUNC(G257 * (1 + 'BDI '!$F$29), 2)</f>
        <v>306.52999999999997</v>
      </c>
      <c r="I257" s="142">
        <f>TRUNC(F257 * H257, 2)</f>
        <v>122918.53</v>
      </c>
      <c r="J257" s="215">
        <f t="shared" si="18"/>
        <v>2.5667927416472724E-2</v>
      </c>
      <c r="M257" s="244">
        <f t="shared" si="19"/>
        <v>103546.22</v>
      </c>
    </row>
    <row r="258" spans="1:13" ht="25.5">
      <c r="A258" s="214" t="s">
        <v>520</v>
      </c>
      <c r="B258" s="140" t="s">
        <v>523</v>
      </c>
      <c r="C258" s="164" t="s">
        <v>73</v>
      </c>
      <c r="D258" s="164" t="s">
        <v>524</v>
      </c>
      <c r="E258" s="141" t="s">
        <v>105</v>
      </c>
      <c r="F258" s="140">
        <v>167.4</v>
      </c>
      <c r="G258" s="246">
        <v>59.55</v>
      </c>
      <c r="H258" s="142">
        <f>TRUNC(G258 * (1 + 'BDI '!$F$29), 2)</f>
        <v>70.69</v>
      </c>
      <c r="I258" s="142">
        <f>TRUNC(F258 * H258, 2)</f>
        <v>11833.5</v>
      </c>
      <c r="J258" s="215">
        <f t="shared" si="18"/>
        <v>2.471079169941505E-3</v>
      </c>
      <c r="M258" s="244">
        <f t="shared" si="19"/>
        <v>9968.67</v>
      </c>
    </row>
    <row r="259" spans="1:13" ht="25.5">
      <c r="A259" s="214" t="s">
        <v>521</v>
      </c>
      <c r="B259" s="140" t="s">
        <v>2206</v>
      </c>
      <c r="C259" s="164" t="s">
        <v>73</v>
      </c>
      <c r="D259" s="164" t="s">
        <v>2207</v>
      </c>
      <c r="E259" s="141" t="s">
        <v>105</v>
      </c>
      <c r="F259" s="140">
        <v>59.2</v>
      </c>
      <c r="G259" s="246">
        <v>193.79</v>
      </c>
      <c r="H259" s="142">
        <f>TRUNC(G259 * (1 + 'BDI '!$F$29), 2)</f>
        <v>230.04</v>
      </c>
      <c r="I259" s="142">
        <f>TRUNC(F259 * H259, 2)</f>
        <v>13618.36</v>
      </c>
      <c r="J259" s="215">
        <f t="shared" si="18"/>
        <v>2.8437947965322683E-3</v>
      </c>
      <c r="M259" s="244">
        <f t="shared" si="19"/>
        <v>11472.36</v>
      </c>
    </row>
    <row r="260" spans="1:13" ht="38.25">
      <c r="A260" s="214" t="s">
        <v>522</v>
      </c>
      <c r="B260" s="140" t="s">
        <v>1434</v>
      </c>
      <c r="C260" s="164" t="s">
        <v>73</v>
      </c>
      <c r="D260" s="164" t="s">
        <v>1435</v>
      </c>
      <c r="E260" s="141" t="s">
        <v>75</v>
      </c>
      <c r="F260" s="140">
        <v>216.6</v>
      </c>
      <c r="G260" s="246">
        <v>54.86</v>
      </c>
      <c r="H260" s="142">
        <f>TRUNC(G260 * (1 + 'BDI '!$F$29), 2)</f>
        <v>65.12</v>
      </c>
      <c r="I260" s="142">
        <f>TRUNC(F260 * H260, 2)</f>
        <v>14104.99</v>
      </c>
      <c r="J260" s="215">
        <f t="shared" si="18"/>
        <v>2.9454131897775999E-3</v>
      </c>
      <c r="M260" s="244">
        <f t="shared" si="19"/>
        <v>11882.67</v>
      </c>
    </row>
    <row r="261" spans="1:13" ht="38.25">
      <c r="A261" s="214" t="s">
        <v>2319</v>
      </c>
      <c r="B261" s="140" t="s">
        <v>2320</v>
      </c>
      <c r="C261" s="164" t="s">
        <v>92</v>
      </c>
      <c r="D261" s="164" t="s">
        <v>2321</v>
      </c>
      <c r="E261" s="141" t="s">
        <v>105</v>
      </c>
      <c r="F261" s="140">
        <v>24</v>
      </c>
      <c r="G261" s="246">
        <v>193.79</v>
      </c>
      <c r="H261" s="142">
        <f>TRUNC(G261 * (1 + 'BDI '!$F$29), 2)</f>
        <v>230.04</v>
      </c>
      <c r="I261" s="142">
        <f>TRUNC(F261 * H261, 2)</f>
        <v>5520.96</v>
      </c>
      <c r="J261" s="215">
        <f t="shared" si="18"/>
        <v>1.1528904596341109E-3</v>
      </c>
      <c r="M261" s="244">
        <f t="shared" si="19"/>
        <v>4650.96</v>
      </c>
    </row>
    <row r="262" spans="1:13">
      <c r="A262" s="212" t="s">
        <v>525</v>
      </c>
      <c r="B262" s="163"/>
      <c r="C262" s="163"/>
      <c r="D262" s="163" t="s">
        <v>526</v>
      </c>
      <c r="E262" s="163"/>
      <c r="F262" s="138"/>
      <c r="G262" s="163"/>
      <c r="H262" s="163"/>
      <c r="I262" s="139">
        <f>SUM(I263:I275)</f>
        <v>179956.84000000003</v>
      </c>
      <c r="J262" s="213">
        <f t="shared" si="18"/>
        <v>3.7578704424937368E-2</v>
      </c>
      <c r="M262" s="244">
        <f t="shared" si="19"/>
        <v>0</v>
      </c>
    </row>
    <row r="263" spans="1:13" ht="25.5">
      <c r="A263" s="214" t="s">
        <v>527</v>
      </c>
      <c r="B263" s="140" t="s">
        <v>528</v>
      </c>
      <c r="C263" s="164" t="s">
        <v>73</v>
      </c>
      <c r="D263" s="164" t="s">
        <v>529</v>
      </c>
      <c r="E263" s="141" t="s">
        <v>99</v>
      </c>
      <c r="F263" s="140">
        <v>36</v>
      </c>
      <c r="G263" s="246">
        <v>807.8</v>
      </c>
      <c r="H263" s="142">
        <f>TRUNC(G263 * (1 + 'BDI '!$F$29), 2)</f>
        <v>958.93</v>
      </c>
      <c r="I263" s="142">
        <f t="shared" ref="I263:I275" si="23">TRUNC(F263 * H263, 2)</f>
        <v>34521.480000000003</v>
      </c>
      <c r="J263" s="215">
        <f t="shared" si="18"/>
        <v>7.2087979163858772E-3</v>
      </c>
      <c r="M263" s="244">
        <f t="shared" si="19"/>
        <v>29080.799999999999</v>
      </c>
    </row>
    <row r="264" spans="1:13" ht="25.5">
      <c r="A264" s="214" t="s">
        <v>530</v>
      </c>
      <c r="B264" s="140" t="s">
        <v>531</v>
      </c>
      <c r="C264" s="164" t="s">
        <v>73</v>
      </c>
      <c r="D264" s="164" t="s">
        <v>532</v>
      </c>
      <c r="E264" s="141" t="s">
        <v>99</v>
      </c>
      <c r="F264" s="140">
        <v>4</v>
      </c>
      <c r="G264" s="246">
        <v>814.86</v>
      </c>
      <c r="H264" s="142">
        <f>TRUNC(G264 * (1 + 'BDI '!$F$29), 2)</f>
        <v>967.32</v>
      </c>
      <c r="I264" s="142">
        <f t="shared" si="23"/>
        <v>3869.28</v>
      </c>
      <c r="J264" s="215">
        <f t="shared" si="18"/>
        <v>8.0798556730225779E-4</v>
      </c>
      <c r="M264" s="244">
        <f t="shared" si="19"/>
        <v>3259.44</v>
      </c>
    </row>
    <row r="265" spans="1:13" ht="25.5">
      <c r="A265" s="214" t="s">
        <v>533</v>
      </c>
      <c r="B265" s="140" t="s">
        <v>1992</v>
      </c>
      <c r="C265" s="164" t="s">
        <v>92</v>
      </c>
      <c r="D265" s="164" t="s">
        <v>534</v>
      </c>
      <c r="E265" s="141" t="s">
        <v>94</v>
      </c>
      <c r="F265" s="140">
        <v>2</v>
      </c>
      <c r="G265" s="246">
        <v>1239.05</v>
      </c>
      <c r="H265" s="142">
        <f>TRUNC(G265 * (1 + 'BDI '!$F$29), 2)</f>
        <v>1470.87</v>
      </c>
      <c r="I265" s="142">
        <f t="shared" si="23"/>
        <v>2941.74</v>
      </c>
      <c r="J265" s="215">
        <f t="shared" si="18"/>
        <v>6.1429606096114614E-4</v>
      </c>
      <c r="M265" s="244">
        <f t="shared" si="19"/>
        <v>2478.1</v>
      </c>
    </row>
    <row r="266" spans="1:13" ht="25.5">
      <c r="A266" s="214" t="s">
        <v>535</v>
      </c>
      <c r="B266" s="140" t="s">
        <v>1364</v>
      </c>
      <c r="C266" s="164" t="s">
        <v>73</v>
      </c>
      <c r="D266" s="164" t="s">
        <v>1365</v>
      </c>
      <c r="E266" s="141" t="s">
        <v>75</v>
      </c>
      <c r="F266" s="140">
        <v>6.3</v>
      </c>
      <c r="G266" s="246">
        <v>624.07000000000005</v>
      </c>
      <c r="H266" s="142">
        <f>TRUNC(G266 * (1 + 'BDI '!$F$29), 2)</f>
        <v>740.83</v>
      </c>
      <c r="I266" s="142">
        <f t="shared" si="23"/>
        <v>4667.22</v>
      </c>
      <c r="J266" s="215">
        <f t="shared" si="18"/>
        <v>9.7461191731393012E-4</v>
      </c>
      <c r="M266" s="244">
        <f t="shared" si="19"/>
        <v>3931.64</v>
      </c>
    </row>
    <row r="267" spans="1:13" ht="25.5">
      <c r="A267" s="214" t="s">
        <v>538</v>
      </c>
      <c r="B267" s="140" t="s">
        <v>552</v>
      </c>
      <c r="C267" s="164" t="s">
        <v>73</v>
      </c>
      <c r="D267" s="164" t="s">
        <v>553</v>
      </c>
      <c r="E267" s="141" t="s">
        <v>75</v>
      </c>
      <c r="F267" s="140">
        <v>6.72</v>
      </c>
      <c r="G267" s="246">
        <v>437.08</v>
      </c>
      <c r="H267" s="142">
        <f>TRUNC(G267 * (1 + 'BDI '!$F$29), 2)</f>
        <v>518.85</v>
      </c>
      <c r="I267" s="142">
        <f t="shared" si="23"/>
        <v>3486.67</v>
      </c>
      <c r="J267" s="215">
        <f t="shared" si="18"/>
        <v>7.2808869814171187E-4</v>
      </c>
      <c r="M267" s="244">
        <f t="shared" si="19"/>
        <v>2937.17</v>
      </c>
    </row>
    <row r="268" spans="1:13">
      <c r="A268" s="214" t="s">
        <v>541</v>
      </c>
      <c r="B268" s="140" t="s">
        <v>549</v>
      </c>
      <c r="C268" s="164" t="s">
        <v>73</v>
      </c>
      <c r="D268" s="164" t="s">
        <v>550</v>
      </c>
      <c r="E268" s="141" t="s">
        <v>105</v>
      </c>
      <c r="F268" s="140">
        <v>52.9</v>
      </c>
      <c r="G268" s="246">
        <v>40.270000000000003</v>
      </c>
      <c r="H268" s="142">
        <f>TRUNC(G268 * (1 + 'BDI '!$F$29), 2)</f>
        <v>47.8</v>
      </c>
      <c r="I268" s="142">
        <f t="shared" si="23"/>
        <v>2528.62</v>
      </c>
      <c r="J268" s="215">
        <f t="shared" si="18"/>
        <v>5.2802807374804483E-4</v>
      </c>
      <c r="M268" s="244">
        <f t="shared" si="19"/>
        <v>2130.2800000000002</v>
      </c>
    </row>
    <row r="269" spans="1:13" ht="38.25">
      <c r="A269" s="214" t="s">
        <v>542</v>
      </c>
      <c r="B269" s="140" t="s">
        <v>536</v>
      </c>
      <c r="C269" s="164" t="s">
        <v>73</v>
      </c>
      <c r="D269" s="164" t="s">
        <v>537</v>
      </c>
      <c r="E269" s="141" t="s">
        <v>75</v>
      </c>
      <c r="F269" s="140">
        <v>56.25</v>
      </c>
      <c r="G269" s="246">
        <v>390.65</v>
      </c>
      <c r="H269" s="142">
        <f>TRUNC(G269 * (1 + 'BDI '!$F$29), 2)</f>
        <v>463.74</v>
      </c>
      <c r="I269" s="142">
        <f t="shared" si="23"/>
        <v>26085.37</v>
      </c>
      <c r="J269" s="215">
        <f t="shared" si="18"/>
        <v>5.4471639368924695E-3</v>
      </c>
      <c r="M269" s="244">
        <f t="shared" si="19"/>
        <v>21974.06</v>
      </c>
    </row>
    <row r="270" spans="1:13">
      <c r="A270" s="214" t="s">
        <v>545</v>
      </c>
      <c r="B270" s="140" t="s">
        <v>2208</v>
      </c>
      <c r="C270" s="164" t="s">
        <v>73</v>
      </c>
      <c r="D270" s="164" t="s">
        <v>2209</v>
      </c>
      <c r="E270" s="141" t="s">
        <v>105</v>
      </c>
      <c r="F270" s="140">
        <v>208.1</v>
      </c>
      <c r="G270" s="246">
        <v>18.489999999999998</v>
      </c>
      <c r="H270" s="142">
        <f>TRUNC(G270 * (1 + 'BDI '!$F$29), 2)</f>
        <v>21.94</v>
      </c>
      <c r="I270" s="142">
        <f t="shared" si="23"/>
        <v>4565.71</v>
      </c>
      <c r="J270" s="215">
        <f t="shared" si="18"/>
        <v>9.5341453306237623E-4</v>
      </c>
      <c r="M270" s="244">
        <f t="shared" si="19"/>
        <v>3847.76</v>
      </c>
    </row>
    <row r="271" spans="1:13" ht="25.5">
      <c r="A271" s="214" t="s">
        <v>548</v>
      </c>
      <c r="B271" s="140" t="s">
        <v>546</v>
      </c>
      <c r="C271" s="164" t="s">
        <v>73</v>
      </c>
      <c r="D271" s="164" t="s">
        <v>547</v>
      </c>
      <c r="E271" s="141" t="s">
        <v>105</v>
      </c>
      <c r="F271" s="140">
        <v>65.400000000000006</v>
      </c>
      <c r="G271" s="246">
        <v>49.23</v>
      </c>
      <c r="H271" s="142">
        <f>TRUNC(G271 * (1 + 'BDI '!$F$29), 2)</f>
        <v>58.44</v>
      </c>
      <c r="I271" s="142">
        <f t="shared" si="23"/>
        <v>3821.97</v>
      </c>
      <c r="J271" s="215">
        <f t="shared" si="18"/>
        <v>7.9810626231810824E-4</v>
      </c>
      <c r="M271" s="244">
        <f t="shared" si="19"/>
        <v>3219.64</v>
      </c>
    </row>
    <row r="272" spans="1:13" ht="25.5">
      <c r="A272" s="214" t="s">
        <v>551</v>
      </c>
      <c r="B272" s="140" t="s">
        <v>543</v>
      </c>
      <c r="C272" s="164" t="s">
        <v>73</v>
      </c>
      <c r="D272" s="164" t="s">
        <v>544</v>
      </c>
      <c r="E272" s="141" t="s">
        <v>105</v>
      </c>
      <c r="F272" s="140">
        <v>65.400000000000006</v>
      </c>
      <c r="G272" s="246">
        <v>41.55</v>
      </c>
      <c r="H272" s="142">
        <f>TRUNC(G272 * (1 + 'BDI '!$F$29), 2)</f>
        <v>49.32</v>
      </c>
      <c r="I272" s="142">
        <f t="shared" si="23"/>
        <v>3225.52</v>
      </c>
      <c r="J272" s="215">
        <f t="shared" ref="J272:J335" si="24">I272/$H$947</f>
        <v>6.7355518521398775E-4</v>
      </c>
      <c r="M272" s="244">
        <f t="shared" ref="M272:M335" si="25">TRUNC(F272*G272,2)</f>
        <v>2717.37</v>
      </c>
    </row>
    <row r="273" spans="1:13" ht="25.5">
      <c r="A273" s="214" t="s">
        <v>554</v>
      </c>
      <c r="B273" s="140" t="s">
        <v>539</v>
      </c>
      <c r="C273" s="164" t="s">
        <v>73</v>
      </c>
      <c r="D273" s="164" t="s">
        <v>540</v>
      </c>
      <c r="E273" s="141" t="s">
        <v>105</v>
      </c>
      <c r="F273" s="140">
        <v>58.3</v>
      </c>
      <c r="G273" s="246">
        <v>112.48</v>
      </c>
      <c r="H273" s="142">
        <f>TRUNC(G273 * (1 + 'BDI '!$F$29), 2)</f>
        <v>133.52000000000001</v>
      </c>
      <c r="I273" s="142">
        <f t="shared" si="23"/>
        <v>7784.21</v>
      </c>
      <c r="J273" s="215">
        <f t="shared" si="24"/>
        <v>1.6255037973085193E-3</v>
      </c>
      <c r="M273" s="244">
        <f t="shared" si="25"/>
        <v>6557.58</v>
      </c>
    </row>
    <row r="274" spans="1:13" ht="25.5">
      <c r="A274" s="214" t="s">
        <v>557</v>
      </c>
      <c r="B274" s="140" t="s">
        <v>555</v>
      </c>
      <c r="C274" s="164" t="s">
        <v>73</v>
      </c>
      <c r="D274" s="164" t="s">
        <v>556</v>
      </c>
      <c r="E274" s="141" t="s">
        <v>75</v>
      </c>
      <c r="F274" s="140">
        <v>42.61</v>
      </c>
      <c r="G274" s="246">
        <v>652.01</v>
      </c>
      <c r="H274" s="142">
        <f>TRUNC(G274 * (1 + 'BDI '!$F$29), 2)</f>
        <v>774</v>
      </c>
      <c r="I274" s="142">
        <f t="shared" si="23"/>
        <v>32980.14</v>
      </c>
      <c r="J274" s="215">
        <f t="shared" si="24"/>
        <v>6.8869342946511706E-3</v>
      </c>
      <c r="M274" s="244">
        <f t="shared" si="25"/>
        <v>27782.14</v>
      </c>
    </row>
    <row r="275" spans="1:13" ht="63.75">
      <c r="A275" s="214" t="s">
        <v>1504</v>
      </c>
      <c r="B275" s="140" t="s">
        <v>2322</v>
      </c>
      <c r="C275" s="164" t="s">
        <v>92</v>
      </c>
      <c r="D275" s="164" t="s">
        <v>2323</v>
      </c>
      <c r="E275" s="141" t="s">
        <v>75</v>
      </c>
      <c r="F275" s="140">
        <v>109.44</v>
      </c>
      <c r="G275" s="246">
        <v>380.86</v>
      </c>
      <c r="H275" s="142">
        <f>TRUNC(G275 * (1 + 'BDI '!$F$29), 2)</f>
        <v>452.11</v>
      </c>
      <c r="I275" s="142">
        <f t="shared" si="23"/>
        <v>49478.91</v>
      </c>
      <c r="J275" s="215">
        <f t="shared" si="24"/>
        <v>1.0332218181637761E-2</v>
      </c>
      <c r="M275" s="244">
        <f t="shared" si="25"/>
        <v>41681.31</v>
      </c>
    </row>
    <row r="276" spans="1:13">
      <c r="A276" s="212" t="s">
        <v>558</v>
      </c>
      <c r="B276" s="163"/>
      <c r="C276" s="163"/>
      <c r="D276" s="163" t="s">
        <v>559</v>
      </c>
      <c r="E276" s="163"/>
      <c r="F276" s="138"/>
      <c r="G276" s="163"/>
      <c r="H276" s="163"/>
      <c r="I276" s="139">
        <f>SUM(I277:I307)</f>
        <v>150865.85000000003</v>
      </c>
      <c r="J276" s="213">
        <f t="shared" si="24"/>
        <v>3.1503904963917667E-2</v>
      </c>
      <c r="M276" s="244">
        <f t="shared" si="25"/>
        <v>0</v>
      </c>
    </row>
    <row r="277" spans="1:13" ht="25.5">
      <c r="A277" s="214" t="s">
        <v>560</v>
      </c>
      <c r="B277" s="140" t="s">
        <v>858</v>
      </c>
      <c r="C277" s="164" t="s">
        <v>92</v>
      </c>
      <c r="D277" s="164" t="s">
        <v>562</v>
      </c>
      <c r="E277" s="141" t="s">
        <v>94</v>
      </c>
      <c r="F277" s="140">
        <v>17</v>
      </c>
      <c r="G277" s="246">
        <v>161.51</v>
      </c>
      <c r="H277" s="142">
        <f>TRUNC(G277 * (1 + 'BDI '!$F$29), 2)</f>
        <v>191.72</v>
      </c>
      <c r="I277" s="142">
        <f t="shared" ref="I277:I307" si="26">TRUNC(F277 * H277, 2)</f>
        <v>3259.24</v>
      </c>
      <c r="J277" s="215">
        <f t="shared" si="24"/>
        <v>6.8059661755525845E-4</v>
      </c>
      <c r="M277" s="244">
        <f t="shared" si="25"/>
        <v>2745.67</v>
      </c>
    </row>
    <row r="278" spans="1:13" ht="25.5">
      <c r="A278" s="214" t="s">
        <v>563</v>
      </c>
      <c r="B278" s="140" t="s">
        <v>564</v>
      </c>
      <c r="C278" s="164" t="s">
        <v>73</v>
      </c>
      <c r="D278" s="164" t="s">
        <v>565</v>
      </c>
      <c r="E278" s="141" t="s">
        <v>99</v>
      </c>
      <c r="F278" s="140">
        <v>16</v>
      </c>
      <c r="G278" s="246">
        <v>205.97</v>
      </c>
      <c r="H278" s="142">
        <f>TRUNC(G278 * (1 + 'BDI '!$F$29), 2)</f>
        <v>244.5</v>
      </c>
      <c r="I278" s="142">
        <f t="shared" si="26"/>
        <v>3912</v>
      </c>
      <c r="J278" s="215">
        <f t="shared" si="24"/>
        <v>8.1690638549973961E-4</v>
      </c>
      <c r="M278" s="244">
        <f t="shared" si="25"/>
        <v>3295.52</v>
      </c>
    </row>
    <row r="279" spans="1:13" ht="25.5">
      <c r="A279" s="214" t="s">
        <v>566</v>
      </c>
      <c r="B279" s="140" t="s">
        <v>567</v>
      </c>
      <c r="C279" s="164" t="s">
        <v>73</v>
      </c>
      <c r="D279" s="164" t="s">
        <v>568</v>
      </c>
      <c r="E279" s="141" t="s">
        <v>99</v>
      </c>
      <c r="F279" s="140">
        <v>1</v>
      </c>
      <c r="G279" s="246">
        <v>317.10000000000002</v>
      </c>
      <c r="H279" s="142">
        <f>TRUNC(G279 * (1 + 'BDI '!$F$29), 2)</f>
        <v>376.42</v>
      </c>
      <c r="I279" s="142">
        <f t="shared" si="26"/>
        <v>376.42</v>
      </c>
      <c r="J279" s="215">
        <f t="shared" si="24"/>
        <v>7.8604269332774028E-5</v>
      </c>
      <c r="M279" s="244">
        <f t="shared" si="25"/>
        <v>317.10000000000002</v>
      </c>
    </row>
    <row r="280" spans="1:13" ht="25.5">
      <c r="A280" s="214" t="s">
        <v>569</v>
      </c>
      <c r="B280" s="140" t="s">
        <v>570</v>
      </c>
      <c r="C280" s="164" t="s">
        <v>73</v>
      </c>
      <c r="D280" s="164" t="s">
        <v>571</v>
      </c>
      <c r="E280" s="141" t="s">
        <v>99</v>
      </c>
      <c r="F280" s="140">
        <v>1</v>
      </c>
      <c r="G280" s="246">
        <v>59.42</v>
      </c>
      <c r="H280" s="142">
        <f>TRUNC(G280 * (1 + 'BDI '!$F$29), 2)</f>
        <v>70.53</v>
      </c>
      <c r="I280" s="142">
        <f t="shared" si="26"/>
        <v>70.53</v>
      </c>
      <c r="J280" s="215">
        <f t="shared" si="24"/>
        <v>1.4728120493173985E-5</v>
      </c>
      <c r="M280" s="244">
        <f t="shared" si="25"/>
        <v>59.42</v>
      </c>
    </row>
    <row r="281" spans="1:13">
      <c r="A281" s="214" t="s">
        <v>572</v>
      </c>
      <c r="B281" s="140" t="s">
        <v>573</v>
      </c>
      <c r="C281" s="164" t="s">
        <v>73</v>
      </c>
      <c r="D281" s="164" t="s">
        <v>574</v>
      </c>
      <c r="E281" s="141" t="s">
        <v>99</v>
      </c>
      <c r="F281" s="140">
        <v>1</v>
      </c>
      <c r="G281" s="246">
        <v>10.97</v>
      </c>
      <c r="H281" s="142">
        <f>TRUNC(G281 * (1 + 'BDI '!$F$29), 2)</f>
        <v>13.02</v>
      </c>
      <c r="I281" s="142">
        <f t="shared" si="26"/>
        <v>13.02</v>
      </c>
      <c r="J281" s="215">
        <f t="shared" si="24"/>
        <v>2.7188448719853292E-6</v>
      </c>
      <c r="M281" s="244">
        <f t="shared" si="25"/>
        <v>10.97</v>
      </c>
    </row>
    <row r="282" spans="1:13" ht="25.5">
      <c r="A282" s="214" t="s">
        <v>575</v>
      </c>
      <c r="B282" s="140" t="s">
        <v>576</v>
      </c>
      <c r="C282" s="164" t="s">
        <v>73</v>
      </c>
      <c r="D282" s="164" t="s">
        <v>577</v>
      </c>
      <c r="E282" s="141" t="s">
        <v>99</v>
      </c>
      <c r="F282" s="140">
        <v>3</v>
      </c>
      <c r="G282" s="246">
        <v>278.07</v>
      </c>
      <c r="H282" s="142">
        <f>TRUNC(G282 * (1 + 'BDI '!$F$29), 2)</f>
        <v>330.09</v>
      </c>
      <c r="I282" s="142">
        <f t="shared" si="26"/>
        <v>990.27</v>
      </c>
      <c r="J282" s="215">
        <f t="shared" si="24"/>
        <v>2.0678882575890262E-4</v>
      </c>
      <c r="M282" s="244">
        <f t="shared" si="25"/>
        <v>834.21</v>
      </c>
    </row>
    <row r="283" spans="1:13" ht="25.5">
      <c r="A283" s="214" t="s">
        <v>578</v>
      </c>
      <c r="B283" s="140" t="s">
        <v>579</v>
      </c>
      <c r="C283" s="164" t="s">
        <v>73</v>
      </c>
      <c r="D283" s="164" t="s">
        <v>580</v>
      </c>
      <c r="E283" s="141" t="s">
        <v>99</v>
      </c>
      <c r="F283" s="140">
        <v>2</v>
      </c>
      <c r="G283" s="246">
        <v>254.58</v>
      </c>
      <c r="H283" s="142">
        <f>TRUNC(G283 * (1 + 'BDI '!$F$29), 2)</f>
        <v>302.20999999999998</v>
      </c>
      <c r="I283" s="142">
        <f t="shared" si="26"/>
        <v>604.41999999999996</v>
      </c>
      <c r="J283" s="215">
        <f t="shared" si="24"/>
        <v>1.2621537769012079E-4</v>
      </c>
      <c r="M283" s="244">
        <f t="shared" si="25"/>
        <v>509.16</v>
      </c>
    </row>
    <row r="284" spans="1:13" ht="25.5">
      <c r="A284" s="214" t="s">
        <v>581</v>
      </c>
      <c r="B284" s="140" t="s">
        <v>111</v>
      </c>
      <c r="C284" s="164" t="s">
        <v>73</v>
      </c>
      <c r="D284" s="164" t="s">
        <v>112</v>
      </c>
      <c r="E284" s="141" t="s">
        <v>99</v>
      </c>
      <c r="F284" s="140">
        <v>17</v>
      </c>
      <c r="G284" s="246">
        <v>483.41</v>
      </c>
      <c r="H284" s="142">
        <f>TRUNC(G284 * (1 + 'BDI '!$F$29), 2)</f>
        <v>573.85</v>
      </c>
      <c r="I284" s="142">
        <f t="shared" si="26"/>
        <v>9755.4500000000007</v>
      </c>
      <c r="J284" s="215">
        <f t="shared" si="24"/>
        <v>2.0371394167749066E-3</v>
      </c>
      <c r="M284" s="244">
        <f t="shared" si="25"/>
        <v>8217.9699999999993</v>
      </c>
    </row>
    <row r="285" spans="1:13" ht="38.25">
      <c r="A285" s="214" t="s">
        <v>582</v>
      </c>
      <c r="B285" s="140" t="s">
        <v>583</v>
      </c>
      <c r="C285" s="164" t="s">
        <v>73</v>
      </c>
      <c r="D285" s="164" t="s">
        <v>584</v>
      </c>
      <c r="E285" s="141" t="s">
        <v>99</v>
      </c>
      <c r="F285" s="140">
        <v>1</v>
      </c>
      <c r="G285" s="246">
        <v>689.62</v>
      </c>
      <c r="H285" s="142">
        <f>TRUNC(G285 * (1 + 'BDI '!$F$29), 2)</f>
        <v>818.64</v>
      </c>
      <c r="I285" s="142">
        <f t="shared" si="26"/>
        <v>818.64</v>
      </c>
      <c r="J285" s="215">
        <f t="shared" si="24"/>
        <v>1.7094893748095778E-4</v>
      </c>
      <c r="M285" s="244">
        <f t="shared" si="25"/>
        <v>689.62</v>
      </c>
    </row>
    <row r="286" spans="1:13" ht="25.5">
      <c r="A286" s="214" t="s">
        <v>585</v>
      </c>
      <c r="B286" s="140" t="s">
        <v>1993</v>
      </c>
      <c r="C286" s="164" t="s">
        <v>92</v>
      </c>
      <c r="D286" s="164" t="s">
        <v>587</v>
      </c>
      <c r="E286" s="141" t="s">
        <v>94</v>
      </c>
      <c r="F286" s="140">
        <v>1</v>
      </c>
      <c r="G286" s="246">
        <v>1700.49</v>
      </c>
      <c r="H286" s="142">
        <f>TRUNC(G286 * (1 + 'BDI '!$F$29), 2)</f>
        <v>2018.65</v>
      </c>
      <c r="I286" s="142">
        <f t="shared" si="26"/>
        <v>2018.65</v>
      </c>
      <c r="J286" s="215">
        <f t="shared" si="24"/>
        <v>4.2153580651560567E-4</v>
      </c>
      <c r="M286" s="244">
        <f t="shared" si="25"/>
        <v>1700.49</v>
      </c>
    </row>
    <row r="287" spans="1:13">
      <c r="A287" s="214" t="s">
        <v>588</v>
      </c>
      <c r="B287" s="140" t="s">
        <v>1994</v>
      </c>
      <c r="C287" s="164" t="s">
        <v>73</v>
      </c>
      <c r="D287" s="164" t="s">
        <v>1995</v>
      </c>
      <c r="E287" s="141" t="s">
        <v>99</v>
      </c>
      <c r="F287" s="140">
        <v>18</v>
      </c>
      <c r="G287" s="246">
        <v>45.65</v>
      </c>
      <c r="H287" s="142">
        <f>TRUNC(G287 * (1 + 'BDI '!$F$29), 2)</f>
        <v>54.19</v>
      </c>
      <c r="I287" s="142">
        <f t="shared" si="26"/>
        <v>975.42</v>
      </c>
      <c r="J287" s="215">
        <f t="shared" si="24"/>
        <v>2.0368783909615438E-4</v>
      </c>
      <c r="M287" s="244">
        <f t="shared" si="25"/>
        <v>821.7</v>
      </c>
    </row>
    <row r="288" spans="1:13" ht="25.5">
      <c r="A288" s="214" t="s">
        <v>590</v>
      </c>
      <c r="B288" s="140" t="s">
        <v>591</v>
      </c>
      <c r="C288" s="164" t="s">
        <v>73</v>
      </c>
      <c r="D288" s="164" t="s">
        <v>592</v>
      </c>
      <c r="E288" s="141" t="s">
        <v>99</v>
      </c>
      <c r="F288" s="140">
        <v>11</v>
      </c>
      <c r="G288" s="246">
        <v>48</v>
      </c>
      <c r="H288" s="142">
        <f>TRUNC(G288 * (1 + 'BDI '!$F$29), 2)</f>
        <v>56.98</v>
      </c>
      <c r="I288" s="142">
        <f t="shared" si="26"/>
        <v>626.78</v>
      </c>
      <c r="J288" s="215">
        <f t="shared" si="24"/>
        <v>1.3088460743955181E-4</v>
      </c>
      <c r="M288" s="244">
        <f t="shared" si="25"/>
        <v>528</v>
      </c>
    </row>
    <row r="289" spans="1:13" ht="25.5">
      <c r="A289" s="214" t="s">
        <v>593</v>
      </c>
      <c r="B289" s="140" t="s">
        <v>1996</v>
      </c>
      <c r="C289" s="164" t="s">
        <v>92</v>
      </c>
      <c r="D289" s="164" t="s">
        <v>595</v>
      </c>
      <c r="E289" s="141" t="s">
        <v>94</v>
      </c>
      <c r="F289" s="140">
        <v>11</v>
      </c>
      <c r="G289" s="246">
        <v>48.73</v>
      </c>
      <c r="H289" s="142">
        <f>TRUNC(G289 * (1 + 'BDI '!$F$29), 2)</f>
        <v>57.84</v>
      </c>
      <c r="I289" s="142">
        <f t="shared" si="26"/>
        <v>636.24</v>
      </c>
      <c r="J289" s="215">
        <f t="shared" si="24"/>
        <v>1.3286005079508035E-4</v>
      </c>
      <c r="M289" s="244">
        <f t="shared" si="25"/>
        <v>536.03</v>
      </c>
    </row>
    <row r="290" spans="1:13">
      <c r="A290" s="214" t="s">
        <v>596</v>
      </c>
      <c r="B290" s="140" t="s">
        <v>597</v>
      </c>
      <c r="C290" s="164" t="s">
        <v>73</v>
      </c>
      <c r="D290" s="164" t="s">
        <v>598</v>
      </c>
      <c r="E290" s="141" t="s">
        <v>99</v>
      </c>
      <c r="F290" s="140">
        <v>18</v>
      </c>
      <c r="G290" s="246">
        <v>55.14</v>
      </c>
      <c r="H290" s="142">
        <f>TRUNC(G290 * (1 + 'BDI '!$F$29), 2)</f>
        <v>65.45</v>
      </c>
      <c r="I290" s="142">
        <f t="shared" si="26"/>
        <v>1178.0999999999999</v>
      </c>
      <c r="J290" s="215">
        <f t="shared" si="24"/>
        <v>2.4601160857802735E-4</v>
      </c>
      <c r="M290" s="244">
        <f t="shared" si="25"/>
        <v>992.52</v>
      </c>
    </row>
    <row r="291" spans="1:13">
      <c r="A291" s="214" t="s">
        <v>599</v>
      </c>
      <c r="B291" s="140" t="s">
        <v>600</v>
      </c>
      <c r="C291" s="164" t="s">
        <v>73</v>
      </c>
      <c r="D291" s="164" t="s">
        <v>601</v>
      </c>
      <c r="E291" s="141" t="s">
        <v>99</v>
      </c>
      <c r="F291" s="140">
        <v>7</v>
      </c>
      <c r="G291" s="246">
        <v>628.27</v>
      </c>
      <c r="H291" s="142">
        <f>TRUNC(G291 * (1 + 'BDI '!$F$29), 2)</f>
        <v>745.81</v>
      </c>
      <c r="I291" s="142">
        <f t="shared" si="26"/>
        <v>5220.67</v>
      </c>
      <c r="J291" s="215">
        <f t="shared" si="24"/>
        <v>1.0901837064383757E-3</v>
      </c>
      <c r="M291" s="244">
        <f t="shared" si="25"/>
        <v>4397.8900000000003</v>
      </c>
    </row>
    <row r="292" spans="1:13" ht="25.5">
      <c r="A292" s="214" t="s">
        <v>602</v>
      </c>
      <c r="B292" s="140" t="s">
        <v>1997</v>
      </c>
      <c r="C292" s="164" t="s">
        <v>92</v>
      </c>
      <c r="D292" s="164" t="s">
        <v>1998</v>
      </c>
      <c r="E292" s="141" t="s">
        <v>94</v>
      </c>
      <c r="F292" s="140">
        <v>7</v>
      </c>
      <c r="G292" s="246">
        <v>286.64999999999998</v>
      </c>
      <c r="H292" s="142">
        <f>TRUNC(G292 * (1 + 'BDI '!$F$29), 2)</f>
        <v>340.28</v>
      </c>
      <c r="I292" s="142">
        <f t="shared" si="26"/>
        <v>2381.96</v>
      </c>
      <c r="J292" s="215">
        <f t="shared" si="24"/>
        <v>4.9740243711783225E-4</v>
      </c>
      <c r="M292" s="244">
        <f t="shared" si="25"/>
        <v>2006.55</v>
      </c>
    </row>
    <row r="293" spans="1:13" ht="25.5">
      <c r="A293" s="214" t="s">
        <v>604</v>
      </c>
      <c r="B293" s="140" t="s">
        <v>1999</v>
      </c>
      <c r="C293" s="164" t="s">
        <v>92</v>
      </c>
      <c r="D293" s="164" t="s">
        <v>606</v>
      </c>
      <c r="E293" s="141" t="s">
        <v>94</v>
      </c>
      <c r="F293" s="140">
        <v>16</v>
      </c>
      <c r="G293" s="246">
        <v>378.66</v>
      </c>
      <c r="H293" s="142">
        <f>TRUNC(G293 * (1 + 'BDI '!$F$29), 2)</f>
        <v>449.5</v>
      </c>
      <c r="I293" s="142">
        <f t="shared" si="26"/>
        <v>7192</v>
      </c>
      <c r="J293" s="215">
        <f t="shared" si="24"/>
        <v>1.5018381197633248E-3</v>
      </c>
      <c r="M293" s="244">
        <f t="shared" si="25"/>
        <v>6058.56</v>
      </c>
    </row>
    <row r="294" spans="1:13" ht="25.5">
      <c r="A294" s="214" t="s">
        <v>607</v>
      </c>
      <c r="B294" s="140" t="s">
        <v>118</v>
      </c>
      <c r="C294" s="164" t="s">
        <v>73</v>
      </c>
      <c r="D294" s="164" t="s">
        <v>119</v>
      </c>
      <c r="E294" s="141" t="s">
        <v>75</v>
      </c>
      <c r="F294" s="140">
        <v>73.400000000000006</v>
      </c>
      <c r="G294" s="246">
        <v>669.51</v>
      </c>
      <c r="H294" s="142">
        <f>TRUNC(G294 * (1 + 'BDI '!$F$29), 2)</f>
        <v>794.77</v>
      </c>
      <c r="I294" s="142">
        <f t="shared" si="26"/>
        <v>58336.11</v>
      </c>
      <c r="J294" s="215">
        <f t="shared" si="24"/>
        <v>1.2181784448930269E-2</v>
      </c>
      <c r="M294" s="244">
        <f t="shared" si="25"/>
        <v>49142.03</v>
      </c>
    </row>
    <row r="295" spans="1:13" ht="25.5">
      <c r="A295" s="214" t="s">
        <v>608</v>
      </c>
      <c r="B295" s="140" t="s">
        <v>1103</v>
      </c>
      <c r="C295" s="164" t="s">
        <v>92</v>
      </c>
      <c r="D295" s="164" t="s">
        <v>1465</v>
      </c>
      <c r="E295" s="141" t="s">
        <v>138</v>
      </c>
      <c r="F295" s="140">
        <v>14.94</v>
      </c>
      <c r="G295" s="246">
        <v>584.4</v>
      </c>
      <c r="H295" s="142">
        <f>TRUNC(G295 * (1 + 'BDI '!$F$29), 2)</f>
        <v>693.74</v>
      </c>
      <c r="I295" s="142">
        <f t="shared" si="26"/>
        <v>10364.469999999999</v>
      </c>
      <c r="J295" s="215">
        <f t="shared" si="24"/>
        <v>2.1643153694582019E-3</v>
      </c>
      <c r="M295" s="244">
        <f t="shared" si="25"/>
        <v>8730.93</v>
      </c>
    </row>
    <row r="296" spans="1:13" ht="25.5">
      <c r="A296" s="214" t="s">
        <v>610</v>
      </c>
      <c r="B296" s="140" t="s">
        <v>1105</v>
      </c>
      <c r="C296" s="164" t="s">
        <v>92</v>
      </c>
      <c r="D296" s="164" t="s">
        <v>1466</v>
      </c>
      <c r="E296" s="141" t="s">
        <v>105</v>
      </c>
      <c r="F296" s="140">
        <v>32.799999999999997</v>
      </c>
      <c r="G296" s="246">
        <v>62.06</v>
      </c>
      <c r="H296" s="142">
        <f>TRUNC(G296 * (1 + 'BDI '!$F$29), 2)</f>
        <v>73.67</v>
      </c>
      <c r="I296" s="142">
        <f t="shared" si="26"/>
        <v>2416.37</v>
      </c>
      <c r="J296" s="215">
        <f t="shared" si="24"/>
        <v>5.0458795570807911E-4</v>
      </c>
      <c r="M296" s="244">
        <f t="shared" si="25"/>
        <v>2035.56</v>
      </c>
    </row>
    <row r="297" spans="1:13" ht="25.5">
      <c r="A297" s="214" t="s">
        <v>612</v>
      </c>
      <c r="B297" s="140" t="s">
        <v>851</v>
      </c>
      <c r="C297" s="164" t="s">
        <v>92</v>
      </c>
      <c r="D297" s="164" t="s">
        <v>613</v>
      </c>
      <c r="E297" s="141" t="s">
        <v>75</v>
      </c>
      <c r="F297" s="140">
        <v>3.67</v>
      </c>
      <c r="G297" s="246">
        <v>494.09</v>
      </c>
      <c r="H297" s="142">
        <f>TRUNC(G297 * (1 + 'BDI '!$F$29), 2)</f>
        <v>586.53</v>
      </c>
      <c r="I297" s="142">
        <f t="shared" si="26"/>
        <v>2152.56</v>
      </c>
      <c r="J297" s="215">
        <f t="shared" si="24"/>
        <v>4.4949897984951928E-4</v>
      </c>
      <c r="M297" s="244">
        <f t="shared" si="25"/>
        <v>1813.31</v>
      </c>
    </row>
    <row r="298" spans="1:13" ht="25.5">
      <c r="A298" s="214" t="s">
        <v>614</v>
      </c>
      <c r="B298" s="140" t="s">
        <v>615</v>
      </c>
      <c r="C298" s="164" t="s">
        <v>73</v>
      </c>
      <c r="D298" s="164" t="s">
        <v>616</v>
      </c>
      <c r="E298" s="141" t="s">
        <v>99</v>
      </c>
      <c r="F298" s="140">
        <v>2</v>
      </c>
      <c r="G298" s="246">
        <v>640.35</v>
      </c>
      <c r="H298" s="142">
        <f>TRUNC(G298 * (1 + 'BDI '!$F$29), 2)</f>
        <v>760.15</v>
      </c>
      <c r="I298" s="142">
        <f t="shared" si="26"/>
        <v>1520.3</v>
      </c>
      <c r="J298" s="215">
        <f t="shared" si="24"/>
        <v>3.1747003524418559E-4</v>
      </c>
      <c r="M298" s="244">
        <f t="shared" si="25"/>
        <v>1280.7</v>
      </c>
    </row>
    <row r="299" spans="1:13" ht="25.5">
      <c r="A299" s="214" t="s">
        <v>617</v>
      </c>
      <c r="B299" s="140" t="s">
        <v>618</v>
      </c>
      <c r="C299" s="164" t="s">
        <v>73</v>
      </c>
      <c r="D299" s="164" t="s">
        <v>619</v>
      </c>
      <c r="E299" s="141" t="s">
        <v>99</v>
      </c>
      <c r="F299" s="140">
        <v>4</v>
      </c>
      <c r="G299" s="246">
        <v>77.42</v>
      </c>
      <c r="H299" s="142">
        <f>TRUNC(G299 * (1 + 'BDI '!$F$29), 2)</f>
        <v>91.9</v>
      </c>
      <c r="I299" s="142">
        <f t="shared" si="26"/>
        <v>367.6</v>
      </c>
      <c r="J299" s="215">
        <f t="shared" si="24"/>
        <v>7.6762471193687185E-5</v>
      </c>
      <c r="M299" s="244">
        <f t="shared" si="25"/>
        <v>309.68</v>
      </c>
    </row>
    <row r="300" spans="1:13" ht="25.5">
      <c r="A300" s="214" t="s">
        <v>620</v>
      </c>
      <c r="B300" s="140" t="s">
        <v>621</v>
      </c>
      <c r="C300" s="164" t="s">
        <v>73</v>
      </c>
      <c r="D300" s="164" t="s">
        <v>622</v>
      </c>
      <c r="E300" s="141" t="s">
        <v>99</v>
      </c>
      <c r="F300" s="140">
        <v>4</v>
      </c>
      <c r="G300" s="246">
        <v>413.53</v>
      </c>
      <c r="H300" s="142">
        <f>TRUNC(G300 * (1 + 'BDI '!$F$29), 2)</f>
        <v>490.9</v>
      </c>
      <c r="I300" s="142">
        <f t="shared" si="26"/>
        <v>1963.6</v>
      </c>
      <c r="J300" s="215">
        <f t="shared" si="24"/>
        <v>4.1004022969511468E-4</v>
      </c>
      <c r="M300" s="244">
        <f t="shared" si="25"/>
        <v>1654.12</v>
      </c>
    </row>
    <row r="301" spans="1:13" ht="25.5">
      <c r="A301" s="214" t="s">
        <v>623</v>
      </c>
      <c r="B301" s="140" t="s">
        <v>624</v>
      </c>
      <c r="C301" s="164" t="s">
        <v>73</v>
      </c>
      <c r="D301" s="164" t="s">
        <v>625</v>
      </c>
      <c r="E301" s="141" t="s">
        <v>99</v>
      </c>
      <c r="F301" s="140">
        <v>6</v>
      </c>
      <c r="G301" s="246">
        <v>100.18</v>
      </c>
      <c r="H301" s="142">
        <f>TRUNC(G301 * (1 + 'BDI '!$F$29), 2)</f>
        <v>118.92</v>
      </c>
      <c r="I301" s="142">
        <f t="shared" si="26"/>
        <v>713.52</v>
      </c>
      <c r="J301" s="215">
        <f t="shared" si="24"/>
        <v>1.4899771068041263E-4</v>
      </c>
      <c r="M301" s="244">
        <f t="shared" si="25"/>
        <v>601.08000000000004</v>
      </c>
    </row>
    <row r="302" spans="1:13" ht="25.5">
      <c r="A302" s="214" t="s">
        <v>626</v>
      </c>
      <c r="B302" s="140" t="s">
        <v>136</v>
      </c>
      <c r="C302" s="164" t="s">
        <v>92</v>
      </c>
      <c r="D302" s="164" t="s">
        <v>137</v>
      </c>
      <c r="E302" s="141" t="s">
        <v>138</v>
      </c>
      <c r="F302" s="140">
        <v>15.26</v>
      </c>
      <c r="G302" s="246">
        <v>294.83</v>
      </c>
      <c r="H302" s="142">
        <f>TRUNC(G302 * (1 + 'BDI '!$F$29), 2)</f>
        <v>349.99</v>
      </c>
      <c r="I302" s="142">
        <f t="shared" si="26"/>
        <v>5340.84</v>
      </c>
      <c r="J302" s="215">
        <f t="shared" si="24"/>
        <v>1.1152776840318071E-3</v>
      </c>
      <c r="M302" s="244">
        <f t="shared" si="25"/>
        <v>4499.1000000000004</v>
      </c>
    </row>
    <row r="303" spans="1:13" ht="25.5">
      <c r="A303" s="214" t="s">
        <v>627</v>
      </c>
      <c r="B303" s="140" t="s">
        <v>1065</v>
      </c>
      <c r="C303" s="164" t="s">
        <v>92</v>
      </c>
      <c r="D303" s="164" t="s">
        <v>1462</v>
      </c>
      <c r="E303" s="141" t="s">
        <v>99</v>
      </c>
      <c r="F303" s="140">
        <v>21</v>
      </c>
      <c r="G303" s="246">
        <v>583.34</v>
      </c>
      <c r="H303" s="142">
        <f>TRUNC(G303 * (1 + 'BDI '!$F$29), 2)</f>
        <v>692.48</v>
      </c>
      <c r="I303" s="142">
        <f t="shared" si="26"/>
        <v>14542.08</v>
      </c>
      <c r="J303" s="215">
        <f t="shared" si="24"/>
        <v>3.0366866079877437E-3</v>
      </c>
      <c r="M303" s="244">
        <f t="shared" si="25"/>
        <v>12250.14</v>
      </c>
    </row>
    <row r="304" spans="1:13" ht="25.5">
      <c r="A304" s="214" t="s">
        <v>1505</v>
      </c>
      <c r="B304" s="140" t="s">
        <v>1506</v>
      </c>
      <c r="C304" s="164" t="s">
        <v>73</v>
      </c>
      <c r="D304" s="164" t="s">
        <v>1507</v>
      </c>
      <c r="E304" s="141" t="s">
        <v>99</v>
      </c>
      <c r="F304" s="140">
        <v>16</v>
      </c>
      <c r="G304" s="246">
        <v>54.01</v>
      </c>
      <c r="H304" s="142">
        <f>TRUNC(G304 * (1 + 'BDI '!$F$29), 2)</f>
        <v>64.11</v>
      </c>
      <c r="I304" s="142">
        <f t="shared" si="26"/>
        <v>1025.76</v>
      </c>
      <c r="J304" s="215">
        <f t="shared" si="24"/>
        <v>2.1419987065189491E-4</v>
      </c>
      <c r="M304" s="244">
        <f t="shared" si="25"/>
        <v>864.16</v>
      </c>
    </row>
    <row r="305" spans="1:13" ht="25.5">
      <c r="A305" s="214" t="s">
        <v>1508</v>
      </c>
      <c r="B305" s="140" t="s">
        <v>928</v>
      </c>
      <c r="C305" s="164" t="s">
        <v>92</v>
      </c>
      <c r="D305" s="164" t="s">
        <v>1509</v>
      </c>
      <c r="E305" s="141" t="s">
        <v>99</v>
      </c>
      <c r="F305" s="140">
        <v>16</v>
      </c>
      <c r="G305" s="246">
        <v>239.91</v>
      </c>
      <c r="H305" s="142">
        <f>TRUNC(G305 * (1 + 'BDI '!$F$29), 2)</f>
        <v>284.79000000000002</v>
      </c>
      <c r="I305" s="142">
        <f t="shared" si="26"/>
        <v>4556.6400000000003</v>
      </c>
      <c r="J305" s="215">
        <f t="shared" si="24"/>
        <v>9.5152052976061696E-4</v>
      </c>
      <c r="M305" s="244">
        <f t="shared" si="25"/>
        <v>3838.56</v>
      </c>
    </row>
    <row r="306" spans="1:13" ht="25.5">
      <c r="A306" s="214" t="s">
        <v>1510</v>
      </c>
      <c r="B306" s="140" t="s">
        <v>930</v>
      </c>
      <c r="C306" s="164" t="s">
        <v>92</v>
      </c>
      <c r="D306" s="164" t="s">
        <v>1511</v>
      </c>
      <c r="E306" s="141" t="s">
        <v>99</v>
      </c>
      <c r="F306" s="140">
        <v>43</v>
      </c>
      <c r="G306" s="246">
        <v>39.9</v>
      </c>
      <c r="H306" s="142">
        <f>TRUNC(G306 * (1 + 'BDI '!$F$29), 2)</f>
        <v>47.36</v>
      </c>
      <c r="I306" s="142">
        <f t="shared" si="26"/>
        <v>2036.48</v>
      </c>
      <c r="J306" s="215">
        <f t="shared" si="24"/>
        <v>4.2525907871741045E-4</v>
      </c>
      <c r="M306" s="244">
        <f t="shared" si="25"/>
        <v>1715.7</v>
      </c>
    </row>
    <row r="307" spans="1:13">
      <c r="A307" s="214" t="s">
        <v>1512</v>
      </c>
      <c r="B307" s="140" t="s">
        <v>1463</v>
      </c>
      <c r="C307" s="164" t="s">
        <v>73</v>
      </c>
      <c r="D307" s="164" t="s">
        <v>1464</v>
      </c>
      <c r="E307" s="141" t="s">
        <v>75</v>
      </c>
      <c r="F307" s="140">
        <v>12.75</v>
      </c>
      <c r="G307" s="246">
        <v>363.37</v>
      </c>
      <c r="H307" s="142">
        <f>TRUNC(G307 * (1 + 'BDI '!$F$29), 2)</f>
        <v>431.35</v>
      </c>
      <c r="I307" s="142">
        <f t="shared" si="26"/>
        <v>5499.71</v>
      </c>
      <c r="J307" s="215">
        <f t="shared" si="24"/>
        <v>1.148453020806946E-3</v>
      </c>
      <c r="M307" s="244">
        <f t="shared" si="25"/>
        <v>4632.96</v>
      </c>
    </row>
    <row r="308" spans="1:13">
      <c r="A308" s="212" t="s">
        <v>628</v>
      </c>
      <c r="B308" s="163"/>
      <c r="C308" s="163"/>
      <c r="D308" s="163" t="s">
        <v>629</v>
      </c>
      <c r="E308" s="163"/>
      <c r="F308" s="138"/>
      <c r="G308" s="163"/>
      <c r="H308" s="163"/>
      <c r="I308" s="139">
        <f>SUM(I309:I315)</f>
        <v>354082.69</v>
      </c>
      <c r="J308" s="213">
        <f t="shared" si="24"/>
        <v>7.3939777723907155E-2</v>
      </c>
      <c r="M308" s="244">
        <f t="shared" si="25"/>
        <v>0</v>
      </c>
    </row>
    <row r="309" spans="1:13" ht="25.5">
      <c r="A309" s="214" t="s">
        <v>630</v>
      </c>
      <c r="B309" s="140" t="s">
        <v>631</v>
      </c>
      <c r="C309" s="164" t="s">
        <v>92</v>
      </c>
      <c r="D309" s="164" t="s">
        <v>632</v>
      </c>
      <c r="E309" s="141" t="s">
        <v>138</v>
      </c>
      <c r="F309" s="140">
        <v>55.93</v>
      </c>
      <c r="G309" s="246">
        <v>593.54999999999995</v>
      </c>
      <c r="H309" s="142">
        <f>TRUNC(G309 * (1 + 'BDI '!$F$29), 2)</f>
        <v>704.6</v>
      </c>
      <c r="I309" s="142">
        <f t="shared" ref="I309:I315" si="27">TRUNC(F309 * H309, 2)</f>
        <v>39408.269999999997</v>
      </c>
      <c r="J309" s="215">
        <f t="shared" si="24"/>
        <v>8.2292605839718348E-3</v>
      </c>
      <c r="M309" s="244">
        <f t="shared" si="25"/>
        <v>33197.25</v>
      </c>
    </row>
    <row r="310" spans="1:13" ht="38.25">
      <c r="A310" s="214" t="s">
        <v>633</v>
      </c>
      <c r="B310" s="140" t="s">
        <v>636</v>
      </c>
      <c r="C310" s="164" t="s">
        <v>73</v>
      </c>
      <c r="D310" s="164" t="s">
        <v>637</v>
      </c>
      <c r="E310" s="141" t="s">
        <v>75</v>
      </c>
      <c r="F310" s="140">
        <v>315.57</v>
      </c>
      <c r="G310" s="246">
        <v>8.81</v>
      </c>
      <c r="H310" s="142">
        <f>TRUNC(G310 * (1 + 'BDI '!$F$29), 2)</f>
        <v>10.45</v>
      </c>
      <c r="I310" s="142">
        <f t="shared" si="27"/>
        <v>3297.7</v>
      </c>
      <c r="J310" s="215">
        <f t="shared" si="24"/>
        <v>6.8862785978080041E-4</v>
      </c>
      <c r="M310" s="244">
        <f t="shared" si="25"/>
        <v>2780.17</v>
      </c>
    </row>
    <row r="311" spans="1:13" ht="38.25">
      <c r="A311" s="214" t="s">
        <v>634</v>
      </c>
      <c r="B311" s="140" t="s">
        <v>2210</v>
      </c>
      <c r="C311" s="164" t="s">
        <v>73</v>
      </c>
      <c r="D311" s="164" t="s">
        <v>2211</v>
      </c>
      <c r="E311" s="141" t="s">
        <v>75</v>
      </c>
      <c r="F311" s="140">
        <v>315.57</v>
      </c>
      <c r="G311" s="246">
        <v>40.19</v>
      </c>
      <c r="H311" s="142">
        <f>TRUNC(G311 * (1 + 'BDI '!$F$29), 2)</f>
        <v>47.7</v>
      </c>
      <c r="I311" s="142">
        <f t="shared" si="27"/>
        <v>15052.68</v>
      </c>
      <c r="J311" s="215">
        <f t="shared" si="24"/>
        <v>3.1433104322301174E-3</v>
      </c>
      <c r="M311" s="244">
        <f t="shared" si="25"/>
        <v>12682.75</v>
      </c>
    </row>
    <row r="312" spans="1:13" ht="25.5">
      <c r="A312" s="214" t="s">
        <v>635</v>
      </c>
      <c r="B312" s="140" t="s">
        <v>640</v>
      </c>
      <c r="C312" s="164" t="s">
        <v>73</v>
      </c>
      <c r="D312" s="164" t="s">
        <v>641</v>
      </c>
      <c r="E312" s="141" t="s">
        <v>75</v>
      </c>
      <c r="F312" s="140">
        <v>373.97</v>
      </c>
      <c r="G312" s="246">
        <v>15.81</v>
      </c>
      <c r="H312" s="142">
        <f>TRUNC(G312 * (1 + 'BDI '!$F$29), 2)</f>
        <v>18.760000000000002</v>
      </c>
      <c r="I312" s="142">
        <f t="shared" si="27"/>
        <v>7015.67</v>
      </c>
      <c r="J312" s="215">
        <f t="shared" si="24"/>
        <v>1.4650167744271365E-3</v>
      </c>
      <c r="M312" s="244">
        <f t="shared" si="25"/>
        <v>5912.46</v>
      </c>
    </row>
    <row r="313" spans="1:13">
      <c r="A313" s="214" t="s">
        <v>638</v>
      </c>
      <c r="B313" s="140" t="s">
        <v>643</v>
      </c>
      <c r="C313" s="164" t="s">
        <v>73</v>
      </c>
      <c r="D313" s="164" t="s">
        <v>644</v>
      </c>
      <c r="E313" s="141" t="s">
        <v>75</v>
      </c>
      <c r="F313" s="140">
        <v>373.97</v>
      </c>
      <c r="G313" s="246">
        <v>15.18</v>
      </c>
      <c r="H313" s="142">
        <f>TRUNC(G313 * (1 + 'BDI '!$F$29), 2)</f>
        <v>18.02</v>
      </c>
      <c r="I313" s="142">
        <f t="shared" si="27"/>
        <v>6738.93</v>
      </c>
      <c r="J313" s="215">
        <f t="shared" si="24"/>
        <v>1.4072277475551535E-3</v>
      </c>
      <c r="M313" s="244">
        <f t="shared" si="25"/>
        <v>5676.86</v>
      </c>
    </row>
    <row r="314" spans="1:13" ht="38.25">
      <c r="A314" s="214" t="s">
        <v>639</v>
      </c>
      <c r="B314" s="140" t="s">
        <v>2212</v>
      </c>
      <c r="C314" s="164" t="s">
        <v>92</v>
      </c>
      <c r="D314" s="164" t="s">
        <v>2213</v>
      </c>
      <c r="E314" s="141" t="s">
        <v>75</v>
      </c>
      <c r="F314" s="140">
        <v>503.62</v>
      </c>
      <c r="G314" s="246">
        <v>450.55</v>
      </c>
      <c r="H314" s="142">
        <f>TRUNC(G314 * (1 + 'BDI '!$F$29), 2)</f>
        <v>534.84</v>
      </c>
      <c r="I314" s="142">
        <f t="shared" si="27"/>
        <v>269356.12</v>
      </c>
      <c r="J314" s="215">
        <f t="shared" si="24"/>
        <v>5.6247120245765364E-2</v>
      </c>
      <c r="M314" s="244">
        <f t="shared" si="25"/>
        <v>226905.99</v>
      </c>
    </row>
    <row r="315" spans="1:13" ht="25.5">
      <c r="A315" s="214" t="s">
        <v>642</v>
      </c>
      <c r="B315" s="140" t="s">
        <v>2214</v>
      </c>
      <c r="C315" s="164" t="s">
        <v>73</v>
      </c>
      <c r="D315" s="164" t="s">
        <v>2215</v>
      </c>
      <c r="E315" s="141" t="s">
        <v>75</v>
      </c>
      <c r="F315" s="140">
        <v>59.6</v>
      </c>
      <c r="G315" s="246">
        <v>186.76</v>
      </c>
      <c r="H315" s="142">
        <f>TRUNC(G315 * (1 + 'BDI '!$F$29), 2)</f>
        <v>221.7</v>
      </c>
      <c r="I315" s="142">
        <f t="shared" si="27"/>
        <v>13213.32</v>
      </c>
      <c r="J315" s="215">
        <f t="shared" si="24"/>
        <v>2.7592140801767431E-3</v>
      </c>
      <c r="M315" s="244">
        <f t="shared" si="25"/>
        <v>11130.89</v>
      </c>
    </row>
    <row r="316" spans="1:13">
      <c r="A316" s="212" t="s">
        <v>645</v>
      </c>
      <c r="B316" s="163"/>
      <c r="C316" s="163"/>
      <c r="D316" s="163" t="s">
        <v>649</v>
      </c>
      <c r="E316" s="163"/>
      <c r="F316" s="138"/>
      <c r="G316" s="163"/>
      <c r="H316" s="163"/>
      <c r="I316" s="139">
        <f>SUM(I317:I331)</f>
        <v>193678.64</v>
      </c>
      <c r="J316" s="213">
        <f t="shared" si="24"/>
        <v>4.044409962957702E-2</v>
      </c>
      <c r="M316" s="244">
        <f t="shared" si="25"/>
        <v>0</v>
      </c>
    </row>
    <row r="317" spans="1:13" ht="25.5">
      <c r="A317" s="214" t="s">
        <v>646</v>
      </c>
      <c r="B317" s="140" t="s">
        <v>2324</v>
      </c>
      <c r="C317" s="164" t="s">
        <v>92</v>
      </c>
      <c r="D317" s="164" t="s">
        <v>650</v>
      </c>
      <c r="E317" s="141" t="s">
        <v>94</v>
      </c>
      <c r="F317" s="140">
        <v>1</v>
      </c>
      <c r="G317" s="246">
        <v>23651.599999999999</v>
      </c>
      <c r="H317" s="142">
        <f>TRUNC(G317 * (1 + 'BDI '!$F$29), 2)</f>
        <v>28076.81</v>
      </c>
      <c r="I317" s="142">
        <f t="shared" ref="I317:I331" si="28">TRUNC(F317 * H317, 2)</f>
        <v>28076.81</v>
      </c>
      <c r="J317" s="215">
        <f t="shared" si="24"/>
        <v>5.8630177335027974E-3</v>
      </c>
      <c r="M317" s="244">
        <f t="shared" si="25"/>
        <v>23651.599999999999</v>
      </c>
    </row>
    <row r="318" spans="1:13" ht="25.5">
      <c r="A318" s="214" t="s">
        <v>1513</v>
      </c>
      <c r="B318" s="140" t="s">
        <v>2325</v>
      </c>
      <c r="C318" s="164" t="s">
        <v>92</v>
      </c>
      <c r="D318" s="164" t="s">
        <v>2326</v>
      </c>
      <c r="E318" s="141" t="s">
        <v>99</v>
      </c>
      <c r="F318" s="140">
        <v>1</v>
      </c>
      <c r="G318" s="246">
        <v>1073.45</v>
      </c>
      <c r="H318" s="142">
        <f>TRUNC(G318 * (1 + 'BDI '!$F$29), 2)</f>
        <v>1274.29</v>
      </c>
      <c r="I318" s="142">
        <f t="shared" si="28"/>
        <v>1274.29</v>
      </c>
      <c r="J318" s="215">
        <f t="shared" si="24"/>
        <v>2.6609806696790977E-4</v>
      </c>
      <c r="M318" s="244">
        <f t="shared" si="25"/>
        <v>1073.45</v>
      </c>
    </row>
    <row r="319" spans="1:13" ht="25.5">
      <c r="A319" s="214" t="s">
        <v>1514</v>
      </c>
      <c r="B319" s="140" t="s">
        <v>647</v>
      </c>
      <c r="C319" s="164" t="s">
        <v>73</v>
      </c>
      <c r="D319" s="164" t="s">
        <v>648</v>
      </c>
      <c r="E319" s="141" t="s">
        <v>75</v>
      </c>
      <c r="F319" s="140">
        <v>326.89999999999998</v>
      </c>
      <c r="G319" s="246">
        <v>106.49</v>
      </c>
      <c r="H319" s="142">
        <f>TRUNC(G319 * (1 + 'BDI '!$F$29), 2)</f>
        <v>126.41</v>
      </c>
      <c r="I319" s="142">
        <f t="shared" si="28"/>
        <v>41323.42</v>
      </c>
      <c r="J319" s="215">
        <f t="shared" si="24"/>
        <v>8.6291834531410146E-3</v>
      </c>
      <c r="M319" s="244">
        <f t="shared" si="25"/>
        <v>34811.58</v>
      </c>
    </row>
    <row r="320" spans="1:13" ht="25.5">
      <c r="A320" s="214" t="s">
        <v>1515</v>
      </c>
      <c r="B320" s="140" t="s">
        <v>2216</v>
      </c>
      <c r="C320" s="164" t="s">
        <v>92</v>
      </c>
      <c r="D320" s="164" t="s">
        <v>2217</v>
      </c>
      <c r="E320" s="141" t="s">
        <v>105</v>
      </c>
      <c r="F320" s="140">
        <v>38</v>
      </c>
      <c r="G320" s="246">
        <v>87.7</v>
      </c>
      <c r="H320" s="142">
        <f>TRUNC(G320 * (1 + 'BDI '!$F$29), 2)</f>
        <v>104.1</v>
      </c>
      <c r="I320" s="142">
        <f t="shared" si="28"/>
        <v>3955.8</v>
      </c>
      <c r="J320" s="215">
        <f t="shared" si="24"/>
        <v>8.260527299999667E-4</v>
      </c>
      <c r="M320" s="244">
        <f t="shared" si="25"/>
        <v>3332.6</v>
      </c>
    </row>
    <row r="321" spans="1:13" ht="38.25">
      <c r="A321" s="214" t="s">
        <v>1516</v>
      </c>
      <c r="B321" s="140" t="s">
        <v>1048</v>
      </c>
      <c r="C321" s="164" t="s">
        <v>92</v>
      </c>
      <c r="D321" s="164" t="s">
        <v>1517</v>
      </c>
      <c r="E321" s="141" t="s">
        <v>94</v>
      </c>
      <c r="F321" s="140">
        <v>2</v>
      </c>
      <c r="G321" s="246">
        <v>518.48</v>
      </c>
      <c r="H321" s="142">
        <f>TRUNC(G321 * (1 + 'BDI '!$F$29), 2)</f>
        <v>615.48</v>
      </c>
      <c r="I321" s="142">
        <f t="shared" si="28"/>
        <v>1230.96</v>
      </c>
      <c r="J321" s="215">
        <f t="shared" si="24"/>
        <v>2.5704986817350701E-4</v>
      </c>
      <c r="M321" s="244">
        <f t="shared" si="25"/>
        <v>1036.96</v>
      </c>
    </row>
    <row r="322" spans="1:13" ht="25.5">
      <c r="A322" s="214" t="s">
        <v>1518</v>
      </c>
      <c r="B322" s="140" t="s">
        <v>1053</v>
      </c>
      <c r="C322" s="164" t="s">
        <v>92</v>
      </c>
      <c r="D322" s="164" t="s">
        <v>2001</v>
      </c>
      <c r="E322" s="141" t="s">
        <v>105</v>
      </c>
      <c r="F322" s="140">
        <v>28.45</v>
      </c>
      <c r="G322" s="246">
        <v>133.94999999999999</v>
      </c>
      <c r="H322" s="142">
        <f>TRUNC(G322 * (1 + 'BDI '!$F$29), 2)</f>
        <v>159.01</v>
      </c>
      <c r="I322" s="142">
        <f t="shared" si="28"/>
        <v>4523.83</v>
      </c>
      <c r="J322" s="215">
        <f t="shared" si="24"/>
        <v>9.4466912421147409E-4</v>
      </c>
      <c r="M322" s="244">
        <f t="shared" si="25"/>
        <v>3810.87</v>
      </c>
    </row>
    <row r="323" spans="1:13" ht="51">
      <c r="A323" s="214" t="s">
        <v>1519</v>
      </c>
      <c r="B323" s="140" t="s">
        <v>846</v>
      </c>
      <c r="C323" s="164" t="s">
        <v>92</v>
      </c>
      <c r="D323" s="164" t="s">
        <v>1954</v>
      </c>
      <c r="E323" s="141" t="s">
        <v>94</v>
      </c>
      <c r="F323" s="140">
        <v>37</v>
      </c>
      <c r="G323" s="246">
        <v>40.770000000000003</v>
      </c>
      <c r="H323" s="142">
        <f>TRUNC(G323 * (1 + 'BDI '!$F$29), 2)</f>
        <v>48.39</v>
      </c>
      <c r="I323" s="142">
        <f t="shared" si="28"/>
        <v>1790.43</v>
      </c>
      <c r="J323" s="215">
        <f t="shared" si="24"/>
        <v>3.7387875761510706E-4</v>
      </c>
      <c r="M323" s="244">
        <f t="shared" si="25"/>
        <v>1508.49</v>
      </c>
    </row>
    <row r="324" spans="1:13" ht="51">
      <c r="A324" s="214" t="s">
        <v>1520</v>
      </c>
      <c r="B324" s="140" t="s">
        <v>476</v>
      </c>
      <c r="C324" s="164" t="s">
        <v>92</v>
      </c>
      <c r="D324" s="164" t="s">
        <v>1522</v>
      </c>
      <c r="E324" s="141" t="s">
        <v>94</v>
      </c>
      <c r="F324" s="140">
        <v>4</v>
      </c>
      <c r="G324" s="246">
        <v>46.68</v>
      </c>
      <c r="H324" s="142">
        <f>TRUNC(G324 * (1 + 'BDI '!$F$29), 2)</f>
        <v>55.41</v>
      </c>
      <c r="I324" s="142">
        <f t="shared" si="28"/>
        <v>221.64</v>
      </c>
      <c r="J324" s="215">
        <f t="shared" si="24"/>
        <v>4.6283009018957636E-5</v>
      </c>
      <c r="M324" s="244">
        <f t="shared" si="25"/>
        <v>186.72</v>
      </c>
    </row>
    <row r="325" spans="1:13" ht="25.5">
      <c r="A325" s="214" t="s">
        <v>1521</v>
      </c>
      <c r="B325" s="140" t="s">
        <v>1071</v>
      </c>
      <c r="C325" s="164" t="s">
        <v>92</v>
      </c>
      <c r="D325" s="164" t="s">
        <v>1524</v>
      </c>
      <c r="E325" s="141" t="s">
        <v>94</v>
      </c>
      <c r="F325" s="140">
        <v>1</v>
      </c>
      <c r="G325" s="246">
        <v>8680</v>
      </c>
      <c r="H325" s="142">
        <f>TRUNC(G325 * (1 + 'BDI '!$F$29), 2)</f>
        <v>10304.02</v>
      </c>
      <c r="I325" s="142">
        <f t="shared" si="28"/>
        <v>10304.02</v>
      </c>
      <c r="J325" s="215">
        <f t="shared" si="24"/>
        <v>2.1516921611239846E-3</v>
      </c>
      <c r="M325" s="244">
        <f t="shared" si="25"/>
        <v>8680</v>
      </c>
    </row>
    <row r="326" spans="1:13" s="155" customFormat="1" ht="25.5">
      <c r="A326" s="214" t="s">
        <v>1523</v>
      </c>
      <c r="B326" s="140" t="s">
        <v>609</v>
      </c>
      <c r="C326" s="164" t="s">
        <v>92</v>
      </c>
      <c r="D326" s="164" t="s">
        <v>2002</v>
      </c>
      <c r="E326" s="141" t="s">
        <v>75</v>
      </c>
      <c r="F326" s="140">
        <v>10.88</v>
      </c>
      <c r="G326" s="246">
        <v>768.86</v>
      </c>
      <c r="H326" s="142">
        <f>TRUNC(G326 * (1 + 'BDI '!$F$29), 2)</f>
        <v>912.71</v>
      </c>
      <c r="I326" s="142">
        <f t="shared" si="28"/>
        <v>9930.2800000000007</v>
      </c>
      <c r="J326" s="215">
        <f t="shared" si="24"/>
        <v>2.0736475311350601E-3</v>
      </c>
      <c r="M326" s="244">
        <f t="shared" si="25"/>
        <v>8365.19</v>
      </c>
    </row>
    <row r="327" spans="1:13" s="155" customFormat="1" ht="25.5">
      <c r="A327" s="214" t="s">
        <v>1525</v>
      </c>
      <c r="B327" s="140" t="s">
        <v>2218</v>
      </c>
      <c r="C327" s="164" t="s">
        <v>92</v>
      </c>
      <c r="D327" s="164" t="s">
        <v>2219</v>
      </c>
      <c r="E327" s="141" t="s">
        <v>105</v>
      </c>
      <c r="F327" s="140">
        <v>46.7</v>
      </c>
      <c r="G327" s="246">
        <v>1243.26</v>
      </c>
      <c r="H327" s="142">
        <f>TRUNC(G327 * (1 + 'BDI '!$F$29), 2)</f>
        <v>1475.87</v>
      </c>
      <c r="I327" s="142">
        <f t="shared" si="28"/>
        <v>68923.12</v>
      </c>
      <c r="J327" s="215">
        <f t="shared" si="24"/>
        <v>1.4392570765993049E-2</v>
      </c>
      <c r="M327" s="244">
        <f t="shared" si="25"/>
        <v>58060.24</v>
      </c>
    </row>
    <row r="328" spans="1:13" s="155" customFormat="1" ht="38.25">
      <c r="A328" s="214" t="s">
        <v>2003</v>
      </c>
      <c r="B328" s="140" t="s">
        <v>2004</v>
      </c>
      <c r="C328" s="164" t="s">
        <v>73</v>
      </c>
      <c r="D328" s="164" t="s">
        <v>2005</v>
      </c>
      <c r="E328" s="141" t="s">
        <v>105</v>
      </c>
      <c r="F328" s="140">
        <v>13.8</v>
      </c>
      <c r="G328" s="246">
        <v>552.5</v>
      </c>
      <c r="H328" s="142">
        <f>TRUNC(G328 * (1 + 'BDI '!$F$29), 2)</f>
        <v>655.87</v>
      </c>
      <c r="I328" s="142">
        <f t="shared" si="28"/>
        <v>9051</v>
      </c>
      <c r="J328" s="215">
        <f t="shared" si="24"/>
        <v>1.8900357093962533E-3</v>
      </c>
      <c r="M328" s="244">
        <f t="shared" si="25"/>
        <v>7624.5</v>
      </c>
    </row>
    <row r="329" spans="1:13" ht="38.25">
      <c r="A329" s="214" t="s">
        <v>2006</v>
      </c>
      <c r="B329" s="140" t="s">
        <v>2007</v>
      </c>
      <c r="C329" s="164" t="s">
        <v>73</v>
      </c>
      <c r="D329" s="164" t="s">
        <v>2008</v>
      </c>
      <c r="E329" s="141" t="s">
        <v>105</v>
      </c>
      <c r="F329" s="140">
        <v>131</v>
      </c>
      <c r="G329" s="246">
        <v>51.69</v>
      </c>
      <c r="H329" s="142">
        <f>TRUNC(G329 * (1 + 'BDI '!$F$29), 2)</f>
        <v>61.36</v>
      </c>
      <c r="I329" s="142">
        <f t="shared" si="28"/>
        <v>8038.16</v>
      </c>
      <c r="J329" s="215">
        <f t="shared" si="24"/>
        <v>1.6785338015512746E-3</v>
      </c>
      <c r="M329" s="244">
        <f t="shared" si="25"/>
        <v>6771.39</v>
      </c>
    </row>
    <row r="330" spans="1:13">
      <c r="A330" s="214" t="s">
        <v>2009</v>
      </c>
      <c r="B330" s="140" t="s">
        <v>2010</v>
      </c>
      <c r="C330" s="164" t="s">
        <v>73</v>
      </c>
      <c r="D330" s="164" t="s">
        <v>2011</v>
      </c>
      <c r="E330" s="141" t="s">
        <v>105</v>
      </c>
      <c r="F330" s="140">
        <v>131</v>
      </c>
      <c r="G330" s="246">
        <v>1.5</v>
      </c>
      <c r="H330" s="142">
        <f>TRUNC(G330 * (1 + 'BDI '!$F$29), 2)</f>
        <v>1.78</v>
      </c>
      <c r="I330" s="142">
        <f t="shared" si="28"/>
        <v>233.18</v>
      </c>
      <c r="J330" s="215">
        <f t="shared" si="24"/>
        <v>4.8692799327921595E-5</v>
      </c>
      <c r="M330" s="244">
        <f t="shared" si="25"/>
        <v>196.5</v>
      </c>
    </row>
    <row r="331" spans="1:13" ht="25.5">
      <c r="A331" s="214" t="s">
        <v>2327</v>
      </c>
      <c r="B331" s="140" t="s">
        <v>651</v>
      </c>
      <c r="C331" s="164" t="s">
        <v>92</v>
      </c>
      <c r="D331" s="164" t="s">
        <v>2000</v>
      </c>
      <c r="E331" s="141" t="s">
        <v>94</v>
      </c>
      <c r="F331" s="140">
        <v>1</v>
      </c>
      <c r="G331" s="246">
        <v>4044.9</v>
      </c>
      <c r="H331" s="142">
        <f>TRUNC(G331 * (1 + 'BDI '!$F$29), 2)</f>
        <v>4801.7</v>
      </c>
      <c r="I331" s="142">
        <f t="shared" si="28"/>
        <v>4801.7</v>
      </c>
      <c r="J331" s="215">
        <f t="shared" si="24"/>
        <v>1.002694118418737E-3</v>
      </c>
      <c r="M331" s="244">
        <f t="shared" si="25"/>
        <v>4044.9</v>
      </c>
    </row>
    <row r="332" spans="1:13">
      <c r="A332" s="212">
        <v>5</v>
      </c>
      <c r="B332" s="163"/>
      <c r="C332" s="163"/>
      <c r="D332" s="163" t="s">
        <v>652</v>
      </c>
      <c r="E332" s="163"/>
      <c r="F332" s="138"/>
      <c r="G332" s="163"/>
      <c r="H332" s="163"/>
      <c r="I332" s="139">
        <f>I333+I352+I406+I441+I497+I520+I531</f>
        <v>214457.11000000002</v>
      </c>
      <c r="J332" s="213">
        <f t="shared" si="24"/>
        <v>4.4783073255322103E-2</v>
      </c>
      <c r="M332" s="244">
        <f t="shared" si="25"/>
        <v>0</v>
      </c>
    </row>
    <row r="333" spans="1:13">
      <c r="A333" s="212" t="s">
        <v>653</v>
      </c>
      <c r="B333" s="163"/>
      <c r="C333" s="163"/>
      <c r="D333" s="163" t="s">
        <v>654</v>
      </c>
      <c r="E333" s="163"/>
      <c r="F333" s="138"/>
      <c r="G333" s="163"/>
      <c r="H333" s="163"/>
      <c r="I333" s="139">
        <f>SUM(I334:I351)</f>
        <v>9573.18</v>
      </c>
      <c r="J333" s="213">
        <f t="shared" si="24"/>
        <v>1.9990776767736191E-3</v>
      </c>
      <c r="M333" s="244">
        <f t="shared" si="25"/>
        <v>0</v>
      </c>
    </row>
    <row r="334" spans="1:13" ht="25.5">
      <c r="A334" s="214" t="s">
        <v>655</v>
      </c>
      <c r="B334" s="140" t="s">
        <v>656</v>
      </c>
      <c r="C334" s="164" t="s">
        <v>73</v>
      </c>
      <c r="D334" s="164" t="s">
        <v>657</v>
      </c>
      <c r="E334" s="141" t="s">
        <v>99</v>
      </c>
      <c r="F334" s="140">
        <v>1</v>
      </c>
      <c r="G334" s="246">
        <v>174.93</v>
      </c>
      <c r="H334" s="142">
        <f>TRUNC(G334 * (1 + 'BDI '!$F$29), 2)</f>
        <v>207.65</v>
      </c>
      <c r="I334" s="142">
        <f t="shared" ref="I334:I351" si="29">TRUNC(F334 * H334, 2)</f>
        <v>207.65</v>
      </c>
      <c r="J334" s="215">
        <f t="shared" si="24"/>
        <v>4.3361608115802892E-5</v>
      </c>
      <c r="M334" s="244">
        <f t="shared" si="25"/>
        <v>174.93</v>
      </c>
    </row>
    <row r="335" spans="1:13">
      <c r="A335" s="214" t="s">
        <v>658</v>
      </c>
      <c r="B335" s="140" t="s">
        <v>659</v>
      </c>
      <c r="C335" s="164" t="s">
        <v>73</v>
      </c>
      <c r="D335" s="164" t="s">
        <v>660</v>
      </c>
      <c r="E335" s="141" t="s">
        <v>99</v>
      </c>
      <c r="F335" s="140">
        <v>1</v>
      </c>
      <c r="G335" s="246">
        <v>176.13</v>
      </c>
      <c r="H335" s="142">
        <f>TRUNC(G335 * (1 + 'BDI '!$F$29), 2)</f>
        <v>209.08</v>
      </c>
      <c r="I335" s="142">
        <f t="shared" si="29"/>
        <v>209.08</v>
      </c>
      <c r="J335" s="215">
        <f t="shared" si="24"/>
        <v>4.3660221646289767E-5</v>
      </c>
      <c r="M335" s="244">
        <f t="shared" si="25"/>
        <v>176.13</v>
      </c>
    </row>
    <row r="336" spans="1:13" ht="38.25">
      <c r="A336" s="214" t="s">
        <v>661</v>
      </c>
      <c r="B336" s="140" t="s">
        <v>2012</v>
      </c>
      <c r="C336" s="164" t="s">
        <v>92</v>
      </c>
      <c r="D336" s="164" t="s">
        <v>2013</v>
      </c>
      <c r="E336" s="141" t="s">
        <v>94</v>
      </c>
      <c r="F336" s="140">
        <v>3</v>
      </c>
      <c r="G336" s="246">
        <v>804.62</v>
      </c>
      <c r="H336" s="142">
        <f>TRUNC(G336 * (1 + 'BDI '!$F$29), 2)</f>
        <v>955.16</v>
      </c>
      <c r="I336" s="142">
        <f t="shared" si="29"/>
        <v>2865.48</v>
      </c>
      <c r="J336" s="215">
        <f t="shared" ref="J336:J399" si="30">I336/$H$947</f>
        <v>5.9837139813951788E-4</v>
      </c>
      <c r="M336" s="244">
        <f t="shared" ref="M336:M399" si="31">TRUNC(F336*G336,2)</f>
        <v>2413.86</v>
      </c>
    </row>
    <row r="337" spans="1:13" ht="25.5">
      <c r="A337" s="214" t="s">
        <v>664</v>
      </c>
      <c r="B337" s="140" t="s">
        <v>2014</v>
      </c>
      <c r="C337" s="164" t="s">
        <v>92</v>
      </c>
      <c r="D337" s="164" t="s">
        <v>663</v>
      </c>
      <c r="E337" s="141" t="s">
        <v>94</v>
      </c>
      <c r="F337" s="140">
        <v>3</v>
      </c>
      <c r="G337" s="246">
        <v>682.6</v>
      </c>
      <c r="H337" s="142">
        <f>TRUNC(G337 * (1 + 'BDI '!$F$29), 2)</f>
        <v>810.31</v>
      </c>
      <c r="I337" s="142">
        <f t="shared" si="29"/>
        <v>2430.9299999999998</v>
      </c>
      <c r="J337" s="215">
        <f t="shared" si="30"/>
        <v>5.0762838438212724E-4</v>
      </c>
      <c r="M337" s="244">
        <f t="shared" si="31"/>
        <v>2047.8</v>
      </c>
    </row>
    <row r="338" spans="1:13">
      <c r="A338" s="214" t="s">
        <v>665</v>
      </c>
      <c r="B338" s="140" t="s">
        <v>2328</v>
      </c>
      <c r="C338" s="164" t="s">
        <v>73</v>
      </c>
      <c r="D338" s="164" t="s">
        <v>2329</v>
      </c>
      <c r="E338" s="141" t="s">
        <v>99</v>
      </c>
      <c r="F338" s="140">
        <v>3</v>
      </c>
      <c r="G338" s="246">
        <v>39.799999999999997</v>
      </c>
      <c r="H338" s="142">
        <f>TRUNC(G338 * (1 + 'BDI '!$F$29), 2)</f>
        <v>47.24</v>
      </c>
      <c r="I338" s="142">
        <f t="shared" si="29"/>
        <v>141.72</v>
      </c>
      <c r="J338" s="215">
        <f t="shared" si="30"/>
        <v>2.9594062615803447E-5</v>
      </c>
      <c r="M338" s="244">
        <f t="shared" si="31"/>
        <v>119.4</v>
      </c>
    </row>
    <row r="339" spans="1:13" ht="38.25">
      <c r="A339" s="214" t="s">
        <v>668</v>
      </c>
      <c r="B339" s="140" t="s">
        <v>669</v>
      </c>
      <c r="C339" s="164" t="s">
        <v>73</v>
      </c>
      <c r="D339" s="164" t="s">
        <v>670</v>
      </c>
      <c r="E339" s="141" t="s">
        <v>99</v>
      </c>
      <c r="F339" s="140">
        <v>6</v>
      </c>
      <c r="G339" s="246">
        <v>6.44</v>
      </c>
      <c r="H339" s="142">
        <f>TRUNC(G339 * (1 + 'BDI '!$F$29), 2)</f>
        <v>7.64</v>
      </c>
      <c r="I339" s="142">
        <f t="shared" si="29"/>
        <v>45.84</v>
      </c>
      <c r="J339" s="215">
        <f t="shared" si="30"/>
        <v>9.5723386276349853E-6</v>
      </c>
      <c r="M339" s="244">
        <f t="shared" si="31"/>
        <v>38.64</v>
      </c>
    </row>
    <row r="340" spans="1:13" ht="25.5">
      <c r="A340" s="214" t="s">
        <v>671</v>
      </c>
      <c r="B340" s="140" t="s">
        <v>672</v>
      </c>
      <c r="C340" s="164" t="s">
        <v>73</v>
      </c>
      <c r="D340" s="164" t="s">
        <v>673</v>
      </c>
      <c r="E340" s="141" t="s">
        <v>99</v>
      </c>
      <c r="F340" s="140">
        <v>12</v>
      </c>
      <c r="G340" s="246">
        <v>8.2899999999999991</v>
      </c>
      <c r="H340" s="142">
        <f>TRUNC(G340 * (1 + 'BDI '!$F$29), 2)</f>
        <v>9.84</v>
      </c>
      <c r="I340" s="142">
        <f t="shared" si="29"/>
        <v>118.08</v>
      </c>
      <c r="J340" s="215">
        <f t="shared" si="30"/>
        <v>2.4657542433489071E-5</v>
      </c>
      <c r="M340" s="244">
        <f t="shared" si="31"/>
        <v>99.48</v>
      </c>
    </row>
    <row r="341" spans="1:13" ht="25.5">
      <c r="A341" s="214" t="s">
        <v>674</v>
      </c>
      <c r="B341" s="140" t="s">
        <v>675</v>
      </c>
      <c r="C341" s="164" t="s">
        <v>73</v>
      </c>
      <c r="D341" s="164" t="s">
        <v>676</v>
      </c>
      <c r="E341" s="141" t="s">
        <v>99</v>
      </c>
      <c r="F341" s="140">
        <v>3</v>
      </c>
      <c r="G341" s="246">
        <v>4.26</v>
      </c>
      <c r="H341" s="142">
        <f>TRUNC(G341 * (1 + 'BDI '!$F$29), 2)</f>
        <v>5.05</v>
      </c>
      <c r="I341" s="142">
        <f t="shared" si="29"/>
        <v>15.15</v>
      </c>
      <c r="J341" s="215">
        <f t="shared" si="30"/>
        <v>3.1636328579552797E-6</v>
      </c>
      <c r="M341" s="244">
        <f t="shared" si="31"/>
        <v>12.78</v>
      </c>
    </row>
    <row r="342" spans="1:13" ht="25.5">
      <c r="A342" s="214" t="s">
        <v>677</v>
      </c>
      <c r="B342" s="140" t="s">
        <v>678</v>
      </c>
      <c r="C342" s="164" t="s">
        <v>73</v>
      </c>
      <c r="D342" s="164" t="s">
        <v>679</v>
      </c>
      <c r="E342" s="141" t="s">
        <v>99</v>
      </c>
      <c r="F342" s="140">
        <v>3</v>
      </c>
      <c r="G342" s="246">
        <v>11.31</v>
      </c>
      <c r="H342" s="142">
        <f>TRUNC(G342 * (1 + 'BDI '!$F$29), 2)</f>
        <v>13.42</v>
      </c>
      <c r="I342" s="142">
        <f t="shared" si="29"/>
        <v>40.26</v>
      </c>
      <c r="J342" s="215">
        <f t="shared" si="30"/>
        <v>8.4071193967841289E-6</v>
      </c>
      <c r="M342" s="244">
        <f t="shared" si="31"/>
        <v>33.93</v>
      </c>
    </row>
    <row r="343" spans="1:13">
      <c r="A343" s="214" t="s">
        <v>680</v>
      </c>
      <c r="B343" s="140" t="s">
        <v>681</v>
      </c>
      <c r="C343" s="164" t="s">
        <v>73</v>
      </c>
      <c r="D343" s="164" t="s">
        <v>682</v>
      </c>
      <c r="E343" s="141" t="s">
        <v>99</v>
      </c>
      <c r="F343" s="140">
        <v>2</v>
      </c>
      <c r="G343" s="246">
        <v>14.17</v>
      </c>
      <c r="H343" s="142">
        <f>TRUNC(G343 * (1 + 'BDI '!$F$29), 2)</f>
        <v>16.82</v>
      </c>
      <c r="I343" s="142">
        <f t="shared" si="29"/>
        <v>33.64</v>
      </c>
      <c r="J343" s="215">
        <f t="shared" si="30"/>
        <v>7.0247266892155517E-6</v>
      </c>
      <c r="M343" s="244">
        <f t="shared" si="31"/>
        <v>28.34</v>
      </c>
    </row>
    <row r="344" spans="1:13">
      <c r="A344" s="214" t="s">
        <v>683</v>
      </c>
      <c r="B344" s="140" t="s">
        <v>684</v>
      </c>
      <c r="C344" s="164" t="s">
        <v>73</v>
      </c>
      <c r="D344" s="164" t="s">
        <v>685</v>
      </c>
      <c r="E344" s="141" t="s">
        <v>99</v>
      </c>
      <c r="F344" s="140">
        <v>3</v>
      </c>
      <c r="G344" s="246">
        <v>59.93</v>
      </c>
      <c r="H344" s="142">
        <f>TRUNC(G344 * (1 + 'BDI '!$F$29), 2)</f>
        <v>71.14</v>
      </c>
      <c r="I344" s="142">
        <f t="shared" si="29"/>
        <v>213.42</v>
      </c>
      <c r="J344" s="215">
        <f t="shared" si="30"/>
        <v>4.4566503270284869E-5</v>
      </c>
      <c r="M344" s="244">
        <f t="shared" si="31"/>
        <v>179.79</v>
      </c>
    </row>
    <row r="345" spans="1:13" ht="25.5">
      <c r="A345" s="214" t="s">
        <v>686</v>
      </c>
      <c r="B345" s="140" t="s">
        <v>687</v>
      </c>
      <c r="C345" s="164" t="s">
        <v>73</v>
      </c>
      <c r="D345" s="164" t="s">
        <v>688</v>
      </c>
      <c r="E345" s="141" t="s">
        <v>105</v>
      </c>
      <c r="F345" s="140">
        <v>46</v>
      </c>
      <c r="G345" s="246">
        <v>10.96</v>
      </c>
      <c r="H345" s="142">
        <f>TRUNC(G345 * (1 + 'BDI '!$F$29), 2)</f>
        <v>13.01</v>
      </c>
      <c r="I345" s="142">
        <f t="shared" si="29"/>
        <v>598.46</v>
      </c>
      <c r="J345" s="215">
        <f t="shared" si="30"/>
        <v>1.249708066120077E-4</v>
      </c>
      <c r="M345" s="244">
        <f t="shared" si="31"/>
        <v>504.16</v>
      </c>
    </row>
    <row r="346" spans="1:13" ht="25.5">
      <c r="A346" s="214" t="s">
        <v>689</v>
      </c>
      <c r="B346" s="140" t="s">
        <v>690</v>
      </c>
      <c r="C346" s="164" t="s">
        <v>73</v>
      </c>
      <c r="D346" s="164" t="s">
        <v>691</v>
      </c>
      <c r="E346" s="141" t="s">
        <v>105</v>
      </c>
      <c r="F346" s="140">
        <v>8.9</v>
      </c>
      <c r="G346" s="246">
        <v>5.8</v>
      </c>
      <c r="H346" s="142">
        <f>TRUNC(G346 * (1 + 'BDI '!$F$29), 2)</f>
        <v>6.88</v>
      </c>
      <c r="I346" s="142">
        <f t="shared" si="29"/>
        <v>61.23</v>
      </c>
      <c r="J346" s="215">
        <f t="shared" si="30"/>
        <v>1.2786088441755892E-5</v>
      </c>
      <c r="M346" s="244">
        <f t="shared" si="31"/>
        <v>51.62</v>
      </c>
    </row>
    <row r="347" spans="1:13" ht="25.5">
      <c r="A347" s="214" t="s">
        <v>692</v>
      </c>
      <c r="B347" s="140" t="s">
        <v>693</v>
      </c>
      <c r="C347" s="164" t="s">
        <v>73</v>
      </c>
      <c r="D347" s="164" t="s">
        <v>694</v>
      </c>
      <c r="E347" s="141" t="s">
        <v>105</v>
      </c>
      <c r="F347" s="140">
        <v>78.8</v>
      </c>
      <c r="G347" s="246">
        <v>12.22</v>
      </c>
      <c r="H347" s="142">
        <f>TRUNC(G347 * (1 + 'BDI '!$F$29), 2)</f>
        <v>14.5</v>
      </c>
      <c r="I347" s="142">
        <f t="shared" si="29"/>
        <v>1142.5999999999999</v>
      </c>
      <c r="J347" s="215">
        <f t="shared" si="30"/>
        <v>2.3859847547852821E-4</v>
      </c>
      <c r="M347" s="244">
        <f t="shared" si="31"/>
        <v>962.93</v>
      </c>
    </row>
    <row r="348" spans="1:13">
      <c r="A348" s="214" t="s">
        <v>695</v>
      </c>
      <c r="B348" s="140" t="s">
        <v>696</v>
      </c>
      <c r="C348" s="164" t="s">
        <v>73</v>
      </c>
      <c r="D348" s="164" t="s">
        <v>697</v>
      </c>
      <c r="E348" s="141" t="s">
        <v>143</v>
      </c>
      <c r="F348" s="140">
        <v>6.3</v>
      </c>
      <c r="G348" s="246">
        <v>76.7</v>
      </c>
      <c r="H348" s="142">
        <f>TRUNC(G348 * (1 + 'BDI '!$F$29), 2)</f>
        <v>91.05</v>
      </c>
      <c r="I348" s="142">
        <f t="shared" si="29"/>
        <v>573.61</v>
      </c>
      <c r="J348" s="215">
        <f t="shared" si="30"/>
        <v>1.1978161344235828E-4</v>
      </c>
      <c r="M348" s="244">
        <f t="shared" si="31"/>
        <v>483.21</v>
      </c>
    </row>
    <row r="349" spans="1:13">
      <c r="A349" s="214" t="s">
        <v>698</v>
      </c>
      <c r="B349" s="140" t="s">
        <v>699</v>
      </c>
      <c r="C349" s="164" t="s">
        <v>73</v>
      </c>
      <c r="D349" s="164" t="s">
        <v>700</v>
      </c>
      <c r="E349" s="141" t="s">
        <v>143</v>
      </c>
      <c r="F349" s="140">
        <v>5.35</v>
      </c>
      <c r="G349" s="246">
        <v>58.17</v>
      </c>
      <c r="H349" s="142">
        <f>TRUNC(G349 * (1 + 'BDI '!$F$29), 2)</f>
        <v>69.05</v>
      </c>
      <c r="I349" s="142">
        <f t="shared" si="29"/>
        <v>369.41</v>
      </c>
      <c r="J349" s="215">
        <f t="shared" si="30"/>
        <v>7.7140436571436307E-5</v>
      </c>
      <c r="M349" s="244">
        <f t="shared" si="31"/>
        <v>311.2</v>
      </c>
    </row>
    <row r="350" spans="1:13" ht="25.5">
      <c r="A350" s="214" t="s">
        <v>701</v>
      </c>
      <c r="B350" s="140" t="s">
        <v>702</v>
      </c>
      <c r="C350" s="164" t="s">
        <v>73</v>
      </c>
      <c r="D350" s="164" t="s">
        <v>703</v>
      </c>
      <c r="E350" s="141" t="s">
        <v>143</v>
      </c>
      <c r="F350" s="140">
        <v>0.48</v>
      </c>
      <c r="G350" s="246">
        <v>309.79000000000002</v>
      </c>
      <c r="H350" s="142">
        <f>TRUNC(G350 * (1 + 'BDI '!$F$29), 2)</f>
        <v>367.75</v>
      </c>
      <c r="I350" s="142">
        <f t="shared" si="29"/>
        <v>176.52</v>
      </c>
      <c r="J350" s="215">
        <f t="shared" si="30"/>
        <v>3.6861021259819539E-5</v>
      </c>
      <c r="M350" s="244">
        <f t="shared" si="31"/>
        <v>148.69</v>
      </c>
    </row>
    <row r="351" spans="1:13" ht="25.5">
      <c r="A351" s="214" t="s">
        <v>704</v>
      </c>
      <c r="B351" s="140" t="s">
        <v>239</v>
      </c>
      <c r="C351" s="164" t="s">
        <v>92</v>
      </c>
      <c r="D351" s="164" t="s">
        <v>388</v>
      </c>
      <c r="E351" s="141" t="s">
        <v>143</v>
      </c>
      <c r="F351" s="140">
        <v>0.48</v>
      </c>
      <c r="G351" s="246">
        <v>579.33000000000004</v>
      </c>
      <c r="H351" s="142">
        <f>TRUNC(G351 * (1 + 'BDI '!$F$29), 2)</f>
        <v>687.72</v>
      </c>
      <c r="I351" s="142">
        <f t="shared" si="29"/>
        <v>330.1</v>
      </c>
      <c r="J351" s="215">
        <f t="shared" si="30"/>
        <v>6.8931696792807787E-5</v>
      </c>
      <c r="M351" s="244">
        <f t="shared" si="31"/>
        <v>278.07</v>
      </c>
    </row>
    <row r="352" spans="1:13">
      <c r="A352" s="212" t="s">
        <v>707</v>
      </c>
      <c r="B352" s="163"/>
      <c r="C352" s="163"/>
      <c r="D352" s="163" t="s">
        <v>708</v>
      </c>
      <c r="E352" s="163"/>
      <c r="F352" s="138"/>
      <c r="G352" s="163"/>
      <c r="H352" s="163"/>
      <c r="I352" s="139">
        <f>SUM(I353:I405)</f>
        <v>22831.140000000007</v>
      </c>
      <c r="J352" s="213">
        <f t="shared" si="30"/>
        <v>4.7676135107971697E-3</v>
      </c>
      <c r="M352" s="244">
        <f t="shared" si="31"/>
        <v>0</v>
      </c>
    </row>
    <row r="353" spans="1:13" ht="25.5">
      <c r="A353" s="214" t="s">
        <v>709</v>
      </c>
      <c r="B353" s="140" t="s">
        <v>710</v>
      </c>
      <c r="C353" s="164" t="s">
        <v>73</v>
      </c>
      <c r="D353" s="164" t="s">
        <v>711</v>
      </c>
      <c r="E353" s="141" t="s">
        <v>105</v>
      </c>
      <c r="F353" s="140">
        <v>117.7</v>
      </c>
      <c r="G353" s="246">
        <v>22.45</v>
      </c>
      <c r="H353" s="142">
        <f>TRUNC(G353 * (1 + 'BDI '!$F$29), 2)</f>
        <v>26.65</v>
      </c>
      <c r="I353" s="142">
        <f t="shared" ref="I353:I405" si="32">TRUNC(F353 * H353, 2)</f>
        <v>3136.7</v>
      </c>
      <c r="J353" s="215">
        <f t="shared" si="30"/>
        <v>6.5500773501969147E-4</v>
      </c>
      <c r="M353" s="244">
        <f t="shared" si="31"/>
        <v>2642.36</v>
      </c>
    </row>
    <row r="354" spans="1:13" ht="25.5">
      <c r="A354" s="214" t="s">
        <v>712</v>
      </c>
      <c r="B354" s="140" t="s">
        <v>693</v>
      </c>
      <c r="C354" s="164" t="s">
        <v>73</v>
      </c>
      <c r="D354" s="164" t="s">
        <v>694</v>
      </c>
      <c r="E354" s="141" t="s">
        <v>105</v>
      </c>
      <c r="F354" s="140">
        <v>50.7</v>
      </c>
      <c r="G354" s="246">
        <v>12.22</v>
      </c>
      <c r="H354" s="142">
        <f>TRUNC(G354 * (1 + 'BDI '!$F$29), 2)</f>
        <v>14.5</v>
      </c>
      <c r="I354" s="142">
        <f t="shared" si="32"/>
        <v>735.15</v>
      </c>
      <c r="J354" s="215">
        <f t="shared" si="30"/>
        <v>1.5351450135483985E-4</v>
      </c>
      <c r="M354" s="244">
        <f t="shared" si="31"/>
        <v>619.54999999999995</v>
      </c>
    </row>
    <row r="355" spans="1:13" ht="25.5">
      <c r="A355" s="214" t="s">
        <v>713</v>
      </c>
      <c r="B355" s="140" t="s">
        <v>687</v>
      </c>
      <c r="C355" s="164" t="s">
        <v>73</v>
      </c>
      <c r="D355" s="164" t="s">
        <v>688</v>
      </c>
      <c r="E355" s="141" t="s">
        <v>105</v>
      </c>
      <c r="F355" s="140">
        <v>4.7</v>
      </c>
      <c r="G355" s="246">
        <v>10.96</v>
      </c>
      <c r="H355" s="142">
        <f>TRUNC(G355 * (1 + 'BDI '!$F$29), 2)</f>
        <v>13.01</v>
      </c>
      <c r="I355" s="142">
        <f t="shared" si="32"/>
        <v>61.14</v>
      </c>
      <c r="J355" s="215">
        <f t="shared" si="30"/>
        <v>1.2767294583193783E-5</v>
      </c>
      <c r="M355" s="244">
        <f t="shared" si="31"/>
        <v>51.51</v>
      </c>
    </row>
    <row r="356" spans="1:13" ht="25.5">
      <c r="A356" s="214" t="s">
        <v>714</v>
      </c>
      <c r="B356" s="140" t="s">
        <v>690</v>
      </c>
      <c r="C356" s="164" t="s">
        <v>73</v>
      </c>
      <c r="D356" s="164" t="s">
        <v>691</v>
      </c>
      <c r="E356" s="141" t="s">
        <v>105</v>
      </c>
      <c r="F356" s="140">
        <v>7</v>
      </c>
      <c r="G356" s="246">
        <v>5.8</v>
      </c>
      <c r="H356" s="142">
        <f>TRUNC(G356 * (1 + 'BDI '!$F$29), 2)</f>
        <v>6.88</v>
      </c>
      <c r="I356" s="142">
        <f t="shared" si="32"/>
        <v>48.16</v>
      </c>
      <c r="J356" s="215">
        <f t="shared" si="30"/>
        <v>1.0056802537236056E-5</v>
      </c>
      <c r="M356" s="244">
        <f t="shared" si="31"/>
        <v>40.6</v>
      </c>
    </row>
    <row r="357" spans="1:13" ht="25.5">
      <c r="A357" s="214" t="s">
        <v>715</v>
      </c>
      <c r="B357" s="140" t="s">
        <v>716</v>
      </c>
      <c r="C357" s="164" t="s">
        <v>73</v>
      </c>
      <c r="D357" s="164" t="s">
        <v>717</v>
      </c>
      <c r="E357" s="141" t="s">
        <v>105</v>
      </c>
      <c r="F357" s="140">
        <v>2.9</v>
      </c>
      <c r="G357" s="246">
        <v>31.94</v>
      </c>
      <c r="H357" s="142">
        <f>TRUNC(G357 * (1 + 'BDI '!$F$29), 2)</f>
        <v>37.909999999999997</v>
      </c>
      <c r="I357" s="142">
        <f t="shared" si="32"/>
        <v>109.93</v>
      </c>
      <c r="J357" s="215">
        <f t="shared" si="30"/>
        <v>2.2955654130364617E-5</v>
      </c>
      <c r="M357" s="244">
        <f t="shared" si="31"/>
        <v>92.62</v>
      </c>
    </row>
    <row r="358" spans="1:13" ht="25.5">
      <c r="A358" s="214" t="s">
        <v>718</v>
      </c>
      <c r="B358" s="140" t="s">
        <v>719</v>
      </c>
      <c r="C358" s="164" t="s">
        <v>73</v>
      </c>
      <c r="D358" s="164" t="s">
        <v>720</v>
      </c>
      <c r="E358" s="141" t="s">
        <v>105</v>
      </c>
      <c r="F358" s="140">
        <v>13.8</v>
      </c>
      <c r="G358" s="246">
        <v>19.760000000000002</v>
      </c>
      <c r="H358" s="142">
        <f>TRUNC(G358 * (1 + 'BDI '!$F$29), 2)</f>
        <v>23.45</v>
      </c>
      <c r="I358" s="142">
        <f t="shared" si="32"/>
        <v>323.61</v>
      </c>
      <c r="J358" s="215">
        <f t="shared" si="30"/>
        <v>6.7576450769828926E-5</v>
      </c>
      <c r="M358" s="244">
        <f t="shared" si="31"/>
        <v>272.68</v>
      </c>
    </row>
    <row r="359" spans="1:13" ht="25.5">
      <c r="A359" s="214" t="s">
        <v>721</v>
      </c>
      <c r="B359" s="140" t="s">
        <v>722</v>
      </c>
      <c r="C359" s="164" t="s">
        <v>73</v>
      </c>
      <c r="D359" s="164" t="s">
        <v>723</v>
      </c>
      <c r="E359" s="141" t="s">
        <v>105</v>
      </c>
      <c r="F359" s="140">
        <v>48.4</v>
      </c>
      <c r="G359" s="246">
        <v>17.05</v>
      </c>
      <c r="H359" s="142">
        <f>TRUNC(G359 * (1 + 'BDI '!$F$29), 2)</f>
        <v>20.239999999999998</v>
      </c>
      <c r="I359" s="142">
        <f t="shared" si="32"/>
        <v>979.61</v>
      </c>
      <c r="J359" s="215">
        <f t="shared" si="30"/>
        <v>2.0456279762254598E-4</v>
      </c>
      <c r="M359" s="244">
        <f t="shared" si="31"/>
        <v>825.22</v>
      </c>
    </row>
    <row r="360" spans="1:13" ht="25.5">
      <c r="A360" s="214" t="s">
        <v>724</v>
      </c>
      <c r="B360" s="140" t="s">
        <v>725</v>
      </c>
      <c r="C360" s="164" t="s">
        <v>73</v>
      </c>
      <c r="D360" s="164" t="s">
        <v>726</v>
      </c>
      <c r="E360" s="141" t="s">
        <v>105</v>
      </c>
      <c r="F360" s="140">
        <v>0.7</v>
      </c>
      <c r="G360" s="246">
        <v>12.12</v>
      </c>
      <c r="H360" s="142">
        <f>TRUNC(G360 * (1 + 'BDI '!$F$29), 2)</f>
        <v>14.38</v>
      </c>
      <c r="I360" s="142">
        <f t="shared" si="32"/>
        <v>10.06</v>
      </c>
      <c r="J360" s="215">
        <f t="shared" si="30"/>
        <v>2.1007357459425821E-6</v>
      </c>
      <c r="M360" s="244">
        <f t="shared" si="31"/>
        <v>8.48</v>
      </c>
    </row>
    <row r="361" spans="1:13" ht="25.5">
      <c r="A361" s="214" t="s">
        <v>727</v>
      </c>
      <c r="B361" s="140" t="s">
        <v>728</v>
      </c>
      <c r="C361" s="164" t="s">
        <v>73</v>
      </c>
      <c r="D361" s="164" t="s">
        <v>729</v>
      </c>
      <c r="E361" s="141" t="s">
        <v>105</v>
      </c>
      <c r="F361" s="140">
        <v>30.1</v>
      </c>
      <c r="G361" s="246">
        <v>26.67</v>
      </c>
      <c r="H361" s="142">
        <f>TRUNC(G361 * (1 + 'BDI '!$F$29), 2)</f>
        <v>31.65</v>
      </c>
      <c r="I361" s="142">
        <f t="shared" si="32"/>
        <v>952.66</v>
      </c>
      <c r="J361" s="215">
        <f t="shared" si="30"/>
        <v>1.9893508108644731E-4</v>
      </c>
      <c r="M361" s="244">
        <f t="shared" si="31"/>
        <v>802.76</v>
      </c>
    </row>
    <row r="362" spans="1:13" ht="25.5">
      <c r="A362" s="214" t="s">
        <v>730</v>
      </c>
      <c r="B362" s="140" t="s">
        <v>731</v>
      </c>
      <c r="C362" s="164" t="s">
        <v>73</v>
      </c>
      <c r="D362" s="164" t="s">
        <v>732</v>
      </c>
      <c r="E362" s="141" t="s">
        <v>105</v>
      </c>
      <c r="F362" s="140">
        <v>0.9</v>
      </c>
      <c r="G362" s="246">
        <v>19.98</v>
      </c>
      <c r="H362" s="142">
        <f>TRUNC(G362 * (1 + 'BDI '!$F$29), 2)</f>
        <v>23.71</v>
      </c>
      <c r="I362" s="142">
        <f t="shared" si="32"/>
        <v>21.33</v>
      </c>
      <c r="J362" s="215">
        <f t="shared" si="30"/>
        <v>4.4541444792202052E-6</v>
      </c>
      <c r="M362" s="244">
        <f t="shared" si="31"/>
        <v>17.98</v>
      </c>
    </row>
    <row r="363" spans="1:13" ht="25.5">
      <c r="A363" s="214" t="s">
        <v>733</v>
      </c>
      <c r="B363" s="140" t="s">
        <v>734</v>
      </c>
      <c r="C363" s="164" t="s">
        <v>73</v>
      </c>
      <c r="D363" s="164" t="s">
        <v>735</v>
      </c>
      <c r="E363" s="141" t="s">
        <v>105</v>
      </c>
      <c r="F363" s="140">
        <v>120.6</v>
      </c>
      <c r="G363" s="246">
        <v>12.88</v>
      </c>
      <c r="H363" s="142">
        <f>TRUNC(G363 * (1 + 'BDI '!$F$29), 2)</f>
        <v>15.28</v>
      </c>
      <c r="I363" s="142">
        <f t="shared" si="32"/>
        <v>1842.76</v>
      </c>
      <c r="J363" s="215">
        <f t="shared" si="30"/>
        <v>3.8480634226572088E-4</v>
      </c>
      <c r="M363" s="244">
        <f t="shared" si="31"/>
        <v>1553.32</v>
      </c>
    </row>
    <row r="364" spans="1:13" ht="25.5">
      <c r="A364" s="214" t="s">
        <v>736</v>
      </c>
      <c r="B364" s="140" t="s">
        <v>737</v>
      </c>
      <c r="C364" s="164" t="s">
        <v>73</v>
      </c>
      <c r="D364" s="164" t="s">
        <v>738</v>
      </c>
      <c r="E364" s="141" t="s">
        <v>105</v>
      </c>
      <c r="F364" s="140">
        <v>120.6</v>
      </c>
      <c r="G364" s="246">
        <v>13.12</v>
      </c>
      <c r="H364" s="142">
        <f>TRUNC(G364 * (1 + 'BDI '!$F$29), 2)</f>
        <v>15.57</v>
      </c>
      <c r="I364" s="142">
        <f t="shared" si="32"/>
        <v>1877.74</v>
      </c>
      <c r="J364" s="215">
        <f t="shared" si="30"/>
        <v>3.9211088862686121E-4</v>
      </c>
      <c r="M364" s="244">
        <f t="shared" si="31"/>
        <v>1582.27</v>
      </c>
    </row>
    <row r="365" spans="1:13" ht="25.5">
      <c r="A365" s="214" t="s">
        <v>739</v>
      </c>
      <c r="B365" s="140" t="s">
        <v>740</v>
      </c>
      <c r="C365" s="164" t="s">
        <v>73</v>
      </c>
      <c r="D365" s="164" t="s">
        <v>741</v>
      </c>
      <c r="E365" s="141" t="s">
        <v>105</v>
      </c>
      <c r="F365" s="140">
        <v>72.099999999999994</v>
      </c>
      <c r="G365" s="246">
        <v>6.96</v>
      </c>
      <c r="H365" s="142">
        <f>TRUNC(G365 * (1 + 'BDI '!$F$29), 2)</f>
        <v>8.26</v>
      </c>
      <c r="I365" s="142">
        <f t="shared" si="32"/>
        <v>595.54</v>
      </c>
      <c r="J365" s="215">
        <f t="shared" si="30"/>
        <v>1.2436105031199255E-4</v>
      </c>
      <c r="M365" s="244">
        <f t="shared" si="31"/>
        <v>501.81</v>
      </c>
    </row>
    <row r="366" spans="1:13" ht="38.25">
      <c r="A366" s="214" t="s">
        <v>742</v>
      </c>
      <c r="B366" s="140" t="s">
        <v>743</v>
      </c>
      <c r="C366" s="164" t="s">
        <v>73</v>
      </c>
      <c r="D366" s="164" t="s">
        <v>744</v>
      </c>
      <c r="E366" s="141" t="s">
        <v>105</v>
      </c>
      <c r="F366" s="140">
        <v>10.7</v>
      </c>
      <c r="G366" s="246">
        <v>6.29</v>
      </c>
      <c r="H366" s="142">
        <f>TRUNC(G366 * (1 + 'BDI '!$F$29), 2)</f>
        <v>7.46</v>
      </c>
      <c r="I366" s="142">
        <f t="shared" si="32"/>
        <v>79.819999999999993</v>
      </c>
      <c r="J366" s="215">
        <f t="shared" si="30"/>
        <v>1.6668064338085177E-5</v>
      </c>
      <c r="M366" s="244">
        <f t="shared" si="31"/>
        <v>67.3</v>
      </c>
    </row>
    <row r="367" spans="1:13" ht="25.5">
      <c r="A367" s="214" t="s">
        <v>745</v>
      </c>
      <c r="B367" s="140" t="s">
        <v>746</v>
      </c>
      <c r="C367" s="164" t="s">
        <v>73</v>
      </c>
      <c r="D367" s="164" t="s">
        <v>747</v>
      </c>
      <c r="E367" s="141" t="s">
        <v>99</v>
      </c>
      <c r="F367" s="140">
        <v>44</v>
      </c>
      <c r="G367" s="246">
        <v>12.59</v>
      </c>
      <c r="H367" s="142">
        <f>TRUNC(G367 * (1 + 'BDI '!$F$29), 2)</f>
        <v>14.94</v>
      </c>
      <c r="I367" s="142">
        <f t="shared" si="32"/>
        <v>657.36</v>
      </c>
      <c r="J367" s="215">
        <f t="shared" si="30"/>
        <v>1.3727034293765561E-4</v>
      </c>
      <c r="M367" s="244">
        <f t="shared" si="31"/>
        <v>553.96</v>
      </c>
    </row>
    <row r="368" spans="1:13" ht="25.5">
      <c r="A368" s="214" t="s">
        <v>748</v>
      </c>
      <c r="B368" s="140" t="s">
        <v>749</v>
      </c>
      <c r="C368" s="164" t="s">
        <v>73</v>
      </c>
      <c r="D368" s="164" t="s">
        <v>750</v>
      </c>
      <c r="E368" s="141" t="s">
        <v>99</v>
      </c>
      <c r="F368" s="140">
        <v>7</v>
      </c>
      <c r="G368" s="246">
        <v>18.63</v>
      </c>
      <c r="H368" s="142">
        <f>TRUNC(G368 * (1 + 'BDI '!$F$29), 2)</f>
        <v>22.11</v>
      </c>
      <c r="I368" s="142">
        <f t="shared" si="32"/>
        <v>154.77000000000001</v>
      </c>
      <c r="J368" s="215">
        <f t="shared" si="30"/>
        <v>3.2319172107309483E-5</v>
      </c>
      <c r="M368" s="244">
        <f t="shared" si="31"/>
        <v>130.41</v>
      </c>
    </row>
    <row r="369" spans="1:13" ht="25.5">
      <c r="A369" s="214" t="s">
        <v>751</v>
      </c>
      <c r="B369" s="140" t="s">
        <v>752</v>
      </c>
      <c r="C369" s="164" t="s">
        <v>73</v>
      </c>
      <c r="D369" s="164" t="s">
        <v>753</v>
      </c>
      <c r="E369" s="141" t="s">
        <v>99</v>
      </c>
      <c r="F369" s="140">
        <v>5</v>
      </c>
      <c r="G369" s="246">
        <v>24.83</v>
      </c>
      <c r="H369" s="142">
        <f>TRUNC(G369 * (1 + 'BDI '!$F$29), 2)</f>
        <v>29.47</v>
      </c>
      <c r="I369" s="142">
        <f t="shared" si="32"/>
        <v>147.35</v>
      </c>
      <c r="J369" s="215">
        <f t="shared" si="30"/>
        <v>3.076972287918881E-5</v>
      </c>
      <c r="M369" s="244">
        <f t="shared" si="31"/>
        <v>124.15</v>
      </c>
    </row>
    <row r="370" spans="1:13" ht="25.5">
      <c r="A370" s="214" t="s">
        <v>754</v>
      </c>
      <c r="B370" s="140" t="s">
        <v>755</v>
      </c>
      <c r="C370" s="164" t="s">
        <v>73</v>
      </c>
      <c r="D370" s="164" t="s">
        <v>756</v>
      </c>
      <c r="E370" s="141" t="s">
        <v>99</v>
      </c>
      <c r="F370" s="140">
        <v>4</v>
      </c>
      <c r="G370" s="246">
        <v>19.97</v>
      </c>
      <c r="H370" s="142">
        <f>TRUNC(G370 * (1 + 'BDI '!$F$29), 2)</f>
        <v>23.7</v>
      </c>
      <c r="I370" s="142">
        <f t="shared" si="32"/>
        <v>94.8</v>
      </c>
      <c r="J370" s="215">
        <f t="shared" si="30"/>
        <v>1.9796197685423137E-5</v>
      </c>
      <c r="M370" s="244">
        <f t="shared" si="31"/>
        <v>79.88</v>
      </c>
    </row>
    <row r="371" spans="1:13" ht="25.5">
      <c r="A371" s="214" t="s">
        <v>757</v>
      </c>
      <c r="B371" s="140" t="s">
        <v>758</v>
      </c>
      <c r="C371" s="164" t="s">
        <v>73</v>
      </c>
      <c r="D371" s="164" t="s">
        <v>759</v>
      </c>
      <c r="E371" s="141" t="s">
        <v>99</v>
      </c>
      <c r="F371" s="140">
        <v>3</v>
      </c>
      <c r="G371" s="246">
        <v>20.32</v>
      </c>
      <c r="H371" s="142">
        <f>TRUNC(G371 * (1 + 'BDI '!$F$29), 2)</f>
        <v>24.12</v>
      </c>
      <c r="I371" s="142">
        <f t="shared" si="32"/>
        <v>72.36</v>
      </c>
      <c r="J371" s="215">
        <f t="shared" si="30"/>
        <v>1.51102622839369E-5</v>
      </c>
      <c r="M371" s="244">
        <f t="shared" si="31"/>
        <v>60.96</v>
      </c>
    </row>
    <row r="372" spans="1:13" ht="25.5">
      <c r="A372" s="214" t="s">
        <v>760</v>
      </c>
      <c r="B372" s="140" t="s">
        <v>2015</v>
      </c>
      <c r="C372" s="164" t="s">
        <v>92</v>
      </c>
      <c r="D372" s="164" t="s">
        <v>761</v>
      </c>
      <c r="E372" s="141" t="s">
        <v>94</v>
      </c>
      <c r="F372" s="140">
        <v>1</v>
      </c>
      <c r="G372" s="246">
        <v>30.79</v>
      </c>
      <c r="H372" s="142">
        <f>TRUNC(G372 * (1 + 'BDI '!$F$29), 2)</f>
        <v>36.549999999999997</v>
      </c>
      <c r="I372" s="142">
        <f t="shared" si="32"/>
        <v>36.549999999999997</v>
      </c>
      <c r="J372" s="215">
        <f t="shared" si="30"/>
        <v>7.6323947827237938E-6</v>
      </c>
      <c r="M372" s="244">
        <f t="shared" si="31"/>
        <v>30.79</v>
      </c>
    </row>
    <row r="373" spans="1:13" ht="25.5">
      <c r="A373" s="214" t="s">
        <v>762</v>
      </c>
      <c r="B373" s="140" t="s">
        <v>675</v>
      </c>
      <c r="C373" s="164" t="s">
        <v>73</v>
      </c>
      <c r="D373" s="164" t="s">
        <v>676</v>
      </c>
      <c r="E373" s="141" t="s">
        <v>99</v>
      </c>
      <c r="F373" s="140">
        <v>7</v>
      </c>
      <c r="G373" s="246">
        <v>4.26</v>
      </c>
      <c r="H373" s="142">
        <f>TRUNC(G373 * (1 + 'BDI '!$F$29), 2)</f>
        <v>5.05</v>
      </c>
      <c r="I373" s="142">
        <f t="shared" si="32"/>
        <v>35.35</v>
      </c>
      <c r="J373" s="215">
        <f t="shared" si="30"/>
        <v>7.381810001895653E-6</v>
      </c>
      <c r="M373" s="244">
        <f t="shared" si="31"/>
        <v>29.82</v>
      </c>
    </row>
    <row r="374" spans="1:13" ht="25.5" customHeight="1">
      <c r="A374" s="214" t="s">
        <v>763</v>
      </c>
      <c r="B374" s="140" t="s">
        <v>764</v>
      </c>
      <c r="C374" s="164" t="s">
        <v>73</v>
      </c>
      <c r="D374" s="164" t="s">
        <v>765</v>
      </c>
      <c r="E374" s="141" t="s">
        <v>99</v>
      </c>
      <c r="F374" s="140">
        <v>2</v>
      </c>
      <c r="G374" s="246">
        <v>6.58</v>
      </c>
      <c r="H374" s="142">
        <f>TRUNC(G374 * (1 + 'BDI '!$F$29), 2)</f>
        <v>7.81</v>
      </c>
      <c r="I374" s="142">
        <f t="shared" si="32"/>
        <v>15.62</v>
      </c>
      <c r="J374" s="215">
        <f t="shared" si="30"/>
        <v>3.2617785637796346E-6</v>
      </c>
      <c r="M374" s="244">
        <f t="shared" si="31"/>
        <v>13.16</v>
      </c>
    </row>
    <row r="375" spans="1:13" ht="25.5">
      <c r="A375" s="214" t="s">
        <v>766</v>
      </c>
      <c r="B375" s="140" t="s">
        <v>767</v>
      </c>
      <c r="C375" s="164" t="s">
        <v>73</v>
      </c>
      <c r="D375" s="164" t="s">
        <v>768</v>
      </c>
      <c r="E375" s="141" t="s">
        <v>99</v>
      </c>
      <c r="F375" s="140">
        <v>2</v>
      </c>
      <c r="G375" s="246">
        <v>12.57</v>
      </c>
      <c r="H375" s="142">
        <f>TRUNC(G375 * (1 + 'BDI '!$F$29), 2)</f>
        <v>14.92</v>
      </c>
      <c r="I375" s="142">
        <f t="shared" si="32"/>
        <v>29.84</v>
      </c>
      <c r="J375" s="215">
        <f t="shared" si="30"/>
        <v>6.2312082165931051E-6</v>
      </c>
      <c r="M375" s="244">
        <f t="shared" si="31"/>
        <v>25.14</v>
      </c>
    </row>
    <row r="376" spans="1:13">
      <c r="A376" s="214" t="s">
        <v>769</v>
      </c>
      <c r="B376" s="140" t="s">
        <v>684</v>
      </c>
      <c r="C376" s="164" t="s">
        <v>73</v>
      </c>
      <c r="D376" s="164" t="s">
        <v>685</v>
      </c>
      <c r="E376" s="141" t="s">
        <v>99</v>
      </c>
      <c r="F376" s="140">
        <v>9</v>
      </c>
      <c r="G376" s="246">
        <v>59.93</v>
      </c>
      <c r="H376" s="142">
        <f>TRUNC(G376 * (1 + 'BDI '!$F$29), 2)</f>
        <v>71.14</v>
      </c>
      <c r="I376" s="142">
        <f t="shared" si="32"/>
        <v>640.26</v>
      </c>
      <c r="J376" s="215">
        <f t="shared" si="30"/>
        <v>1.3369950981085462E-4</v>
      </c>
      <c r="M376" s="244">
        <f t="shared" si="31"/>
        <v>539.37</v>
      </c>
    </row>
    <row r="377" spans="1:13">
      <c r="A377" s="214" t="s">
        <v>770</v>
      </c>
      <c r="B377" s="140" t="s">
        <v>771</v>
      </c>
      <c r="C377" s="164" t="s">
        <v>73</v>
      </c>
      <c r="D377" s="164" t="s">
        <v>772</v>
      </c>
      <c r="E377" s="141" t="s">
        <v>99</v>
      </c>
      <c r="F377" s="140">
        <v>2</v>
      </c>
      <c r="G377" s="246">
        <v>96</v>
      </c>
      <c r="H377" s="142">
        <f>TRUNC(G377 * (1 + 'BDI '!$F$29), 2)</f>
        <v>113.96</v>
      </c>
      <c r="I377" s="142">
        <f t="shared" si="32"/>
        <v>227.92</v>
      </c>
      <c r="J377" s="215">
        <f t="shared" si="30"/>
        <v>4.759440270529157E-5</v>
      </c>
      <c r="M377" s="244">
        <f t="shared" si="31"/>
        <v>192</v>
      </c>
    </row>
    <row r="378" spans="1:13">
      <c r="A378" s="214" t="s">
        <v>773</v>
      </c>
      <c r="B378" s="140" t="s">
        <v>681</v>
      </c>
      <c r="C378" s="164" t="s">
        <v>73</v>
      </c>
      <c r="D378" s="164" t="s">
        <v>682</v>
      </c>
      <c r="E378" s="141" t="s">
        <v>99</v>
      </c>
      <c r="F378" s="140">
        <v>13</v>
      </c>
      <c r="G378" s="246">
        <v>14.17</v>
      </c>
      <c r="H378" s="142">
        <f>TRUNC(G378 * (1 + 'BDI '!$F$29), 2)</f>
        <v>16.82</v>
      </c>
      <c r="I378" s="142">
        <f t="shared" si="32"/>
        <v>218.66</v>
      </c>
      <c r="J378" s="215">
        <f t="shared" si="30"/>
        <v>4.566072347990109E-5</v>
      </c>
      <c r="M378" s="244">
        <f t="shared" si="31"/>
        <v>184.21</v>
      </c>
    </row>
    <row r="379" spans="1:13" ht="25.5">
      <c r="A379" s="214" t="s">
        <v>774</v>
      </c>
      <c r="B379" s="140" t="s">
        <v>775</v>
      </c>
      <c r="C379" s="164" t="s">
        <v>73</v>
      </c>
      <c r="D379" s="164" t="s">
        <v>776</v>
      </c>
      <c r="E379" s="141" t="s">
        <v>99</v>
      </c>
      <c r="F379" s="140">
        <v>70</v>
      </c>
      <c r="G379" s="246">
        <v>9.0299999999999994</v>
      </c>
      <c r="H379" s="142">
        <f>TRUNC(G379 * (1 + 'BDI '!$F$29), 2)</f>
        <v>10.71</v>
      </c>
      <c r="I379" s="142">
        <f t="shared" si="32"/>
        <v>749.7</v>
      </c>
      <c r="J379" s="215">
        <f t="shared" si="30"/>
        <v>1.5655284182238108E-4</v>
      </c>
      <c r="M379" s="244">
        <f t="shared" si="31"/>
        <v>632.1</v>
      </c>
    </row>
    <row r="380" spans="1:13" ht="25.5">
      <c r="A380" s="214" t="s">
        <v>777</v>
      </c>
      <c r="B380" s="140" t="s">
        <v>778</v>
      </c>
      <c r="C380" s="164" t="s">
        <v>73</v>
      </c>
      <c r="D380" s="164" t="s">
        <v>779</v>
      </c>
      <c r="E380" s="141" t="s">
        <v>99</v>
      </c>
      <c r="F380" s="140">
        <v>16</v>
      </c>
      <c r="G380" s="246">
        <v>11.73</v>
      </c>
      <c r="H380" s="142">
        <f>TRUNC(G380 * (1 + 'BDI '!$F$29), 2)</f>
        <v>13.92</v>
      </c>
      <c r="I380" s="142">
        <f t="shared" si="32"/>
        <v>222.72</v>
      </c>
      <c r="J380" s="215">
        <f t="shared" si="30"/>
        <v>4.6508535321702964E-5</v>
      </c>
      <c r="M380" s="244">
        <f t="shared" si="31"/>
        <v>187.68</v>
      </c>
    </row>
    <row r="381" spans="1:13" ht="25.5">
      <c r="A381" s="214" t="s">
        <v>780</v>
      </c>
      <c r="B381" s="140" t="s">
        <v>781</v>
      </c>
      <c r="C381" s="164" t="s">
        <v>73</v>
      </c>
      <c r="D381" s="164" t="s">
        <v>782</v>
      </c>
      <c r="E381" s="141" t="s">
        <v>99</v>
      </c>
      <c r="F381" s="140">
        <v>11</v>
      </c>
      <c r="G381" s="246">
        <v>17.93</v>
      </c>
      <c r="H381" s="142">
        <f>TRUNC(G381 * (1 + 'BDI '!$F$29), 2)</f>
        <v>21.28</v>
      </c>
      <c r="I381" s="142">
        <f t="shared" si="32"/>
        <v>234.08</v>
      </c>
      <c r="J381" s="215">
        <f t="shared" si="30"/>
        <v>4.8880737913542702E-5</v>
      </c>
      <c r="M381" s="244">
        <f t="shared" si="31"/>
        <v>197.23</v>
      </c>
    </row>
    <row r="382" spans="1:13" ht="25.5">
      <c r="A382" s="214" t="s">
        <v>783</v>
      </c>
      <c r="B382" s="140" t="s">
        <v>2330</v>
      </c>
      <c r="C382" s="164" t="s">
        <v>73</v>
      </c>
      <c r="D382" s="164" t="s">
        <v>2331</v>
      </c>
      <c r="E382" s="141" t="s">
        <v>99</v>
      </c>
      <c r="F382" s="140">
        <v>1</v>
      </c>
      <c r="G382" s="246">
        <v>13.13</v>
      </c>
      <c r="H382" s="142">
        <f>TRUNC(G382 * (1 + 'BDI '!$F$29), 2)</f>
        <v>15.58</v>
      </c>
      <c r="I382" s="142">
        <f t="shared" si="32"/>
        <v>15.58</v>
      </c>
      <c r="J382" s="215">
        <f t="shared" si="30"/>
        <v>3.2534257377520303E-6</v>
      </c>
      <c r="M382" s="244">
        <f t="shared" si="31"/>
        <v>13.13</v>
      </c>
    </row>
    <row r="383" spans="1:13" ht="25.5">
      <c r="A383" s="214" t="s">
        <v>784</v>
      </c>
      <c r="B383" s="140" t="s">
        <v>785</v>
      </c>
      <c r="C383" s="164" t="s">
        <v>73</v>
      </c>
      <c r="D383" s="164" t="s">
        <v>786</v>
      </c>
      <c r="E383" s="141" t="s">
        <v>99</v>
      </c>
      <c r="F383" s="140">
        <v>5</v>
      </c>
      <c r="G383" s="246">
        <v>9.26</v>
      </c>
      <c r="H383" s="142">
        <f>TRUNC(G383 * (1 + 'BDI '!$F$29), 2)</f>
        <v>10.99</v>
      </c>
      <c r="I383" s="142">
        <f t="shared" si="32"/>
        <v>54.95</v>
      </c>
      <c r="J383" s="215">
        <f t="shared" si="30"/>
        <v>1.1474694755421956E-5</v>
      </c>
      <c r="M383" s="244">
        <f t="shared" si="31"/>
        <v>46.3</v>
      </c>
    </row>
    <row r="384" spans="1:13" ht="25.5">
      <c r="A384" s="214" t="s">
        <v>787</v>
      </c>
      <c r="B384" s="140" t="s">
        <v>788</v>
      </c>
      <c r="C384" s="164" t="s">
        <v>73</v>
      </c>
      <c r="D384" s="164" t="s">
        <v>789</v>
      </c>
      <c r="E384" s="141" t="s">
        <v>99</v>
      </c>
      <c r="F384" s="140">
        <v>3</v>
      </c>
      <c r="G384" s="246">
        <v>10.55</v>
      </c>
      <c r="H384" s="142">
        <f>TRUNC(G384 * (1 + 'BDI '!$F$29), 2)</f>
        <v>12.52</v>
      </c>
      <c r="I384" s="142">
        <f t="shared" si="32"/>
        <v>37.56</v>
      </c>
      <c r="J384" s="215">
        <f t="shared" si="30"/>
        <v>7.843303639920813E-6</v>
      </c>
      <c r="M384" s="244">
        <f t="shared" si="31"/>
        <v>31.65</v>
      </c>
    </row>
    <row r="385" spans="1:13" ht="25.5">
      <c r="A385" s="214" t="s">
        <v>790</v>
      </c>
      <c r="B385" s="140" t="s">
        <v>791</v>
      </c>
      <c r="C385" s="164" t="s">
        <v>73</v>
      </c>
      <c r="D385" s="164" t="s">
        <v>792</v>
      </c>
      <c r="E385" s="141" t="s">
        <v>99</v>
      </c>
      <c r="F385" s="140">
        <v>5</v>
      </c>
      <c r="G385" s="246">
        <v>11.15</v>
      </c>
      <c r="H385" s="142">
        <f>TRUNC(G385 * (1 + 'BDI '!$F$29), 2)</f>
        <v>13.23</v>
      </c>
      <c r="I385" s="142">
        <f t="shared" si="32"/>
        <v>66.150000000000006</v>
      </c>
      <c r="J385" s="215">
        <f t="shared" si="30"/>
        <v>1.3813486043151273E-5</v>
      </c>
      <c r="M385" s="244">
        <f t="shared" si="31"/>
        <v>55.75</v>
      </c>
    </row>
    <row r="386" spans="1:13" ht="25.5">
      <c r="A386" s="214" t="s">
        <v>793</v>
      </c>
      <c r="B386" s="140" t="s">
        <v>2016</v>
      </c>
      <c r="C386" s="164" t="s">
        <v>92</v>
      </c>
      <c r="D386" s="164" t="s">
        <v>2017</v>
      </c>
      <c r="E386" s="141" t="s">
        <v>99</v>
      </c>
      <c r="F386" s="140">
        <v>2</v>
      </c>
      <c r="G386" s="246">
        <v>12.97</v>
      </c>
      <c r="H386" s="142">
        <f>TRUNC(G386 * (1 + 'BDI '!$F$29), 2)</f>
        <v>15.39</v>
      </c>
      <c r="I386" s="142">
        <f t="shared" si="32"/>
        <v>30.78</v>
      </c>
      <c r="J386" s="215">
        <f t="shared" si="30"/>
        <v>6.4274996282418158E-6</v>
      </c>
      <c r="M386" s="244">
        <f t="shared" si="31"/>
        <v>25.94</v>
      </c>
    </row>
    <row r="387" spans="1:13" ht="38.25">
      <c r="A387" s="214" t="s">
        <v>795</v>
      </c>
      <c r="B387" s="140" t="s">
        <v>796</v>
      </c>
      <c r="C387" s="164" t="s">
        <v>73</v>
      </c>
      <c r="D387" s="164" t="s">
        <v>797</v>
      </c>
      <c r="E387" s="141" t="s">
        <v>99</v>
      </c>
      <c r="F387" s="140">
        <v>3</v>
      </c>
      <c r="G387" s="246">
        <v>22.19</v>
      </c>
      <c r="H387" s="142">
        <f>TRUNC(G387 * (1 + 'BDI '!$F$29), 2)</f>
        <v>26.34</v>
      </c>
      <c r="I387" s="142">
        <f t="shared" si="32"/>
        <v>79.02</v>
      </c>
      <c r="J387" s="215">
        <f t="shared" si="30"/>
        <v>1.6501007817533083E-5</v>
      </c>
      <c r="M387" s="244">
        <f t="shared" si="31"/>
        <v>66.569999999999993</v>
      </c>
    </row>
    <row r="388" spans="1:13" ht="38.25">
      <c r="A388" s="214" t="s">
        <v>798</v>
      </c>
      <c r="B388" s="140" t="s">
        <v>799</v>
      </c>
      <c r="C388" s="164" t="s">
        <v>73</v>
      </c>
      <c r="D388" s="164" t="s">
        <v>800</v>
      </c>
      <c r="E388" s="141" t="s">
        <v>99</v>
      </c>
      <c r="F388" s="140">
        <v>7</v>
      </c>
      <c r="G388" s="246">
        <v>26.39</v>
      </c>
      <c r="H388" s="142">
        <f>TRUNC(G388 * (1 + 'BDI '!$F$29), 2)</f>
        <v>31.32</v>
      </c>
      <c r="I388" s="142">
        <f t="shared" si="32"/>
        <v>219.24</v>
      </c>
      <c r="J388" s="215">
        <f t="shared" si="30"/>
        <v>4.5781839457301354E-5</v>
      </c>
      <c r="M388" s="244">
        <f t="shared" si="31"/>
        <v>184.73</v>
      </c>
    </row>
    <row r="389" spans="1:13" ht="38.25">
      <c r="A389" s="214" t="s">
        <v>801</v>
      </c>
      <c r="B389" s="140" t="s">
        <v>802</v>
      </c>
      <c r="C389" s="164" t="s">
        <v>73</v>
      </c>
      <c r="D389" s="164" t="s">
        <v>803</v>
      </c>
      <c r="E389" s="141" t="s">
        <v>99</v>
      </c>
      <c r="F389" s="140">
        <v>2</v>
      </c>
      <c r="G389" s="246">
        <v>46.6</v>
      </c>
      <c r="H389" s="142">
        <f>TRUNC(G389 * (1 + 'BDI '!$F$29), 2)</f>
        <v>55.31</v>
      </c>
      <c r="I389" s="142">
        <f t="shared" si="32"/>
        <v>110.62</v>
      </c>
      <c r="J389" s="215">
        <f t="shared" si="30"/>
        <v>2.3099740379340796E-5</v>
      </c>
      <c r="M389" s="244">
        <f t="shared" si="31"/>
        <v>93.2</v>
      </c>
    </row>
    <row r="390" spans="1:13" ht="25.5">
      <c r="A390" s="214" t="s">
        <v>804</v>
      </c>
      <c r="B390" s="140" t="s">
        <v>805</v>
      </c>
      <c r="C390" s="164" t="s">
        <v>73</v>
      </c>
      <c r="D390" s="164" t="s">
        <v>806</v>
      </c>
      <c r="E390" s="141" t="s">
        <v>99</v>
      </c>
      <c r="F390" s="140">
        <v>18</v>
      </c>
      <c r="G390" s="246">
        <v>16.63</v>
      </c>
      <c r="H390" s="142">
        <f>TRUNC(G390 * (1 + 'BDI '!$F$29), 2)</f>
        <v>19.739999999999998</v>
      </c>
      <c r="I390" s="142">
        <f t="shared" si="32"/>
        <v>355.32</v>
      </c>
      <c r="J390" s="215">
        <f t="shared" si="30"/>
        <v>7.4198153603212543E-5</v>
      </c>
      <c r="M390" s="244">
        <f t="shared" si="31"/>
        <v>299.33999999999997</v>
      </c>
    </row>
    <row r="391" spans="1:13" ht="25.5">
      <c r="A391" s="214" t="s">
        <v>807</v>
      </c>
      <c r="B391" s="140" t="s">
        <v>808</v>
      </c>
      <c r="C391" s="164" t="s">
        <v>73</v>
      </c>
      <c r="D391" s="164" t="s">
        <v>809</v>
      </c>
      <c r="E391" s="141" t="s">
        <v>99</v>
      </c>
      <c r="F391" s="140">
        <v>34</v>
      </c>
      <c r="G391" s="246">
        <v>14.7</v>
      </c>
      <c r="H391" s="142">
        <f>TRUNC(G391 * (1 + 'BDI '!$F$29), 2)</f>
        <v>17.45</v>
      </c>
      <c r="I391" s="142">
        <f t="shared" si="32"/>
        <v>593.29999999999995</v>
      </c>
      <c r="J391" s="215">
        <f t="shared" si="30"/>
        <v>1.2389329205444668E-4</v>
      </c>
      <c r="M391" s="244">
        <f t="shared" si="31"/>
        <v>499.8</v>
      </c>
    </row>
    <row r="392" spans="1:13" ht="25.5">
      <c r="A392" s="214" t="s">
        <v>810</v>
      </c>
      <c r="B392" s="140" t="s">
        <v>811</v>
      </c>
      <c r="C392" s="164" t="s">
        <v>73</v>
      </c>
      <c r="D392" s="164" t="s">
        <v>812</v>
      </c>
      <c r="E392" s="141" t="s">
        <v>99</v>
      </c>
      <c r="F392" s="140">
        <v>8</v>
      </c>
      <c r="G392" s="246">
        <v>24.02</v>
      </c>
      <c r="H392" s="142">
        <f>TRUNC(G392 * (1 + 'BDI '!$F$29), 2)</f>
        <v>28.51</v>
      </c>
      <c r="I392" s="142">
        <f t="shared" si="32"/>
        <v>228.08</v>
      </c>
      <c r="J392" s="215">
        <f t="shared" si="30"/>
        <v>4.7627814009401994E-5</v>
      </c>
      <c r="M392" s="244">
        <f t="shared" si="31"/>
        <v>192.16</v>
      </c>
    </row>
    <row r="393" spans="1:13" ht="25.5">
      <c r="A393" s="214" t="s">
        <v>813</v>
      </c>
      <c r="B393" s="140" t="s">
        <v>814</v>
      </c>
      <c r="C393" s="164" t="s">
        <v>73</v>
      </c>
      <c r="D393" s="164" t="s">
        <v>815</v>
      </c>
      <c r="E393" s="141" t="s">
        <v>99</v>
      </c>
      <c r="F393" s="140">
        <v>15</v>
      </c>
      <c r="G393" s="246">
        <v>20.61</v>
      </c>
      <c r="H393" s="142">
        <f>TRUNC(G393 * (1 + 'BDI '!$F$29), 2)</f>
        <v>24.46</v>
      </c>
      <c r="I393" s="142">
        <f t="shared" si="32"/>
        <v>366.9</v>
      </c>
      <c r="J393" s="215">
        <f t="shared" si="30"/>
        <v>7.6616296738204104E-5</v>
      </c>
      <c r="M393" s="244">
        <f t="shared" si="31"/>
        <v>309.14999999999998</v>
      </c>
    </row>
    <row r="394" spans="1:13" ht="38.25">
      <c r="A394" s="214" t="s">
        <v>816</v>
      </c>
      <c r="B394" s="140" t="s">
        <v>817</v>
      </c>
      <c r="C394" s="164" t="s">
        <v>73</v>
      </c>
      <c r="D394" s="164" t="s">
        <v>818</v>
      </c>
      <c r="E394" s="141" t="s">
        <v>99</v>
      </c>
      <c r="F394" s="140">
        <v>2</v>
      </c>
      <c r="G394" s="246">
        <v>106.35</v>
      </c>
      <c r="H394" s="142">
        <f>TRUNC(G394 * (1 + 'BDI '!$F$29), 2)</f>
        <v>126.24</v>
      </c>
      <c r="I394" s="142">
        <f t="shared" si="32"/>
        <v>252.48</v>
      </c>
      <c r="J394" s="215">
        <f t="shared" si="30"/>
        <v>5.272303788624086E-5</v>
      </c>
      <c r="M394" s="244">
        <f t="shared" si="31"/>
        <v>212.7</v>
      </c>
    </row>
    <row r="395" spans="1:13" ht="38.25">
      <c r="A395" s="214" t="s">
        <v>819</v>
      </c>
      <c r="B395" s="140" t="s">
        <v>820</v>
      </c>
      <c r="C395" s="164" t="s">
        <v>73</v>
      </c>
      <c r="D395" s="164" t="s">
        <v>821</v>
      </c>
      <c r="E395" s="141" t="s">
        <v>99</v>
      </c>
      <c r="F395" s="140">
        <v>5</v>
      </c>
      <c r="G395" s="246">
        <v>61.63</v>
      </c>
      <c r="H395" s="142">
        <f>TRUNC(G395 * (1 + 'BDI '!$F$29), 2)</f>
        <v>73.16</v>
      </c>
      <c r="I395" s="142">
        <f t="shared" si="32"/>
        <v>365.8</v>
      </c>
      <c r="J395" s="215">
        <f t="shared" si="30"/>
        <v>7.6386594022444972E-5</v>
      </c>
      <c r="M395" s="244">
        <f t="shared" si="31"/>
        <v>308.14999999999998</v>
      </c>
    </row>
    <row r="396" spans="1:13">
      <c r="A396" s="214" t="s">
        <v>822</v>
      </c>
      <c r="B396" s="140" t="s">
        <v>2328</v>
      </c>
      <c r="C396" s="164" t="s">
        <v>73</v>
      </c>
      <c r="D396" s="164" t="s">
        <v>2329</v>
      </c>
      <c r="E396" s="141" t="s">
        <v>99</v>
      </c>
      <c r="F396" s="140">
        <v>3</v>
      </c>
      <c r="G396" s="246">
        <v>39.799999999999997</v>
      </c>
      <c r="H396" s="142">
        <f>TRUNC(G396 * (1 + 'BDI '!$F$29), 2)</f>
        <v>47.24</v>
      </c>
      <c r="I396" s="142">
        <f t="shared" si="32"/>
        <v>141.72</v>
      </c>
      <c r="J396" s="215">
        <f t="shared" si="30"/>
        <v>2.9594062615803447E-5</v>
      </c>
      <c r="M396" s="244">
        <f t="shared" si="31"/>
        <v>119.4</v>
      </c>
    </row>
    <row r="397" spans="1:13" ht="38.25">
      <c r="A397" s="214" t="s">
        <v>823</v>
      </c>
      <c r="B397" s="140" t="s">
        <v>824</v>
      </c>
      <c r="C397" s="164" t="s">
        <v>73</v>
      </c>
      <c r="D397" s="164" t="s">
        <v>825</v>
      </c>
      <c r="E397" s="141" t="s">
        <v>99</v>
      </c>
      <c r="F397" s="140">
        <v>2</v>
      </c>
      <c r="G397" s="246">
        <v>115.44</v>
      </c>
      <c r="H397" s="142">
        <f>TRUNC(G397 * (1 + 'BDI '!$F$29), 2)</f>
        <v>137.03</v>
      </c>
      <c r="I397" s="142">
        <f t="shared" si="32"/>
        <v>274.06</v>
      </c>
      <c r="J397" s="215">
        <f t="shared" si="30"/>
        <v>5.7229387528133597E-5</v>
      </c>
      <c r="M397" s="244">
        <f t="shared" si="31"/>
        <v>230.88</v>
      </c>
    </row>
    <row r="398" spans="1:13" ht="25.5">
      <c r="A398" s="214" t="s">
        <v>826</v>
      </c>
      <c r="B398" s="140" t="s">
        <v>827</v>
      </c>
      <c r="C398" s="164" t="s">
        <v>73</v>
      </c>
      <c r="D398" s="164" t="s">
        <v>828</v>
      </c>
      <c r="E398" s="141" t="s">
        <v>99</v>
      </c>
      <c r="F398" s="140">
        <v>24</v>
      </c>
      <c r="G398" s="246">
        <v>94.71</v>
      </c>
      <c r="H398" s="142">
        <f>TRUNC(G398 * (1 + 'BDI '!$F$29), 2)</f>
        <v>112.43</v>
      </c>
      <c r="I398" s="142">
        <f t="shared" si="32"/>
        <v>2698.32</v>
      </c>
      <c r="J398" s="215">
        <f t="shared" si="30"/>
        <v>5.6346493817015784E-4</v>
      </c>
      <c r="M398" s="244">
        <f t="shared" si="31"/>
        <v>2273.04</v>
      </c>
    </row>
    <row r="399" spans="1:13" ht="25.5">
      <c r="A399" s="214" t="s">
        <v>829</v>
      </c>
      <c r="B399" s="140" t="s">
        <v>830</v>
      </c>
      <c r="C399" s="164" t="s">
        <v>73</v>
      </c>
      <c r="D399" s="164" t="s">
        <v>831</v>
      </c>
      <c r="E399" s="141" t="s">
        <v>99</v>
      </c>
      <c r="F399" s="140">
        <v>16</v>
      </c>
      <c r="G399" s="246">
        <v>89.91</v>
      </c>
      <c r="H399" s="142">
        <f>TRUNC(G399 * (1 + 'BDI '!$F$29), 2)</f>
        <v>106.73</v>
      </c>
      <c r="I399" s="142">
        <f t="shared" si="32"/>
        <v>1707.68</v>
      </c>
      <c r="J399" s="215">
        <f t="shared" si="30"/>
        <v>3.5659884877049981E-4</v>
      </c>
      <c r="M399" s="244">
        <f t="shared" si="31"/>
        <v>1438.56</v>
      </c>
    </row>
    <row r="400" spans="1:13" ht="38.25">
      <c r="A400" s="214" t="s">
        <v>832</v>
      </c>
      <c r="B400" s="140" t="s">
        <v>833</v>
      </c>
      <c r="C400" s="164" t="s">
        <v>73</v>
      </c>
      <c r="D400" s="164" t="s">
        <v>834</v>
      </c>
      <c r="E400" s="141" t="s">
        <v>99</v>
      </c>
      <c r="F400" s="140">
        <v>4</v>
      </c>
      <c r="G400" s="246">
        <v>13.81</v>
      </c>
      <c r="H400" s="142">
        <f>TRUNC(G400 * (1 + 'BDI '!$F$29), 2)</f>
        <v>16.39</v>
      </c>
      <c r="I400" s="142">
        <f t="shared" si="32"/>
        <v>65.56</v>
      </c>
      <c r="J400" s="215">
        <f t="shared" ref="J400:J463" si="33">I400/$H$947</f>
        <v>1.3690281859244103E-5</v>
      </c>
      <c r="M400" s="244">
        <f t="shared" ref="M400:M463" si="34">TRUNC(F400*G400,2)</f>
        <v>55.24</v>
      </c>
    </row>
    <row r="401" spans="1:13" ht="38.25">
      <c r="A401" s="214" t="s">
        <v>835</v>
      </c>
      <c r="B401" s="140" t="s">
        <v>836</v>
      </c>
      <c r="C401" s="164" t="s">
        <v>73</v>
      </c>
      <c r="D401" s="164" t="s">
        <v>837</v>
      </c>
      <c r="E401" s="141" t="s">
        <v>99</v>
      </c>
      <c r="F401" s="140">
        <v>10</v>
      </c>
      <c r="G401" s="246">
        <v>7.63</v>
      </c>
      <c r="H401" s="142">
        <f>TRUNC(G401 * (1 + 'BDI '!$F$29), 2)</f>
        <v>9.0500000000000007</v>
      </c>
      <c r="I401" s="142">
        <f t="shared" si="32"/>
        <v>90.5</v>
      </c>
      <c r="J401" s="215">
        <f t="shared" si="33"/>
        <v>1.889826888745563E-5</v>
      </c>
      <c r="M401" s="244">
        <f t="shared" si="34"/>
        <v>76.3</v>
      </c>
    </row>
    <row r="402" spans="1:13" ht="25.5">
      <c r="A402" s="214" t="s">
        <v>838</v>
      </c>
      <c r="B402" s="140" t="s">
        <v>839</v>
      </c>
      <c r="C402" s="164" t="s">
        <v>73</v>
      </c>
      <c r="D402" s="164" t="s">
        <v>840</v>
      </c>
      <c r="E402" s="141" t="s">
        <v>99</v>
      </c>
      <c r="F402" s="140">
        <v>4</v>
      </c>
      <c r="G402" s="246">
        <v>8.1999999999999993</v>
      </c>
      <c r="H402" s="142">
        <f>TRUNC(G402 * (1 + 'BDI '!$F$29), 2)</f>
        <v>9.73</v>
      </c>
      <c r="I402" s="142">
        <f t="shared" si="32"/>
        <v>38.92</v>
      </c>
      <c r="J402" s="215">
        <f t="shared" si="33"/>
        <v>8.1272997248593729E-6</v>
      </c>
      <c r="M402" s="244">
        <f t="shared" si="34"/>
        <v>32.799999999999997</v>
      </c>
    </row>
    <row r="403" spans="1:13" ht="38.25">
      <c r="A403" s="214" t="s">
        <v>841</v>
      </c>
      <c r="B403" s="140" t="s">
        <v>669</v>
      </c>
      <c r="C403" s="164" t="s">
        <v>73</v>
      </c>
      <c r="D403" s="164" t="s">
        <v>670</v>
      </c>
      <c r="E403" s="141" t="s">
        <v>99</v>
      </c>
      <c r="F403" s="140">
        <v>6</v>
      </c>
      <c r="G403" s="246">
        <v>6.44</v>
      </c>
      <c r="H403" s="142">
        <f>TRUNC(G403 * (1 + 'BDI '!$F$29), 2)</f>
        <v>7.64</v>
      </c>
      <c r="I403" s="142">
        <f t="shared" si="32"/>
        <v>45.84</v>
      </c>
      <c r="J403" s="215">
        <f t="shared" si="33"/>
        <v>9.5723386276349853E-6</v>
      </c>
      <c r="M403" s="244">
        <f t="shared" si="34"/>
        <v>38.64</v>
      </c>
    </row>
    <row r="404" spans="1:13" ht="25.5">
      <c r="A404" s="214" t="s">
        <v>842</v>
      </c>
      <c r="B404" s="140" t="s">
        <v>843</v>
      </c>
      <c r="C404" s="164" t="s">
        <v>73</v>
      </c>
      <c r="D404" s="164" t="s">
        <v>844</v>
      </c>
      <c r="E404" s="141" t="s">
        <v>99</v>
      </c>
      <c r="F404" s="140">
        <v>48</v>
      </c>
      <c r="G404" s="246">
        <v>5.94</v>
      </c>
      <c r="H404" s="142">
        <f>TRUNC(G404 * (1 + 'BDI '!$F$29), 2)</f>
        <v>7.05</v>
      </c>
      <c r="I404" s="142">
        <f t="shared" si="32"/>
        <v>338.4</v>
      </c>
      <c r="J404" s="215">
        <f t="shared" si="33"/>
        <v>7.0664908193535743E-5</v>
      </c>
      <c r="M404" s="244">
        <f t="shared" si="34"/>
        <v>285.12</v>
      </c>
    </row>
    <row r="405" spans="1:13" ht="38.25" customHeight="1">
      <c r="A405" s="214" t="s">
        <v>845</v>
      </c>
      <c r="B405" s="140" t="s">
        <v>2018</v>
      </c>
      <c r="C405" s="164" t="s">
        <v>92</v>
      </c>
      <c r="D405" s="164" t="s">
        <v>847</v>
      </c>
      <c r="E405" s="141" t="s">
        <v>94</v>
      </c>
      <c r="F405" s="140">
        <v>39</v>
      </c>
      <c r="G405" s="246">
        <v>7.41</v>
      </c>
      <c r="H405" s="142">
        <f>TRUNC(G405 * (1 + 'BDI '!$F$29), 2)</f>
        <v>8.7899999999999991</v>
      </c>
      <c r="I405" s="142">
        <f t="shared" si="32"/>
        <v>342.81</v>
      </c>
      <c r="J405" s="215">
        <f t="shared" si="33"/>
        <v>7.1585807263079178E-5</v>
      </c>
      <c r="M405" s="244">
        <f t="shared" si="34"/>
        <v>288.99</v>
      </c>
    </row>
    <row r="406" spans="1:13">
      <c r="A406" s="212" t="s">
        <v>848</v>
      </c>
      <c r="B406" s="163"/>
      <c r="C406" s="163"/>
      <c r="D406" s="163" t="s">
        <v>849</v>
      </c>
      <c r="E406" s="163"/>
      <c r="F406" s="138"/>
      <c r="G406" s="163"/>
      <c r="H406" s="163"/>
      <c r="I406" s="139">
        <f>SUM(I407:I440)</f>
        <v>48587.48</v>
      </c>
      <c r="J406" s="213">
        <f t="shared" si="33"/>
        <v>1.014606918899307E-2</v>
      </c>
      <c r="M406" s="244">
        <f t="shared" si="34"/>
        <v>0</v>
      </c>
    </row>
    <row r="407" spans="1:13" ht="38.25">
      <c r="A407" s="214" t="s">
        <v>850</v>
      </c>
      <c r="B407" s="140" t="s">
        <v>2019</v>
      </c>
      <c r="C407" s="164" t="s">
        <v>92</v>
      </c>
      <c r="D407" s="164" t="s">
        <v>852</v>
      </c>
      <c r="E407" s="141" t="s">
        <v>105</v>
      </c>
      <c r="F407" s="140">
        <v>32.4</v>
      </c>
      <c r="G407" s="246">
        <v>85.39</v>
      </c>
      <c r="H407" s="142">
        <f>TRUNC(G407 * (1 + 'BDI '!$F$29), 2)</f>
        <v>101.36</v>
      </c>
      <c r="I407" s="142">
        <f t="shared" ref="I407:I440" si="35">TRUNC(F407 * H407, 2)</f>
        <v>3284.06</v>
      </c>
      <c r="J407" s="215">
        <f t="shared" si="33"/>
        <v>6.8577954610538722E-4</v>
      </c>
      <c r="M407" s="244">
        <f t="shared" si="34"/>
        <v>2766.63</v>
      </c>
    </row>
    <row r="408" spans="1:13" ht="38.25" customHeight="1">
      <c r="A408" s="214" t="s">
        <v>853</v>
      </c>
      <c r="B408" s="140" t="s">
        <v>2020</v>
      </c>
      <c r="C408" s="164" t="s">
        <v>92</v>
      </c>
      <c r="D408" s="164" t="s">
        <v>854</v>
      </c>
      <c r="E408" s="141" t="s">
        <v>105</v>
      </c>
      <c r="F408" s="140">
        <v>47.2</v>
      </c>
      <c r="G408" s="246">
        <v>71</v>
      </c>
      <c r="H408" s="142">
        <f>TRUNC(G408 * (1 + 'BDI '!$F$29), 2)</f>
        <v>84.28</v>
      </c>
      <c r="I408" s="142">
        <f t="shared" si="35"/>
        <v>3978.01</v>
      </c>
      <c r="J408" s="215">
        <f t="shared" si="33"/>
        <v>8.3069063665179425E-4</v>
      </c>
      <c r="M408" s="244">
        <f t="shared" si="34"/>
        <v>3351.2</v>
      </c>
    </row>
    <row r="409" spans="1:13" ht="25.5">
      <c r="A409" s="214" t="s">
        <v>855</v>
      </c>
      <c r="B409" s="140" t="s">
        <v>2021</v>
      </c>
      <c r="C409" s="164" t="s">
        <v>92</v>
      </c>
      <c r="D409" s="164" t="s">
        <v>856</v>
      </c>
      <c r="E409" s="141" t="s">
        <v>105</v>
      </c>
      <c r="F409" s="140">
        <v>6.7</v>
      </c>
      <c r="G409" s="246">
        <v>64.33</v>
      </c>
      <c r="H409" s="142">
        <f>TRUNC(G409 * (1 + 'BDI '!$F$29), 2)</f>
        <v>76.36</v>
      </c>
      <c r="I409" s="142">
        <f t="shared" si="35"/>
        <v>511.61</v>
      </c>
      <c r="J409" s="215">
        <f t="shared" si="33"/>
        <v>1.06834733099571E-4</v>
      </c>
      <c r="M409" s="244">
        <f t="shared" si="34"/>
        <v>431.01</v>
      </c>
    </row>
    <row r="410" spans="1:13" ht="25.5">
      <c r="A410" s="214" t="s">
        <v>857</v>
      </c>
      <c r="B410" s="140" t="s">
        <v>2022</v>
      </c>
      <c r="C410" s="164" t="s">
        <v>92</v>
      </c>
      <c r="D410" s="164" t="s">
        <v>859</v>
      </c>
      <c r="E410" s="141" t="s">
        <v>105</v>
      </c>
      <c r="F410" s="140">
        <v>6.9</v>
      </c>
      <c r="G410" s="246">
        <v>108.06</v>
      </c>
      <c r="H410" s="142">
        <f>TRUNC(G410 * (1 + 'BDI '!$F$29), 2)</f>
        <v>128.27000000000001</v>
      </c>
      <c r="I410" s="142">
        <f t="shared" si="35"/>
        <v>885.06</v>
      </c>
      <c r="J410" s="215">
        <f t="shared" si="33"/>
        <v>1.8481880509979535E-4</v>
      </c>
      <c r="M410" s="244">
        <f t="shared" si="34"/>
        <v>745.61</v>
      </c>
    </row>
    <row r="411" spans="1:13" ht="25.5">
      <c r="A411" s="214" t="s">
        <v>860</v>
      </c>
      <c r="B411" s="140" t="s">
        <v>2023</v>
      </c>
      <c r="C411" s="164" t="s">
        <v>92</v>
      </c>
      <c r="D411" s="164" t="s">
        <v>862</v>
      </c>
      <c r="E411" s="141" t="s">
        <v>105</v>
      </c>
      <c r="F411" s="140">
        <v>40</v>
      </c>
      <c r="G411" s="246">
        <v>87.64</v>
      </c>
      <c r="H411" s="142">
        <f>TRUNC(G411 * (1 + 'BDI '!$F$29), 2)</f>
        <v>104.03</v>
      </c>
      <c r="I411" s="142">
        <f t="shared" si="35"/>
        <v>4161.2</v>
      </c>
      <c r="J411" s="215">
        <f t="shared" si="33"/>
        <v>8.6894449165171681E-4</v>
      </c>
      <c r="M411" s="244">
        <f t="shared" si="34"/>
        <v>3505.6</v>
      </c>
    </row>
    <row r="412" spans="1:13" ht="25.5">
      <c r="A412" s="214" t="s">
        <v>863</v>
      </c>
      <c r="B412" s="140" t="s">
        <v>2024</v>
      </c>
      <c r="C412" s="164" t="s">
        <v>92</v>
      </c>
      <c r="D412" s="164" t="s">
        <v>864</v>
      </c>
      <c r="E412" s="141" t="s">
        <v>105</v>
      </c>
      <c r="F412" s="140">
        <v>1.7</v>
      </c>
      <c r="G412" s="246">
        <v>80.599999999999994</v>
      </c>
      <c r="H412" s="142">
        <f>TRUNC(G412 * (1 + 'BDI '!$F$29), 2)</f>
        <v>95.68</v>
      </c>
      <c r="I412" s="142">
        <f t="shared" si="35"/>
        <v>162.65</v>
      </c>
      <c r="J412" s="215">
        <f t="shared" si="33"/>
        <v>3.3964678834747605E-5</v>
      </c>
      <c r="M412" s="244">
        <f t="shared" si="34"/>
        <v>137.02000000000001</v>
      </c>
    </row>
    <row r="413" spans="1:13" ht="25.5">
      <c r="A413" s="214" t="s">
        <v>865</v>
      </c>
      <c r="B413" s="140" t="s">
        <v>866</v>
      </c>
      <c r="C413" s="164" t="s">
        <v>73</v>
      </c>
      <c r="D413" s="164" t="s">
        <v>867</v>
      </c>
      <c r="E413" s="141" t="s">
        <v>105</v>
      </c>
      <c r="F413" s="140">
        <v>39</v>
      </c>
      <c r="G413" s="246">
        <v>7.04</v>
      </c>
      <c r="H413" s="142">
        <f>TRUNC(G413 * (1 + 'BDI '!$F$29), 2)</f>
        <v>8.35</v>
      </c>
      <c r="I413" s="142">
        <f t="shared" si="35"/>
        <v>325.64999999999998</v>
      </c>
      <c r="J413" s="215">
        <f t="shared" si="33"/>
        <v>6.8002444897236758E-5</v>
      </c>
      <c r="M413" s="244">
        <f t="shared" si="34"/>
        <v>274.56</v>
      </c>
    </row>
    <row r="414" spans="1:13" ht="25.5">
      <c r="A414" s="214" t="s">
        <v>868</v>
      </c>
      <c r="B414" s="140" t="s">
        <v>734</v>
      </c>
      <c r="C414" s="164" t="s">
        <v>73</v>
      </c>
      <c r="D414" s="164" t="s">
        <v>735</v>
      </c>
      <c r="E414" s="141" t="s">
        <v>105</v>
      </c>
      <c r="F414" s="140">
        <v>39.299999999999997</v>
      </c>
      <c r="G414" s="246">
        <v>12.88</v>
      </c>
      <c r="H414" s="142">
        <f>TRUNC(G414 * (1 + 'BDI '!$F$29), 2)</f>
        <v>15.28</v>
      </c>
      <c r="I414" s="142">
        <f t="shared" si="35"/>
        <v>600.5</v>
      </c>
      <c r="J414" s="215">
        <f t="shared" si="33"/>
        <v>1.2539680073941553E-4</v>
      </c>
      <c r="M414" s="244">
        <f t="shared" si="34"/>
        <v>506.18</v>
      </c>
    </row>
    <row r="415" spans="1:13" ht="25.5">
      <c r="A415" s="214" t="s">
        <v>869</v>
      </c>
      <c r="B415" s="140" t="s">
        <v>737</v>
      </c>
      <c r="C415" s="164" t="s">
        <v>73</v>
      </c>
      <c r="D415" s="164" t="s">
        <v>738</v>
      </c>
      <c r="E415" s="141" t="s">
        <v>105</v>
      </c>
      <c r="F415" s="140">
        <v>39.299999999999997</v>
      </c>
      <c r="G415" s="246">
        <v>13.12</v>
      </c>
      <c r="H415" s="142">
        <f>TRUNC(G415 * (1 + 'BDI '!$F$29), 2)</f>
        <v>15.57</v>
      </c>
      <c r="I415" s="142">
        <f t="shared" si="35"/>
        <v>611.9</v>
      </c>
      <c r="J415" s="215">
        <f t="shared" si="33"/>
        <v>1.2777735615728287E-4</v>
      </c>
      <c r="M415" s="244">
        <f t="shared" si="34"/>
        <v>515.61</v>
      </c>
    </row>
    <row r="416" spans="1:13" ht="25.5">
      <c r="A416" s="214" t="s">
        <v>870</v>
      </c>
      <c r="B416" s="140" t="s">
        <v>871</v>
      </c>
      <c r="C416" s="164" t="s">
        <v>73</v>
      </c>
      <c r="D416" s="164" t="s">
        <v>872</v>
      </c>
      <c r="E416" s="141" t="s">
        <v>99</v>
      </c>
      <c r="F416" s="140">
        <v>2</v>
      </c>
      <c r="G416" s="246">
        <v>32.81</v>
      </c>
      <c r="H416" s="142">
        <f>TRUNC(G416 * (1 + 'BDI '!$F$29), 2)</f>
        <v>38.94</v>
      </c>
      <c r="I416" s="142">
        <f t="shared" si="35"/>
        <v>77.88</v>
      </c>
      <c r="J416" s="215">
        <f t="shared" si="33"/>
        <v>1.6262952275746347E-5</v>
      </c>
      <c r="M416" s="244">
        <f t="shared" si="34"/>
        <v>65.62</v>
      </c>
    </row>
    <row r="417" spans="1:13" ht="25.5">
      <c r="A417" s="214" t="s">
        <v>873</v>
      </c>
      <c r="B417" s="140" t="s">
        <v>874</v>
      </c>
      <c r="C417" s="164" t="s">
        <v>73</v>
      </c>
      <c r="D417" s="164" t="s">
        <v>875</v>
      </c>
      <c r="E417" s="141" t="s">
        <v>99</v>
      </c>
      <c r="F417" s="140">
        <v>5</v>
      </c>
      <c r="G417" s="246">
        <v>41.35</v>
      </c>
      <c r="H417" s="142">
        <f>TRUNC(G417 * (1 + 'BDI '!$F$29), 2)</f>
        <v>49.08</v>
      </c>
      <c r="I417" s="142">
        <f t="shared" si="35"/>
        <v>245.4</v>
      </c>
      <c r="J417" s="215">
        <f t="shared" si="33"/>
        <v>5.1244587679354832E-5</v>
      </c>
      <c r="M417" s="244">
        <f t="shared" si="34"/>
        <v>206.75</v>
      </c>
    </row>
    <row r="418" spans="1:13" ht="25.5">
      <c r="A418" s="214" t="s">
        <v>876</v>
      </c>
      <c r="B418" s="140" t="s">
        <v>2025</v>
      </c>
      <c r="C418" s="164" t="s">
        <v>92</v>
      </c>
      <c r="D418" s="164" t="s">
        <v>878</v>
      </c>
      <c r="E418" s="141" t="s">
        <v>94</v>
      </c>
      <c r="F418" s="140">
        <v>1</v>
      </c>
      <c r="G418" s="246">
        <v>43.29</v>
      </c>
      <c r="H418" s="142">
        <f>TRUNC(G418 * (1 + 'BDI '!$F$29), 2)</f>
        <v>51.38</v>
      </c>
      <c r="I418" s="142">
        <f t="shared" si="35"/>
        <v>51.38</v>
      </c>
      <c r="J418" s="215">
        <f t="shared" si="33"/>
        <v>1.0729205032458236E-5</v>
      </c>
      <c r="M418" s="244">
        <f t="shared" si="34"/>
        <v>43.29</v>
      </c>
    </row>
    <row r="419" spans="1:13" ht="25.5">
      <c r="A419" s="214" t="s">
        <v>879</v>
      </c>
      <c r="B419" s="140" t="s">
        <v>2026</v>
      </c>
      <c r="C419" s="164" t="s">
        <v>92</v>
      </c>
      <c r="D419" s="164" t="s">
        <v>881</v>
      </c>
      <c r="E419" s="141" t="s">
        <v>94</v>
      </c>
      <c r="F419" s="140">
        <v>8</v>
      </c>
      <c r="G419" s="246">
        <v>42.96</v>
      </c>
      <c r="H419" s="142">
        <f>TRUNC(G419 * (1 + 'BDI '!$F$29), 2)</f>
        <v>50.99</v>
      </c>
      <c r="I419" s="142">
        <f t="shared" si="35"/>
        <v>407.92</v>
      </c>
      <c r="J419" s="215">
        <f t="shared" si="33"/>
        <v>8.5182119829512725E-5</v>
      </c>
      <c r="M419" s="244">
        <f t="shared" si="34"/>
        <v>343.68</v>
      </c>
    </row>
    <row r="420" spans="1:13" ht="25.5">
      <c r="A420" s="214" t="s">
        <v>882</v>
      </c>
      <c r="B420" s="140" t="s">
        <v>2027</v>
      </c>
      <c r="C420" s="164" t="s">
        <v>92</v>
      </c>
      <c r="D420" s="164" t="s">
        <v>886</v>
      </c>
      <c r="E420" s="141" t="s">
        <v>94</v>
      </c>
      <c r="F420" s="140">
        <v>16</v>
      </c>
      <c r="G420" s="246">
        <v>52.99</v>
      </c>
      <c r="H420" s="142">
        <f>TRUNC(G420 * (1 + 'BDI '!$F$29), 2)</f>
        <v>62.9</v>
      </c>
      <c r="I420" s="142">
        <f t="shared" si="35"/>
        <v>1006.4</v>
      </c>
      <c r="J420" s="215">
        <f t="shared" si="33"/>
        <v>2.1015710285453423E-4</v>
      </c>
      <c r="M420" s="244">
        <f t="shared" si="34"/>
        <v>847.84</v>
      </c>
    </row>
    <row r="421" spans="1:13" ht="25.5">
      <c r="A421" s="214" t="s">
        <v>884</v>
      </c>
      <c r="B421" s="140" t="s">
        <v>888</v>
      </c>
      <c r="C421" s="164" t="s">
        <v>73</v>
      </c>
      <c r="D421" s="164" t="s">
        <v>889</v>
      </c>
      <c r="E421" s="141" t="s">
        <v>99</v>
      </c>
      <c r="F421" s="140">
        <v>59</v>
      </c>
      <c r="G421" s="246">
        <v>24.86</v>
      </c>
      <c r="H421" s="142">
        <f>TRUNC(G421 * (1 + 'BDI '!$F$29), 2)</f>
        <v>29.51</v>
      </c>
      <c r="I421" s="142">
        <f t="shared" si="35"/>
        <v>1741.09</v>
      </c>
      <c r="J421" s="215">
        <f t="shared" si="33"/>
        <v>3.6357554671005661E-4</v>
      </c>
      <c r="M421" s="244">
        <f t="shared" si="34"/>
        <v>1466.74</v>
      </c>
    </row>
    <row r="422" spans="1:13" ht="25.5">
      <c r="A422" s="214" t="s">
        <v>887</v>
      </c>
      <c r="B422" s="140" t="s">
        <v>891</v>
      </c>
      <c r="C422" s="164" t="s">
        <v>73</v>
      </c>
      <c r="D422" s="164" t="s">
        <v>892</v>
      </c>
      <c r="E422" s="141" t="s">
        <v>99</v>
      </c>
      <c r="F422" s="140">
        <v>3</v>
      </c>
      <c r="G422" s="246">
        <v>21.69</v>
      </c>
      <c r="H422" s="142">
        <f>TRUNC(G422 * (1 + 'BDI '!$F$29), 2)</f>
        <v>25.74</v>
      </c>
      <c r="I422" s="142">
        <f t="shared" si="35"/>
        <v>77.22</v>
      </c>
      <c r="J422" s="215">
        <f t="shared" si="33"/>
        <v>1.612513064629087E-5</v>
      </c>
      <c r="M422" s="244">
        <f t="shared" si="34"/>
        <v>65.069999999999993</v>
      </c>
    </row>
    <row r="423" spans="1:13" ht="25.5">
      <c r="A423" s="214" t="s">
        <v>890</v>
      </c>
      <c r="B423" s="140" t="s">
        <v>894</v>
      </c>
      <c r="C423" s="164" t="s">
        <v>73</v>
      </c>
      <c r="D423" s="164" t="s">
        <v>895</v>
      </c>
      <c r="E423" s="141" t="s">
        <v>99</v>
      </c>
      <c r="F423" s="140">
        <v>23</v>
      </c>
      <c r="G423" s="246">
        <v>32.4</v>
      </c>
      <c r="H423" s="142">
        <f>TRUNC(G423 * (1 + 'BDI '!$F$29), 2)</f>
        <v>38.46</v>
      </c>
      <c r="I423" s="142">
        <f t="shared" si="35"/>
        <v>884.58</v>
      </c>
      <c r="J423" s="215">
        <f t="shared" si="33"/>
        <v>1.8471857118746414E-4</v>
      </c>
      <c r="M423" s="244">
        <f t="shared" si="34"/>
        <v>745.2</v>
      </c>
    </row>
    <row r="424" spans="1:13" ht="25.5">
      <c r="A424" s="214" t="s">
        <v>893</v>
      </c>
      <c r="B424" s="140" t="s">
        <v>897</v>
      </c>
      <c r="C424" s="164" t="s">
        <v>73</v>
      </c>
      <c r="D424" s="164" t="s">
        <v>898</v>
      </c>
      <c r="E424" s="141" t="s">
        <v>99</v>
      </c>
      <c r="F424" s="140">
        <v>16</v>
      </c>
      <c r="G424" s="246">
        <v>34.07</v>
      </c>
      <c r="H424" s="142">
        <f>TRUNC(G424 * (1 + 'BDI '!$F$29), 2)</f>
        <v>40.44</v>
      </c>
      <c r="I424" s="142">
        <f t="shared" si="35"/>
        <v>647.04</v>
      </c>
      <c r="J424" s="215">
        <f t="shared" si="33"/>
        <v>1.351153138225336E-4</v>
      </c>
      <c r="M424" s="244">
        <f t="shared" si="34"/>
        <v>545.12</v>
      </c>
    </row>
    <row r="425" spans="1:13" ht="25.5">
      <c r="A425" s="214" t="s">
        <v>896</v>
      </c>
      <c r="B425" s="140" t="s">
        <v>900</v>
      </c>
      <c r="C425" s="164" t="s">
        <v>73</v>
      </c>
      <c r="D425" s="164" t="s">
        <v>901</v>
      </c>
      <c r="E425" s="141" t="s">
        <v>99</v>
      </c>
      <c r="F425" s="140">
        <v>5</v>
      </c>
      <c r="G425" s="246">
        <v>52.26</v>
      </c>
      <c r="H425" s="142">
        <f>TRUNC(G425 * (1 + 'BDI '!$F$29), 2)</f>
        <v>62.03</v>
      </c>
      <c r="I425" s="142">
        <f t="shared" si="35"/>
        <v>310.14999999999998</v>
      </c>
      <c r="J425" s="215">
        <f t="shared" si="33"/>
        <v>6.4765724811539937E-5</v>
      </c>
      <c r="M425" s="244">
        <f t="shared" si="34"/>
        <v>261.3</v>
      </c>
    </row>
    <row r="426" spans="1:13" ht="25.5">
      <c r="A426" s="214" t="s">
        <v>899</v>
      </c>
      <c r="B426" s="140" t="s">
        <v>903</v>
      </c>
      <c r="C426" s="164" t="s">
        <v>73</v>
      </c>
      <c r="D426" s="164" t="s">
        <v>904</v>
      </c>
      <c r="E426" s="141" t="s">
        <v>99</v>
      </c>
      <c r="F426" s="140">
        <v>1</v>
      </c>
      <c r="G426" s="246">
        <v>83.92</v>
      </c>
      <c r="H426" s="142">
        <f>TRUNC(G426 * (1 + 'BDI '!$F$29), 2)</f>
        <v>99.62</v>
      </c>
      <c r="I426" s="142">
        <f t="shared" si="35"/>
        <v>99.62</v>
      </c>
      <c r="J426" s="215">
        <f t="shared" si="33"/>
        <v>2.0802713221749504E-5</v>
      </c>
      <c r="M426" s="244">
        <f t="shared" si="34"/>
        <v>83.92</v>
      </c>
    </row>
    <row r="427" spans="1:13" ht="25.5">
      <c r="A427" s="214" t="s">
        <v>902</v>
      </c>
      <c r="B427" s="140" t="s">
        <v>906</v>
      </c>
      <c r="C427" s="164" t="s">
        <v>73</v>
      </c>
      <c r="D427" s="164" t="s">
        <v>907</v>
      </c>
      <c r="E427" s="141" t="s">
        <v>99</v>
      </c>
      <c r="F427" s="140">
        <v>6</v>
      </c>
      <c r="G427" s="246">
        <v>10.24</v>
      </c>
      <c r="H427" s="142">
        <f>TRUNC(G427 * (1 + 'BDI '!$F$29), 2)</f>
        <v>12.15</v>
      </c>
      <c r="I427" s="142">
        <f t="shared" si="35"/>
        <v>72.900000000000006</v>
      </c>
      <c r="J427" s="215">
        <f t="shared" si="33"/>
        <v>1.5223025435309566E-5</v>
      </c>
      <c r="M427" s="244">
        <f t="shared" si="34"/>
        <v>61.44</v>
      </c>
    </row>
    <row r="428" spans="1:13" ht="25.5">
      <c r="A428" s="214" t="s">
        <v>905</v>
      </c>
      <c r="B428" s="140" t="s">
        <v>909</v>
      </c>
      <c r="C428" s="164" t="s">
        <v>73</v>
      </c>
      <c r="D428" s="164" t="s">
        <v>910</v>
      </c>
      <c r="E428" s="141" t="s">
        <v>99</v>
      </c>
      <c r="F428" s="140">
        <v>10</v>
      </c>
      <c r="G428" s="246">
        <v>17.510000000000002</v>
      </c>
      <c r="H428" s="142">
        <f>TRUNC(G428 * (1 + 'BDI '!$F$29), 2)</f>
        <v>20.78</v>
      </c>
      <c r="I428" s="142">
        <f t="shared" si="35"/>
        <v>207.8</v>
      </c>
      <c r="J428" s="215">
        <f t="shared" si="33"/>
        <v>4.3392931213406415E-5</v>
      </c>
      <c r="M428" s="244">
        <f t="shared" si="34"/>
        <v>175.1</v>
      </c>
    </row>
    <row r="429" spans="1:13">
      <c r="A429" s="214" t="s">
        <v>908</v>
      </c>
      <c r="B429" s="140" t="s">
        <v>684</v>
      </c>
      <c r="C429" s="164" t="s">
        <v>73</v>
      </c>
      <c r="D429" s="164" t="s">
        <v>685</v>
      </c>
      <c r="E429" s="141" t="s">
        <v>99</v>
      </c>
      <c r="F429" s="140">
        <v>7</v>
      </c>
      <c r="G429" s="246">
        <v>59.93</v>
      </c>
      <c r="H429" s="142">
        <f>TRUNC(G429 * (1 + 'BDI '!$F$29), 2)</f>
        <v>71.14</v>
      </c>
      <c r="I429" s="142">
        <f t="shared" si="35"/>
        <v>497.98</v>
      </c>
      <c r="J429" s="215">
        <f t="shared" si="33"/>
        <v>1.039885076306647E-4</v>
      </c>
      <c r="M429" s="244">
        <f t="shared" si="34"/>
        <v>419.51</v>
      </c>
    </row>
    <row r="430" spans="1:13">
      <c r="A430" s="214" t="s">
        <v>911</v>
      </c>
      <c r="B430" s="140" t="s">
        <v>681</v>
      </c>
      <c r="C430" s="164" t="s">
        <v>73</v>
      </c>
      <c r="D430" s="164" t="s">
        <v>682</v>
      </c>
      <c r="E430" s="141" t="s">
        <v>99</v>
      </c>
      <c r="F430" s="140">
        <v>8</v>
      </c>
      <c r="G430" s="246">
        <v>14.17</v>
      </c>
      <c r="H430" s="142">
        <f>TRUNC(G430 * (1 + 'BDI '!$F$29), 2)</f>
        <v>16.82</v>
      </c>
      <c r="I430" s="142">
        <f t="shared" si="35"/>
        <v>134.56</v>
      </c>
      <c r="J430" s="215">
        <f t="shared" si="33"/>
        <v>2.8098906756862207E-5</v>
      </c>
      <c r="M430" s="244">
        <f t="shared" si="34"/>
        <v>113.36</v>
      </c>
    </row>
    <row r="431" spans="1:13" ht="25.5">
      <c r="A431" s="214" t="s">
        <v>912</v>
      </c>
      <c r="B431" s="140" t="s">
        <v>830</v>
      </c>
      <c r="C431" s="164" t="s">
        <v>73</v>
      </c>
      <c r="D431" s="164" t="s">
        <v>831</v>
      </c>
      <c r="E431" s="141" t="s">
        <v>99</v>
      </c>
      <c r="F431" s="140">
        <v>16</v>
      </c>
      <c r="G431" s="246">
        <v>89.91</v>
      </c>
      <c r="H431" s="142">
        <f>TRUNC(G431 * (1 + 'BDI '!$F$29), 2)</f>
        <v>106.73</v>
      </c>
      <c r="I431" s="142">
        <f t="shared" si="35"/>
        <v>1707.68</v>
      </c>
      <c r="J431" s="215">
        <f t="shared" si="33"/>
        <v>3.5659884877049981E-4</v>
      </c>
      <c r="M431" s="244">
        <f t="shared" si="34"/>
        <v>1438.56</v>
      </c>
    </row>
    <row r="432" spans="1:13" ht="25.5">
      <c r="A432" s="214" t="s">
        <v>913</v>
      </c>
      <c r="B432" s="140" t="s">
        <v>827</v>
      </c>
      <c r="C432" s="164" t="s">
        <v>73</v>
      </c>
      <c r="D432" s="164" t="s">
        <v>828</v>
      </c>
      <c r="E432" s="141" t="s">
        <v>99</v>
      </c>
      <c r="F432" s="140">
        <v>6</v>
      </c>
      <c r="G432" s="246">
        <v>94.71</v>
      </c>
      <c r="H432" s="142">
        <f>TRUNC(G432 * (1 + 'BDI '!$F$29), 2)</f>
        <v>112.43</v>
      </c>
      <c r="I432" s="142">
        <f t="shared" si="35"/>
        <v>674.58</v>
      </c>
      <c r="J432" s="215">
        <f t="shared" si="33"/>
        <v>1.4086623454253946E-4</v>
      </c>
      <c r="M432" s="244">
        <f t="shared" si="34"/>
        <v>568.26</v>
      </c>
    </row>
    <row r="433" spans="1:13" ht="38.25">
      <c r="A433" s="214" t="s">
        <v>914</v>
      </c>
      <c r="B433" s="140" t="s">
        <v>824</v>
      </c>
      <c r="C433" s="164" t="s">
        <v>73</v>
      </c>
      <c r="D433" s="164" t="s">
        <v>825</v>
      </c>
      <c r="E433" s="141" t="s">
        <v>99</v>
      </c>
      <c r="F433" s="140">
        <v>4</v>
      </c>
      <c r="G433" s="246">
        <v>115.44</v>
      </c>
      <c r="H433" s="142">
        <f>TRUNC(G433 * (1 + 'BDI '!$F$29), 2)</f>
        <v>137.03</v>
      </c>
      <c r="I433" s="142">
        <f t="shared" si="35"/>
        <v>548.12</v>
      </c>
      <c r="J433" s="215">
        <f t="shared" si="33"/>
        <v>1.1445877505626719E-4</v>
      </c>
      <c r="M433" s="244">
        <f t="shared" si="34"/>
        <v>461.76</v>
      </c>
    </row>
    <row r="434" spans="1:13" ht="38.25">
      <c r="A434" s="214" t="s">
        <v>915</v>
      </c>
      <c r="B434" s="140" t="s">
        <v>666</v>
      </c>
      <c r="C434" s="164" t="s">
        <v>73</v>
      </c>
      <c r="D434" s="164" t="s">
        <v>667</v>
      </c>
      <c r="E434" s="141" t="s">
        <v>99</v>
      </c>
      <c r="F434" s="140">
        <v>9</v>
      </c>
      <c r="G434" s="246">
        <v>70.14</v>
      </c>
      <c r="H434" s="142">
        <f>TRUNC(G434 * (1 + 'BDI '!$F$29), 2)</f>
        <v>83.26</v>
      </c>
      <c r="I434" s="142">
        <f t="shared" si="35"/>
        <v>749.34</v>
      </c>
      <c r="J434" s="215">
        <f t="shared" si="33"/>
        <v>1.5647766638813264E-4</v>
      </c>
      <c r="M434" s="244">
        <f t="shared" si="34"/>
        <v>631.26</v>
      </c>
    </row>
    <row r="435" spans="1:13" ht="38.25">
      <c r="A435" s="214" t="s">
        <v>916</v>
      </c>
      <c r="B435" s="140" t="s">
        <v>820</v>
      </c>
      <c r="C435" s="164" t="s">
        <v>73</v>
      </c>
      <c r="D435" s="164" t="s">
        <v>821</v>
      </c>
      <c r="E435" s="141" t="s">
        <v>99</v>
      </c>
      <c r="F435" s="140">
        <v>3</v>
      </c>
      <c r="G435" s="246">
        <v>61.63</v>
      </c>
      <c r="H435" s="142">
        <f>TRUNC(G435 * (1 + 'BDI '!$F$29), 2)</f>
        <v>73.16</v>
      </c>
      <c r="I435" s="142">
        <f t="shared" si="35"/>
        <v>219.48</v>
      </c>
      <c r="J435" s="215">
        <f t="shared" si="33"/>
        <v>4.5831956413466981E-5</v>
      </c>
      <c r="M435" s="244">
        <f t="shared" si="34"/>
        <v>184.89</v>
      </c>
    </row>
    <row r="436" spans="1:13" ht="25.5">
      <c r="A436" s="214" t="s">
        <v>917</v>
      </c>
      <c r="B436" s="140" t="s">
        <v>919</v>
      </c>
      <c r="C436" s="164" t="s">
        <v>73</v>
      </c>
      <c r="D436" s="164" t="s">
        <v>920</v>
      </c>
      <c r="E436" s="141" t="s">
        <v>99</v>
      </c>
      <c r="F436" s="140">
        <v>3</v>
      </c>
      <c r="G436" s="246">
        <v>95.51</v>
      </c>
      <c r="H436" s="142">
        <f>TRUNC(G436 * (1 + 'BDI '!$F$29), 2)</f>
        <v>113.37</v>
      </c>
      <c r="I436" s="142">
        <f t="shared" si="35"/>
        <v>340.11</v>
      </c>
      <c r="J436" s="215">
        <f t="shared" si="33"/>
        <v>7.1021991506215859E-5</v>
      </c>
      <c r="M436" s="244">
        <f t="shared" si="34"/>
        <v>286.52999999999997</v>
      </c>
    </row>
    <row r="437" spans="1:13" ht="25.5">
      <c r="A437" s="214" t="s">
        <v>918</v>
      </c>
      <c r="B437" s="140" t="s">
        <v>2028</v>
      </c>
      <c r="C437" s="164" t="s">
        <v>92</v>
      </c>
      <c r="D437" s="164" t="s">
        <v>923</v>
      </c>
      <c r="E437" s="141" t="s">
        <v>94</v>
      </c>
      <c r="F437" s="140">
        <v>52</v>
      </c>
      <c r="G437" s="246">
        <v>19.93</v>
      </c>
      <c r="H437" s="142">
        <f>TRUNC(G437 * (1 + 'BDI '!$F$29), 2)</f>
        <v>23.65</v>
      </c>
      <c r="I437" s="142">
        <f t="shared" si="35"/>
        <v>1229.8</v>
      </c>
      <c r="J437" s="215">
        <f t="shared" si="33"/>
        <v>2.5680763621870647E-4</v>
      </c>
      <c r="M437" s="244">
        <f t="shared" si="34"/>
        <v>1036.3599999999999</v>
      </c>
    </row>
    <row r="438" spans="1:13" ht="25.5">
      <c r="A438" s="214" t="s">
        <v>921</v>
      </c>
      <c r="B438" s="140" t="s">
        <v>2029</v>
      </c>
      <c r="C438" s="164" t="s">
        <v>92</v>
      </c>
      <c r="D438" s="164" t="s">
        <v>926</v>
      </c>
      <c r="E438" s="141" t="s">
        <v>94</v>
      </c>
      <c r="F438" s="140">
        <v>14</v>
      </c>
      <c r="G438" s="246">
        <v>22.46</v>
      </c>
      <c r="H438" s="142">
        <f>TRUNC(G438 * (1 + 'BDI '!$F$29), 2)</f>
        <v>26.66</v>
      </c>
      <c r="I438" s="142">
        <f t="shared" si="35"/>
        <v>373.24</v>
      </c>
      <c r="J438" s="215">
        <f t="shared" si="33"/>
        <v>7.7940219663579443E-5</v>
      </c>
      <c r="M438" s="244">
        <f t="shared" si="34"/>
        <v>314.44</v>
      </c>
    </row>
    <row r="439" spans="1:13" ht="25.5">
      <c r="A439" s="214" t="s">
        <v>924</v>
      </c>
      <c r="B439" s="140" t="s">
        <v>2030</v>
      </c>
      <c r="C439" s="164" t="s">
        <v>92</v>
      </c>
      <c r="D439" s="164" t="s">
        <v>929</v>
      </c>
      <c r="E439" s="141" t="s">
        <v>94</v>
      </c>
      <c r="F439" s="140">
        <v>3</v>
      </c>
      <c r="G439" s="246">
        <v>5154.46</v>
      </c>
      <c r="H439" s="142">
        <f>TRUNC(G439 * (1 + 'BDI '!$F$29), 2)</f>
        <v>6118.85</v>
      </c>
      <c r="I439" s="142">
        <f t="shared" si="35"/>
        <v>18356.55</v>
      </c>
      <c r="J439" s="215">
        <f t="shared" si="33"/>
        <v>3.8332267154256756E-3</v>
      </c>
      <c r="M439" s="244">
        <f t="shared" si="34"/>
        <v>15463.38</v>
      </c>
    </row>
    <row r="440" spans="1:13" ht="25.5">
      <c r="A440" s="214" t="s">
        <v>927</v>
      </c>
      <c r="B440" s="140" t="s">
        <v>2031</v>
      </c>
      <c r="C440" s="164" t="s">
        <v>92</v>
      </c>
      <c r="D440" s="164" t="s">
        <v>2032</v>
      </c>
      <c r="E440" s="141" t="s">
        <v>94</v>
      </c>
      <c r="F440" s="140">
        <v>3</v>
      </c>
      <c r="G440" s="246">
        <v>956.4</v>
      </c>
      <c r="H440" s="142">
        <f>TRUNC(G440 * (1 + 'BDI '!$F$29), 2)</f>
        <v>1135.3399999999999</v>
      </c>
      <c r="I440" s="142">
        <f t="shared" si="35"/>
        <v>3406.02</v>
      </c>
      <c r="J440" s="215">
        <f t="shared" si="33"/>
        <v>7.1124731266355393E-4</v>
      </c>
      <c r="M440" s="244">
        <f t="shared" si="34"/>
        <v>2869.2</v>
      </c>
    </row>
    <row r="441" spans="1:13">
      <c r="A441" s="212" t="s">
        <v>931</v>
      </c>
      <c r="B441" s="163"/>
      <c r="C441" s="163"/>
      <c r="D441" s="163" t="s">
        <v>932</v>
      </c>
      <c r="E441" s="163"/>
      <c r="F441" s="138"/>
      <c r="G441" s="163"/>
      <c r="H441" s="163"/>
      <c r="I441" s="139">
        <f>SUM(I442:I496)</f>
        <v>57117.340000000011</v>
      </c>
      <c r="J441" s="213">
        <f t="shared" si="33"/>
        <v>1.1927280104488677E-2</v>
      </c>
      <c r="M441" s="244">
        <f t="shared" si="34"/>
        <v>0</v>
      </c>
    </row>
    <row r="442" spans="1:13" ht="25.5">
      <c r="A442" s="214" t="s">
        <v>933</v>
      </c>
      <c r="B442" s="140" t="s">
        <v>934</v>
      </c>
      <c r="C442" s="164" t="s">
        <v>73</v>
      </c>
      <c r="D442" s="164" t="s">
        <v>935</v>
      </c>
      <c r="E442" s="141" t="s">
        <v>105</v>
      </c>
      <c r="F442" s="140">
        <v>50</v>
      </c>
      <c r="G442" s="246">
        <v>21.09</v>
      </c>
      <c r="H442" s="142">
        <f>TRUNC(G442 * (1 + 'BDI '!$F$29), 2)</f>
        <v>25.03</v>
      </c>
      <c r="I442" s="142">
        <f t="shared" ref="I442:I496" si="36">TRUNC(F442 * H442, 2)</f>
        <v>1251.5</v>
      </c>
      <c r="J442" s="215">
        <f t="shared" si="33"/>
        <v>2.61339044338682E-4</v>
      </c>
      <c r="M442" s="244">
        <f t="shared" si="34"/>
        <v>1054.5</v>
      </c>
    </row>
    <row r="443" spans="1:13" ht="25.5">
      <c r="A443" s="214" t="s">
        <v>936</v>
      </c>
      <c r="B443" s="140" t="s">
        <v>937</v>
      </c>
      <c r="C443" s="164" t="s">
        <v>73</v>
      </c>
      <c r="D443" s="164" t="s">
        <v>938</v>
      </c>
      <c r="E443" s="141" t="s">
        <v>105</v>
      </c>
      <c r="F443" s="140">
        <v>47.8</v>
      </c>
      <c r="G443" s="246">
        <v>31.84</v>
      </c>
      <c r="H443" s="142">
        <f>TRUNC(G443 * (1 + 'BDI '!$F$29), 2)</f>
        <v>37.79</v>
      </c>
      <c r="I443" s="142">
        <f t="shared" si="36"/>
        <v>1806.36</v>
      </c>
      <c r="J443" s="215">
        <f t="shared" si="33"/>
        <v>3.772052705806006E-4</v>
      </c>
      <c r="M443" s="244">
        <f t="shared" si="34"/>
        <v>1521.95</v>
      </c>
    </row>
    <row r="444" spans="1:13" ht="25.5">
      <c r="A444" s="214" t="s">
        <v>939</v>
      </c>
      <c r="B444" s="140" t="s">
        <v>940</v>
      </c>
      <c r="C444" s="164" t="s">
        <v>73</v>
      </c>
      <c r="D444" s="164" t="s">
        <v>941</v>
      </c>
      <c r="E444" s="141" t="s">
        <v>105</v>
      </c>
      <c r="F444" s="140">
        <v>9.1999999999999993</v>
      </c>
      <c r="G444" s="246">
        <v>15.13</v>
      </c>
      <c r="H444" s="142">
        <f>TRUNC(G444 * (1 + 'BDI '!$F$29), 2)</f>
        <v>17.96</v>
      </c>
      <c r="I444" s="142">
        <f t="shared" si="36"/>
        <v>165.23</v>
      </c>
      <c r="J444" s="215">
        <f t="shared" si="33"/>
        <v>3.4503436113528108E-5</v>
      </c>
      <c r="M444" s="244">
        <f t="shared" si="34"/>
        <v>139.19</v>
      </c>
    </row>
    <row r="445" spans="1:13" ht="25.5">
      <c r="A445" s="214" t="s">
        <v>942</v>
      </c>
      <c r="B445" s="140" t="s">
        <v>943</v>
      </c>
      <c r="C445" s="164" t="s">
        <v>73</v>
      </c>
      <c r="D445" s="164" t="s">
        <v>944</v>
      </c>
      <c r="E445" s="141" t="s">
        <v>105</v>
      </c>
      <c r="F445" s="140">
        <v>7.1</v>
      </c>
      <c r="G445" s="246">
        <v>48.31</v>
      </c>
      <c r="H445" s="142">
        <f>TRUNC(G445 * (1 + 'BDI '!$F$29), 2)</f>
        <v>57.34</v>
      </c>
      <c r="I445" s="142">
        <f t="shared" si="36"/>
        <v>407.11</v>
      </c>
      <c r="J445" s="215">
        <f t="shared" si="33"/>
        <v>8.501297510245373E-5</v>
      </c>
      <c r="M445" s="244">
        <f t="shared" si="34"/>
        <v>343</v>
      </c>
    </row>
    <row r="446" spans="1:13" ht="25.5">
      <c r="A446" s="214" t="s">
        <v>945</v>
      </c>
      <c r="B446" s="140" t="s">
        <v>946</v>
      </c>
      <c r="C446" s="164" t="s">
        <v>73</v>
      </c>
      <c r="D446" s="164" t="s">
        <v>947</v>
      </c>
      <c r="E446" s="141" t="s">
        <v>105</v>
      </c>
      <c r="F446" s="140">
        <v>9.1999999999999993</v>
      </c>
      <c r="G446" s="246">
        <v>24.25</v>
      </c>
      <c r="H446" s="142">
        <f>TRUNC(G446 * (1 + 'BDI '!$F$29), 2)</f>
        <v>28.78</v>
      </c>
      <c r="I446" s="142">
        <f t="shared" si="36"/>
        <v>264.77</v>
      </c>
      <c r="J446" s="215">
        <f t="shared" si="33"/>
        <v>5.5289443683222403E-5</v>
      </c>
      <c r="M446" s="244">
        <f t="shared" si="34"/>
        <v>223.1</v>
      </c>
    </row>
    <row r="447" spans="1:13" ht="25.5">
      <c r="A447" s="214" t="s">
        <v>948</v>
      </c>
      <c r="B447" s="140" t="s">
        <v>949</v>
      </c>
      <c r="C447" s="164" t="s">
        <v>73</v>
      </c>
      <c r="D447" s="164" t="s">
        <v>950</v>
      </c>
      <c r="E447" s="141" t="s">
        <v>105</v>
      </c>
      <c r="F447" s="140">
        <v>19.2</v>
      </c>
      <c r="G447" s="246">
        <v>61.36</v>
      </c>
      <c r="H447" s="142">
        <f>TRUNC(G447 * (1 + 'BDI '!$F$29), 2)</f>
        <v>72.84</v>
      </c>
      <c r="I447" s="142">
        <f t="shared" si="36"/>
        <v>1398.52</v>
      </c>
      <c r="J447" s="215">
        <f t="shared" si="33"/>
        <v>2.9203985640314308E-4</v>
      </c>
      <c r="M447" s="244">
        <f t="shared" si="34"/>
        <v>1178.1099999999999</v>
      </c>
    </row>
    <row r="448" spans="1:13" ht="25.5">
      <c r="A448" s="214" t="s">
        <v>951</v>
      </c>
      <c r="B448" s="140" t="s">
        <v>952</v>
      </c>
      <c r="C448" s="164" t="s">
        <v>73</v>
      </c>
      <c r="D448" s="164" t="s">
        <v>953</v>
      </c>
      <c r="E448" s="141" t="s">
        <v>105</v>
      </c>
      <c r="F448" s="140">
        <v>21.3</v>
      </c>
      <c r="G448" s="246">
        <v>29.6</v>
      </c>
      <c r="H448" s="142">
        <f>TRUNC(G448 * (1 + 'BDI '!$F$29), 2)</f>
        <v>35.130000000000003</v>
      </c>
      <c r="I448" s="142">
        <f t="shared" si="36"/>
        <v>748.26</v>
      </c>
      <c r="J448" s="215">
        <f t="shared" si="33"/>
        <v>1.5625214008538731E-4</v>
      </c>
      <c r="M448" s="244">
        <f t="shared" si="34"/>
        <v>630.48</v>
      </c>
    </row>
    <row r="449" spans="1:13" ht="38.25">
      <c r="A449" s="214" t="s">
        <v>954</v>
      </c>
      <c r="B449" s="140" t="s">
        <v>955</v>
      </c>
      <c r="C449" s="164" t="s">
        <v>73</v>
      </c>
      <c r="D449" s="164" t="s">
        <v>956</v>
      </c>
      <c r="E449" s="141" t="s">
        <v>105</v>
      </c>
      <c r="F449" s="140">
        <v>175.2</v>
      </c>
      <c r="G449" s="246">
        <v>46.76</v>
      </c>
      <c r="H449" s="142">
        <f>TRUNC(G449 * (1 + 'BDI '!$F$29), 2)</f>
        <v>55.5</v>
      </c>
      <c r="I449" s="142">
        <f t="shared" si="36"/>
        <v>9723.6</v>
      </c>
      <c r="J449" s="215">
        <f t="shared" si="33"/>
        <v>2.0304884790504265E-3</v>
      </c>
      <c r="M449" s="244">
        <f t="shared" si="34"/>
        <v>8192.35</v>
      </c>
    </row>
    <row r="450" spans="1:13" ht="25.5">
      <c r="A450" s="214" t="s">
        <v>957</v>
      </c>
      <c r="B450" s="140" t="s">
        <v>866</v>
      </c>
      <c r="C450" s="164" t="s">
        <v>73</v>
      </c>
      <c r="D450" s="164" t="s">
        <v>867</v>
      </c>
      <c r="E450" s="141" t="s">
        <v>105</v>
      </c>
      <c r="F450" s="140">
        <v>50</v>
      </c>
      <c r="G450" s="246">
        <v>7.04</v>
      </c>
      <c r="H450" s="142">
        <f>TRUNC(G450 * (1 + 'BDI '!$F$29), 2)</f>
        <v>8.35</v>
      </c>
      <c r="I450" s="142">
        <f t="shared" si="36"/>
        <v>417.5</v>
      </c>
      <c r="J450" s="215">
        <f t="shared" si="33"/>
        <v>8.7182621663124048E-5</v>
      </c>
      <c r="M450" s="244">
        <f t="shared" si="34"/>
        <v>352</v>
      </c>
    </row>
    <row r="451" spans="1:13" ht="38.25">
      <c r="A451" s="214" t="s">
        <v>958</v>
      </c>
      <c r="B451" s="140" t="s">
        <v>959</v>
      </c>
      <c r="C451" s="164" t="s">
        <v>73</v>
      </c>
      <c r="D451" s="164" t="s">
        <v>960</v>
      </c>
      <c r="E451" s="141" t="s">
        <v>105</v>
      </c>
      <c r="F451" s="140">
        <v>56.8</v>
      </c>
      <c r="G451" s="246">
        <v>5.75</v>
      </c>
      <c r="H451" s="142">
        <f>TRUNC(G451 * (1 + 'BDI '!$F$29), 2)</f>
        <v>6.82</v>
      </c>
      <c r="I451" s="142">
        <f t="shared" si="36"/>
        <v>387.37</v>
      </c>
      <c r="J451" s="215">
        <f t="shared" si="33"/>
        <v>8.0890855457830814E-5</v>
      </c>
      <c r="M451" s="244">
        <f t="shared" si="34"/>
        <v>326.60000000000002</v>
      </c>
    </row>
    <row r="452" spans="1:13" ht="25.5" customHeight="1">
      <c r="A452" s="214" t="s">
        <v>961</v>
      </c>
      <c r="B452" s="140" t="s">
        <v>962</v>
      </c>
      <c r="C452" s="164" t="s">
        <v>73</v>
      </c>
      <c r="D452" s="164" t="s">
        <v>963</v>
      </c>
      <c r="E452" s="141" t="s">
        <v>105</v>
      </c>
      <c r="F452" s="140">
        <v>40.5</v>
      </c>
      <c r="G452" s="246">
        <v>6.64</v>
      </c>
      <c r="H452" s="142">
        <f>TRUNC(G452 * (1 + 'BDI '!$F$29), 2)</f>
        <v>7.88</v>
      </c>
      <c r="I452" s="142">
        <f t="shared" si="36"/>
        <v>319.14</v>
      </c>
      <c r="J452" s="215">
        <f t="shared" si="33"/>
        <v>6.6643022461244093E-5</v>
      </c>
      <c r="M452" s="244">
        <f t="shared" si="34"/>
        <v>268.92</v>
      </c>
    </row>
    <row r="453" spans="1:13" ht="51">
      <c r="A453" s="214" t="s">
        <v>964</v>
      </c>
      <c r="B453" s="140" t="s">
        <v>965</v>
      </c>
      <c r="C453" s="164" t="s">
        <v>73</v>
      </c>
      <c r="D453" s="164" t="s">
        <v>966</v>
      </c>
      <c r="E453" s="141" t="s">
        <v>143</v>
      </c>
      <c r="F453" s="140">
        <v>79.72</v>
      </c>
      <c r="G453" s="246">
        <v>8.1</v>
      </c>
      <c r="H453" s="142">
        <f>TRUNC(G453 * (1 + 'BDI '!$F$29), 2)</f>
        <v>9.61</v>
      </c>
      <c r="I453" s="142">
        <f t="shared" si="36"/>
        <v>766.1</v>
      </c>
      <c r="J453" s="215">
        <f t="shared" si="33"/>
        <v>1.5997750049369901E-4</v>
      </c>
      <c r="M453" s="244">
        <f t="shared" si="34"/>
        <v>645.73</v>
      </c>
    </row>
    <row r="454" spans="1:13" ht="38.25">
      <c r="A454" s="214" t="s">
        <v>967</v>
      </c>
      <c r="B454" s="140" t="s">
        <v>968</v>
      </c>
      <c r="C454" s="164" t="s">
        <v>73</v>
      </c>
      <c r="D454" s="164" t="s">
        <v>969</v>
      </c>
      <c r="E454" s="141" t="s">
        <v>143</v>
      </c>
      <c r="F454" s="140">
        <v>68.33</v>
      </c>
      <c r="G454" s="246">
        <v>21.99</v>
      </c>
      <c r="H454" s="142">
        <f>TRUNC(G454 * (1 + 'BDI '!$F$29), 2)</f>
        <v>26.1</v>
      </c>
      <c r="I454" s="142">
        <f t="shared" si="36"/>
        <v>1783.41</v>
      </c>
      <c r="J454" s="215">
        <f t="shared" si="33"/>
        <v>3.724128366472624E-4</v>
      </c>
      <c r="M454" s="244">
        <f t="shared" si="34"/>
        <v>1502.57</v>
      </c>
    </row>
    <row r="455" spans="1:13">
      <c r="A455" s="214" t="s">
        <v>970</v>
      </c>
      <c r="B455" s="140" t="s">
        <v>971</v>
      </c>
      <c r="C455" s="164" t="s">
        <v>73</v>
      </c>
      <c r="D455" s="164" t="s">
        <v>972</v>
      </c>
      <c r="E455" s="141" t="s">
        <v>75</v>
      </c>
      <c r="F455" s="140">
        <v>98.41</v>
      </c>
      <c r="G455" s="246">
        <v>5.8</v>
      </c>
      <c r="H455" s="142">
        <f>TRUNC(G455 * (1 + 'BDI '!$F$29), 2)</f>
        <v>6.88</v>
      </c>
      <c r="I455" s="142">
        <f t="shared" si="36"/>
        <v>677.06</v>
      </c>
      <c r="J455" s="215">
        <f t="shared" si="33"/>
        <v>1.4138410975625092E-4</v>
      </c>
      <c r="M455" s="244">
        <f t="shared" si="34"/>
        <v>570.77</v>
      </c>
    </row>
    <row r="456" spans="1:13" ht="25.5">
      <c r="A456" s="214" t="s">
        <v>973</v>
      </c>
      <c r="B456" s="140" t="s">
        <v>702</v>
      </c>
      <c r="C456" s="164" t="s">
        <v>73</v>
      </c>
      <c r="D456" s="164" t="s">
        <v>703</v>
      </c>
      <c r="E456" s="141" t="s">
        <v>143</v>
      </c>
      <c r="F456" s="140">
        <v>1.53</v>
      </c>
      <c r="G456" s="246">
        <v>309.79000000000002</v>
      </c>
      <c r="H456" s="142">
        <f>TRUNC(G456 * (1 + 'BDI '!$F$29), 2)</f>
        <v>367.75</v>
      </c>
      <c r="I456" s="142">
        <f t="shared" si="36"/>
        <v>562.65</v>
      </c>
      <c r="J456" s="215">
        <f t="shared" si="33"/>
        <v>1.1749293911079459E-4</v>
      </c>
      <c r="M456" s="244">
        <f t="shared" si="34"/>
        <v>473.97</v>
      </c>
    </row>
    <row r="457" spans="1:13" ht="25.5">
      <c r="A457" s="214" t="s">
        <v>976</v>
      </c>
      <c r="B457" s="140" t="s">
        <v>239</v>
      </c>
      <c r="C457" s="164" t="s">
        <v>92</v>
      </c>
      <c r="D457" s="164" t="s">
        <v>388</v>
      </c>
      <c r="E457" s="141" t="s">
        <v>143</v>
      </c>
      <c r="F457" s="140">
        <v>1.53</v>
      </c>
      <c r="G457" s="246">
        <v>579.33000000000004</v>
      </c>
      <c r="H457" s="142">
        <f>TRUNC(G457 * (1 + 'BDI '!$F$29), 2)</f>
        <v>687.72</v>
      </c>
      <c r="I457" s="142">
        <f t="shared" si="36"/>
        <v>1052.21</v>
      </c>
      <c r="J457" s="215">
        <f t="shared" si="33"/>
        <v>2.1972317686264851E-4</v>
      </c>
      <c r="M457" s="244">
        <f t="shared" si="34"/>
        <v>886.37</v>
      </c>
    </row>
    <row r="458" spans="1:13" ht="25.5">
      <c r="A458" s="214" t="s">
        <v>979</v>
      </c>
      <c r="B458" s="140" t="s">
        <v>974</v>
      </c>
      <c r="C458" s="164" t="s">
        <v>73</v>
      </c>
      <c r="D458" s="164" t="s">
        <v>975</v>
      </c>
      <c r="E458" s="141" t="s">
        <v>99</v>
      </c>
      <c r="F458" s="140">
        <v>47</v>
      </c>
      <c r="G458" s="246">
        <v>21.45</v>
      </c>
      <c r="H458" s="142">
        <f>TRUNC(G458 * (1 + 'BDI '!$F$29), 2)</f>
        <v>25.46</v>
      </c>
      <c r="I458" s="142">
        <f t="shared" si="36"/>
        <v>1196.6199999999999</v>
      </c>
      <c r="J458" s="215">
        <f t="shared" si="33"/>
        <v>2.4987896702880836E-4</v>
      </c>
      <c r="M458" s="244">
        <f t="shared" si="34"/>
        <v>1008.15</v>
      </c>
    </row>
    <row r="459" spans="1:13" ht="25.5">
      <c r="A459" s="214" t="s">
        <v>982</v>
      </c>
      <c r="B459" s="140" t="s">
        <v>977</v>
      </c>
      <c r="C459" s="164" t="s">
        <v>73</v>
      </c>
      <c r="D459" s="164" t="s">
        <v>978</v>
      </c>
      <c r="E459" s="141" t="s">
        <v>99</v>
      </c>
      <c r="F459" s="140">
        <v>1</v>
      </c>
      <c r="G459" s="246">
        <v>45.35</v>
      </c>
      <c r="H459" s="142">
        <f>TRUNC(G459 * (1 + 'BDI '!$F$29), 2)</f>
        <v>53.83</v>
      </c>
      <c r="I459" s="142">
        <f t="shared" si="36"/>
        <v>53.83</v>
      </c>
      <c r="J459" s="215">
        <f t="shared" si="33"/>
        <v>1.1240815626649023E-5</v>
      </c>
      <c r="M459" s="244">
        <f t="shared" si="34"/>
        <v>45.35</v>
      </c>
    </row>
    <row r="460" spans="1:13" ht="25.5">
      <c r="A460" s="214" t="s">
        <v>985</v>
      </c>
      <c r="B460" s="140" t="s">
        <v>980</v>
      </c>
      <c r="C460" s="164" t="s">
        <v>73</v>
      </c>
      <c r="D460" s="164" t="s">
        <v>981</v>
      </c>
      <c r="E460" s="141" t="s">
        <v>99</v>
      </c>
      <c r="F460" s="140">
        <v>1</v>
      </c>
      <c r="G460" s="246">
        <v>37.26</v>
      </c>
      <c r="H460" s="142">
        <f>TRUNC(G460 * (1 + 'BDI '!$F$29), 2)</f>
        <v>44.23</v>
      </c>
      <c r="I460" s="142">
        <f t="shared" si="36"/>
        <v>44.23</v>
      </c>
      <c r="J460" s="215">
        <f t="shared" si="33"/>
        <v>9.2361373800238957E-6</v>
      </c>
      <c r="M460" s="244">
        <f t="shared" si="34"/>
        <v>37.26</v>
      </c>
    </row>
    <row r="461" spans="1:13" ht="25.5">
      <c r="A461" s="214" t="s">
        <v>987</v>
      </c>
      <c r="B461" s="140" t="s">
        <v>983</v>
      </c>
      <c r="C461" s="164" t="s">
        <v>73</v>
      </c>
      <c r="D461" s="164" t="s">
        <v>984</v>
      </c>
      <c r="E461" s="141" t="s">
        <v>99</v>
      </c>
      <c r="F461" s="140">
        <v>9</v>
      </c>
      <c r="G461" s="246">
        <v>22.01</v>
      </c>
      <c r="H461" s="142">
        <f>TRUNC(G461 * (1 + 'BDI '!$F$29), 2)</f>
        <v>26.12</v>
      </c>
      <c r="I461" s="142">
        <f t="shared" si="36"/>
        <v>235.08</v>
      </c>
      <c r="J461" s="215">
        <f t="shared" si="33"/>
        <v>4.9089558564232821E-5</v>
      </c>
      <c r="M461" s="244">
        <f t="shared" si="34"/>
        <v>198.09</v>
      </c>
    </row>
    <row r="462" spans="1:13" ht="25.5">
      <c r="A462" s="214" t="s">
        <v>988</v>
      </c>
      <c r="B462" s="140" t="s">
        <v>2033</v>
      </c>
      <c r="C462" s="164" t="s">
        <v>92</v>
      </c>
      <c r="D462" s="164" t="s">
        <v>2034</v>
      </c>
      <c r="E462" s="141" t="s">
        <v>94</v>
      </c>
      <c r="F462" s="140">
        <v>2</v>
      </c>
      <c r="G462" s="246">
        <v>44.46</v>
      </c>
      <c r="H462" s="142">
        <f>TRUNC(G462 * (1 + 'BDI '!$F$29), 2)</f>
        <v>52.77</v>
      </c>
      <c r="I462" s="142">
        <f t="shared" si="36"/>
        <v>105.54</v>
      </c>
      <c r="J462" s="215">
        <f t="shared" si="33"/>
        <v>2.2038931473834999E-5</v>
      </c>
      <c r="M462" s="244">
        <f t="shared" si="34"/>
        <v>88.92</v>
      </c>
    </row>
    <row r="463" spans="1:13" ht="25.5">
      <c r="A463" s="214" t="s">
        <v>991</v>
      </c>
      <c r="B463" s="140" t="s">
        <v>2035</v>
      </c>
      <c r="C463" s="164" t="s">
        <v>92</v>
      </c>
      <c r="D463" s="164" t="s">
        <v>2036</v>
      </c>
      <c r="E463" s="141" t="s">
        <v>99</v>
      </c>
      <c r="F463" s="140">
        <v>3</v>
      </c>
      <c r="G463" s="246">
        <v>31.77</v>
      </c>
      <c r="H463" s="142">
        <f>TRUNC(G463 * (1 + 'BDI '!$F$29), 2)</f>
        <v>37.71</v>
      </c>
      <c r="I463" s="142">
        <f t="shared" si="36"/>
        <v>113.13</v>
      </c>
      <c r="J463" s="215">
        <f t="shared" si="33"/>
        <v>2.3623880212572989E-5</v>
      </c>
      <c r="M463" s="244">
        <f t="shared" si="34"/>
        <v>95.31</v>
      </c>
    </row>
    <row r="464" spans="1:13" ht="25.5">
      <c r="A464" s="214" t="s">
        <v>994</v>
      </c>
      <c r="B464" s="140" t="s">
        <v>989</v>
      </c>
      <c r="C464" s="164" t="s">
        <v>73</v>
      </c>
      <c r="D464" s="164" t="s">
        <v>990</v>
      </c>
      <c r="E464" s="141" t="s">
        <v>99</v>
      </c>
      <c r="F464" s="140">
        <v>15</v>
      </c>
      <c r="G464" s="246">
        <v>52.69</v>
      </c>
      <c r="H464" s="142">
        <f>TRUNC(G464 * (1 + 'BDI '!$F$29), 2)</f>
        <v>62.54</v>
      </c>
      <c r="I464" s="142">
        <f t="shared" si="36"/>
        <v>938.1</v>
      </c>
      <c r="J464" s="215">
        <f t="shared" ref="J464:J527" si="37">I464/$H$947</f>
        <v>1.958946524123992E-4</v>
      </c>
      <c r="M464" s="244">
        <f t="shared" ref="M464:M527" si="38">TRUNC(F464*G464,2)</f>
        <v>790.35</v>
      </c>
    </row>
    <row r="465" spans="1:13" ht="25.5">
      <c r="A465" s="214" t="s">
        <v>997</v>
      </c>
      <c r="B465" s="140" t="s">
        <v>992</v>
      </c>
      <c r="C465" s="164" t="s">
        <v>73</v>
      </c>
      <c r="D465" s="164" t="s">
        <v>993</v>
      </c>
      <c r="E465" s="141" t="s">
        <v>99</v>
      </c>
      <c r="F465" s="140">
        <v>3</v>
      </c>
      <c r="G465" s="246">
        <v>24.28</v>
      </c>
      <c r="H465" s="142">
        <f>TRUNC(G465 * (1 + 'BDI '!$F$29), 2)</f>
        <v>28.82</v>
      </c>
      <c r="I465" s="142">
        <f t="shared" si="36"/>
        <v>86.46</v>
      </c>
      <c r="J465" s="215">
        <f t="shared" si="37"/>
        <v>1.8054633458667557E-5</v>
      </c>
      <c r="M465" s="244">
        <f t="shared" si="38"/>
        <v>72.84</v>
      </c>
    </row>
    <row r="466" spans="1:13" ht="25.5">
      <c r="A466" s="214" t="s">
        <v>998</v>
      </c>
      <c r="B466" s="140" t="s">
        <v>995</v>
      </c>
      <c r="C466" s="164" t="s">
        <v>73</v>
      </c>
      <c r="D466" s="164" t="s">
        <v>996</v>
      </c>
      <c r="E466" s="141" t="s">
        <v>99</v>
      </c>
      <c r="F466" s="140">
        <v>7</v>
      </c>
      <c r="G466" s="246">
        <v>13.43</v>
      </c>
      <c r="H466" s="142">
        <f>TRUNC(G466 * (1 + 'BDI '!$F$29), 2)</f>
        <v>15.94</v>
      </c>
      <c r="I466" s="142">
        <f t="shared" si="36"/>
        <v>111.58</v>
      </c>
      <c r="J466" s="215">
        <f t="shared" si="37"/>
        <v>2.3300208204003307E-5</v>
      </c>
      <c r="M466" s="244">
        <f t="shared" si="38"/>
        <v>94.01</v>
      </c>
    </row>
    <row r="467" spans="1:13" ht="38.25">
      <c r="A467" s="214" t="s">
        <v>999</v>
      </c>
      <c r="B467" s="140" t="s">
        <v>1257</v>
      </c>
      <c r="C467" s="164" t="s">
        <v>92</v>
      </c>
      <c r="D467" s="164" t="s">
        <v>2037</v>
      </c>
      <c r="E467" s="141" t="s">
        <v>99</v>
      </c>
      <c r="F467" s="140">
        <v>10</v>
      </c>
      <c r="G467" s="246">
        <v>44.21</v>
      </c>
      <c r="H467" s="142">
        <f>TRUNC(G467 * (1 + 'BDI '!$F$29), 2)</f>
        <v>52.48</v>
      </c>
      <c r="I467" s="142">
        <f t="shared" si="36"/>
        <v>524.79999999999995</v>
      </c>
      <c r="J467" s="215">
        <f t="shared" si="37"/>
        <v>1.0958907748217364E-4</v>
      </c>
      <c r="M467" s="244">
        <f t="shared" si="38"/>
        <v>442.1</v>
      </c>
    </row>
    <row r="468" spans="1:13" ht="38.25">
      <c r="A468" s="214" t="s">
        <v>1000</v>
      </c>
      <c r="B468" s="140" t="s">
        <v>1259</v>
      </c>
      <c r="C468" s="164" t="s">
        <v>92</v>
      </c>
      <c r="D468" s="164" t="s">
        <v>2038</v>
      </c>
      <c r="E468" s="141" t="s">
        <v>99</v>
      </c>
      <c r="F468" s="140">
        <v>2</v>
      </c>
      <c r="G468" s="246">
        <v>54.44</v>
      </c>
      <c r="H468" s="142">
        <f>TRUNC(G468 * (1 + 'BDI '!$F$29), 2)</f>
        <v>64.62</v>
      </c>
      <c r="I468" s="142">
        <f t="shared" si="36"/>
        <v>129.24</v>
      </c>
      <c r="J468" s="215">
        <f t="shared" si="37"/>
        <v>2.6987980895190784E-5</v>
      </c>
      <c r="M468" s="244">
        <f t="shared" si="38"/>
        <v>108.88</v>
      </c>
    </row>
    <row r="469" spans="1:13" ht="38.25">
      <c r="A469" s="214" t="s">
        <v>1003</v>
      </c>
      <c r="B469" s="140" t="s">
        <v>1255</v>
      </c>
      <c r="C469" s="164" t="s">
        <v>92</v>
      </c>
      <c r="D469" s="164" t="s">
        <v>2039</v>
      </c>
      <c r="E469" s="141" t="s">
        <v>99</v>
      </c>
      <c r="F469" s="140">
        <v>2</v>
      </c>
      <c r="G469" s="246">
        <v>34.86</v>
      </c>
      <c r="H469" s="142">
        <f>TRUNC(G469 * (1 + 'BDI '!$F$29), 2)</f>
        <v>41.38</v>
      </c>
      <c r="I469" s="142">
        <f t="shared" si="36"/>
        <v>82.76</v>
      </c>
      <c r="J469" s="215">
        <f t="shared" si="37"/>
        <v>1.7281997051114122E-5</v>
      </c>
      <c r="M469" s="244">
        <f t="shared" si="38"/>
        <v>69.72</v>
      </c>
    </row>
    <row r="470" spans="1:13" ht="25.5">
      <c r="A470" s="214" t="s">
        <v>1006</v>
      </c>
      <c r="B470" s="140" t="s">
        <v>1001</v>
      </c>
      <c r="C470" s="164" t="s">
        <v>73</v>
      </c>
      <c r="D470" s="164" t="s">
        <v>1002</v>
      </c>
      <c r="E470" s="141" t="s">
        <v>99</v>
      </c>
      <c r="F470" s="140">
        <v>31</v>
      </c>
      <c r="G470" s="246">
        <v>21.04</v>
      </c>
      <c r="H470" s="142">
        <f>TRUNC(G470 * (1 + 'BDI '!$F$29), 2)</f>
        <v>24.97</v>
      </c>
      <c r="I470" s="142">
        <f t="shared" si="36"/>
        <v>774.07</v>
      </c>
      <c r="J470" s="215">
        <f t="shared" si="37"/>
        <v>1.6164180107969923E-4</v>
      </c>
      <c r="M470" s="244">
        <f t="shared" si="38"/>
        <v>652.24</v>
      </c>
    </row>
    <row r="471" spans="1:13" ht="25.5">
      <c r="A471" s="214" t="s">
        <v>1009</v>
      </c>
      <c r="B471" s="140" t="s">
        <v>1004</v>
      </c>
      <c r="C471" s="164" t="s">
        <v>73</v>
      </c>
      <c r="D471" s="164" t="s">
        <v>1005</v>
      </c>
      <c r="E471" s="141" t="s">
        <v>99</v>
      </c>
      <c r="F471" s="140">
        <v>7</v>
      </c>
      <c r="G471" s="246">
        <v>15.86</v>
      </c>
      <c r="H471" s="142">
        <f>TRUNC(G471 * (1 + 'BDI '!$F$29), 2)</f>
        <v>18.82</v>
      </c>
      <c r="I471" s="142">
        <f t="shared" si="36"/>
        <v>131.74</v>
      </c>
      <c r="J471" s="215">
        <f t="shared" si="37"/>
        <v>2.7510032521916078E-5</v>
      </c>
      <c r="M471" s="244">
        <f t="shared" si="38"/>
        <v>111.02</v>
      </c>
    </row>
    <row r="472" spans="1:13" ht="25.5">
      <c r="A472" s="214" t="s">
        <v>1012</v>
      </c>
      <c r="B472" s="140" t="s">
        <v>1007</v>
      </c>
      <c r="C472" s="164" t="s">
        <v>73</v>
      </c>
      <c r="D472" s="164" t="s">
        <v>1008</v>
      </c>
      <c r="E472" s="141" t="s">
        <v>99</v>
      </c>
      <c r="F472" s="140">
        <v>26</v>
      </c>
      <c r="G472" s="246">
        <v>11.72</v>
      </c>
      <c r="H472" s="142">
        <f>TRUNC(G472 * (1 + 'BDI '!$F$29), 2)</f>
        <v>13.91</v>
      </c>
      <c r="I472" s="142">
        <f t="shared" si="36"/>
        <v>361.66</v>
      </c>
      <c r="J472" s="215">
        <f t="shared" si="37"/>
        <v>7.5522076528587896E-5</v>
      </c>
      <c r="M472" s="244">
        <f t="shared" si="38"/>
        <v>304.72000000000003</v>
      </c>
    </row>
    <row r="473" spans="1:13" ht="25.5">
      <c r="A473" s="214" t="s">
        <v>1015</v>
      </c>
      <c r="B473" s="140" t="s">
        <v>1010</v>
      </c>
      <c r="C473" s="164" t="s">
        <v>73</v>
      </c>
      <c r="D473" s="164" t="s">
        <v>1011</v>
      </c>
      <c r="E473" s="141" t="s">
        <v>99</v>
      </c>
      <c r="F473" s="140">
        <v>28</v>
      </c>
      <c r="G473" s="246">
        <v>11.19</v>
      </c>
      <c r="H473" s="142">
        <f>TRUNC(G473 * (1 + 'BDI '!$F$29), 2)</f>
        <v>13.28</v>
      </c>
      <c r="I473" s="142">
        <f t="shared" si="36"/>
        <v>371.84</v>
      </c>
      <c r="J473" s="215">
        <f t="shared" si="37"/>
        <v>7.764787075261328E-5</v>
      </c>
      <c r="M473" s="244">
        <f t="shared" si="38"/>
        <v>313.32</v>
      </c>
    </row>
    <row r="474" spans="1:13" ht="25.5">
      <c r="A474" s="214" t="s">
        <v>1018</v>
      </c>
      <c r="B474" s="140" t="s">
        <v>1013</v>
      </c>
      <c r="C474" s="164" t="s">
        <v>73</v>
      </c>
      <c r="D474" s="164" t="s">
        <v>1014</v>
      </c>
      <c r="E474" s="141" t="s">
        <v>99</v>
      </c>
      <c r="F474" s="140">
        <v>14</v>
      </c>
      <c r="G474" s="246">
        <v>26.91</v>
      </c>
      <c r="H474" s="142">
        <f>TRUNC(G474 * (1 + 'BDI '!$F$29), 2)</f>
        <v>31.94</v>
      </c>
      <c r="I474" s="142">
        <f t="shared" si="36"/>
        <v>447.16</v>
      </c>
      <c r="J474" s="215">
        <f t="shared" si="37"/>
        <v>9.3376242162592938E-5</v>
      </c>
      <c r="M474" s="244">
        <f t="shared" si="38"/>
        <v>376.74</v>
      </c>
    </row>
    <row r="475" spans="1:13" ht="25.5">
      <c r="A475" s="214" t="s">
        <v>1021</v>
      </c>
      <c r="B475" s="140" t="s">
        <v>1016</v>
      </c>
      <c r="C475" s="164" t="s">
        <v>73</v>
      </c>
      <c r="D475" s="164" t="s">
        <v>1017</v>
      </c>
      <c r="E475" s="141" t="s">
        <v>99</v>
      </c>
      <c r="F475" s="140">
        <v>3</v>
      </c>
      <c r="G475" s="246">
        <v>22.03</v>
      </c>
      <c r="H475" s="142">
        <f>TRUNC(G475 * (1 + 'BDI '!$F$29), 2)</f>
        <v>26.15</v>
      </c>
      <c r="I475" s="142">
        <f t="shared" si="36"/>
        <v>78.45</v>
      </c>
      <c r="J475" s="215">
        <f t="shared" si="37"/>
        <v>1.6381980046639716E-5</v>
      </c>
      <c r="M475" s="244">
        <f t="shared" si="38"/>
        <v>66.09</v>
      </c>
    </row>
    <row r="476" spans="1:13" ht="25.5">
      <c r="A476" s="214" t="s">
        <v>1024</v>
      </c>
      <c r="B476" s="140" t="s">
        <v>1019</v>
      </c>
      <c r="C476" s="164" t="s">
        <v>73</v>
      </c>
      <c r="D476" s="164" t="s">
        <v>1020</v>
      </c>
      <c r="E476" s="141" t="s">
        <v>99</v>
      </c>
      <c r="F476" s="140">
        <v>22</v>
      </c>
      <c r="G476" s="246">
        <v>12.52</v>
      </c>
      <c r="H476" s="142">
        <f>TRUNC(G476 * (1 + 'BDI '!$F$29), 2)</f>
        <v>14.86</v>
      </c>
      <c r="I476" s="142">
        <f t="shared" si="36"/>
        <v>326.92</v>
      </c>
      <c r="J476" s="215">
        <f t="shared" si="37"/>
        <v>6.8267647123613202E-5</v>
      </c>
      <c r="M476" s="244">
        <f t="shared" si="38"/>
        <v>275.44</v>
      </c>
    </row>
    <row r="477" spans="1:13" ht="25.5">
      <c r="A477" s="214" t="s">
        <v>1027</v>
      </c>
      <c r="B477" s="140" t="s">
        <v>1022</v>
      </c>
      <c r="C477" s="164" t="s">
        <v>73</v>
      </c>
      <c r="D477" s="164" t="s">
        <v>1023</v>
      </c>
      <c r="E477" s="141" t="s">
        <v>99</v>
      </c>
      <c r="F477" s="140">
        <v>23</v>
      </c>
      <c r="G477" s="246">
        <v>7.81</v>
      </c>
      <c r="H477" s="142">
        <f>TRUNC(G477 * (1 + 'BDI '!$F$29), 2)</f>
        <v>9.27</v>
      </c>
      <c r="I477" s="142">
        <f t="shared" si="36"/>
        <v>213.21</v>
      </c>
      <c r="J477" s="215">
        <f t="shared" si="37"/>
        <v>4.4522650933639948E-5</v>
      </c>
      <c r="M477" s="244">
        <f t="shared" si="38"/>
        <v>179.63</v>
      </c>
    </row>
    <row r="478" spans="1:13" ht="25.5">
      <c r="A478" s="214" t="s">
        <v>1029</v>
      </c>
      <c r="B478" s="140" t="s">
        <v>1025</v>
      </c>
      <c r="C478" s="164" t="s">
        <v>73</v>
      </c>
      <c r="D478" s="164" t="s">
        <v>1026</v>
      </c>
      <c r="E478" s="141" t="s">
        <v>99</v>
      </c>
      <c r="F478" s="140">
        <v>39</v>
      </c>
      <c r="G478" s="246">
        <v>12.03</v>
      </c>
      <c r="H478" s="142">
        <f>TRUNC(G478 * (1 + 'BDI '!$F$29), 2)</f>
        <v>14.28</v>
      </c>
      <c r="I478" s="142">
        <f t="shared" si="36"/>
        <v>556.91999999999996</v>
      </c>
      <c r="J478" s="215">
        <f t="shared" si="37"/>
        <v>1.1629639678234022E-4</v>
      </c>
      <c r="M478" s="244">
        <f t="shared" si="38"/>
        <v>469.17</v>
      </c>
    </row>
    <row r="479" spans="1:13" ht="25.5">
      <c r="A479" s="214" t="s">
        <v>1031</v>
      </c>
      <c r="B479" s="140" t="s">
        <v>1253</v>
      </c>
      <c r="C479" s="164" t="s">
        <v>92</v>
      </c>
      <c r="D479" s="164" t="s">
        <v>2040</v>
      </c>
      <c r="E479" s="141" t="s">
        <v>99</v>
      </c>
      <c r="F479" s="140">
        <v>9</v>
      </c>
      <c r="G479" s="246">
        <v>8.1999999999999993</v>
      </c>
      <c r="H479" s="142">
        <f>TRUNC(G479 * (1 + 'BDI '!$F$29), 2)</f>
        <v>9.73</v>
      </c>
      <c r="I479" s="142">
        <f t="shared" si="36"/>
        <v>87.57</v>
      </c>
      <c r="J479" s="215">
        <f t="shared" si="37"/>
        <v>1.8286424380933587E-5</v>
      </c>
      <c r="M479" s="244">
        <f t="shared" si="38"/>
        <v>73.8</v>
      </c>
    </row>
    <row r="480" spans="1:13" ht="25.5">
      <c r="A480" s="214" t="s">
        <v>1033</v>
      </c>
      <c r="B480" s="140" t="s">
        <v>2041</v>
      </c>
      <c r="C480" s="164" t="s">
        <v>92</v>
      </c>
      <c r="D480" s="164" t="s">
        <v>2042</v>
      </c>
      <c r="E480" s="141" t="s">
        <v>99</v>
      </c>
      <c r="F480" s="140">
        <v>6</v>
      </c>
      <c r="G480" s="246">
        <v>17.03</v>
      </c>
      <c r="H480" s="142">
        <f>TRUNC(G480 * (1 + 'BDI '!$F$29), 2)</f>
        <v>20.21</v>
      </c>
      <c r="I480" s="142">
        <f t="shared" si="36"/>
        <v>121.26</v>
      </c>
      <c r="J480" s="215">
        <f t="shared" si="37"/>
        <v>2.5321592102683646E-5</v>
      </c>
      <c r="M480" s="244">
        <f t="shared" si="38"/>
        <v>102.18</v>
      </c>
    </row>
    <row r="481" spans="1:13" ht="25.5">
      <c r="A481" s="214" t="s">
        <v>1036</v>
      </c>
      <c r="B481" s="140" t="s">
        <v>2043</v>
      </c>
      <c r="C481" s="164" t="s">
        <v>92</v>
      </c>
      <c r="D481" s="164" t="s">
        <v>2044</v>
      </c>
      <c r="E481" s="141" t="s">
        <v>99</v>
      </c>
      <c r="F481" s="140">
        <v>1</v>
      </c>
      <c r="G481" s="246">
        <v>18.73</v>
      </c>
      <c r="H481" s="142">
        <f>TRUNC(G481 * (1 + 'BDI '!$F$29), 2)</f>
        <v>22.23</v>
      </c>
      <c r="I481" s="142">
        <f t="shared" si="36"/>
        <v>22.23</v>
      </c>
      <c r="J481" s="215">
        <f t="shared" si="37"/>
        <v>4.6420830648413116E-6</v>
      </c>
      <c r="M481" s="244">
        <f t="shared" si="38"/>
        <v>18.73</v>
      </c>
    </row>
    <row r="482" spans="1:13" ht="25.5">
      <c r="A482" s="214" t="s">
        <v>1039</v>
      </c>
      <c r="B482" s="140" t="s">
        <v>1034</v>
      </c>
      <c r="C482" s="164" t="s">
        <v>73</v>
      </c>
      <c r="D482" s="164" t="s">
        <v>1035</v>
      </c>
      <c r="E482" s="141" t="s">
        <v>99</v>
      </c>
      <c r="F482" s="140">
        <v>3</v>
      </c>
      <c r="G482" s="246">
        <v>16.649999999999999</v>
      </c>
      <c r="H482" s="142">
        <f>TRUNC(G482 * (1 + 'BDI '!$F$29), 2)</f>
        <v>19.760000000000002</v>
      </c>
      <c r="I482" s="142">
        <f t="shared" si="36"/>
        <v>59.28</v>
      </c>
      <c r="J482" s="215">
        <f t="shared" si="37"/>
        <v>1.2378888172910165E-5</v>
      </c>
      <c r="M482" s="244">
        <f t="shared" si="38"/>
        <v>49.95</v>
      </c>
    </row>
    <row r="483" spans="1:13" ht="25.5" customHeight="1">
      <c r="A483" s="214" t="s">
        <v>1042</v>
      </c>
      <c r="B483" s="140" t="s">
        <v>1037</v>
      </c>
      <c r="C483" s="164" t="s">
        <v>73</v>
      </c>
      <c r="D483" s="164" t="s">
        <v>1038</v>
      </c>
      <c r="E483" s="141" t="s">
        <v>99</v>
      </c>
      <c r="F483" s="140">
        <v>2</v>
      </c>
      <c r="G483" s="246">
        <v>13.56</v>
      </c>
      <c r="H483" s="142">
        <f>TRUNC(G483 * (1 + 'BDI '!$F$29), 2)</f>
        <v>16.09</v>
      </c>
      <c r="I483" s="142">
        <f t="shared" si="36"/>
        <v>32.18</v>
      </c>
      <c r="J483" s="215">
        <f t="shared" si="37"/>
        <v>6.7198485392079801E-6</v>
      </c>
      <c r="M483" s="244">
        <f t="shared" si="38"/>
        <v>27.12</v>
      </c>
    </row>
    <row r="484" spans="1:13" ht="25.5">
      <c r="A484" s="214" t="s">
        <v>1045</v>
      </c>
      <c r="B484" s="140" t="s">
        <v>1040</v>
      </c>
      <c r="C484" s="164" t="s">
        <v>73</v>
      </c>
      <c r="D484" s="164" t="s">
        <v>1041</v>
      </c>
      <c r="E484" s="141" t="s">
        <v>99</v>
      </c>
      <c r="F484" s="140">
        <v>2</v>
      </c>
      <c r="G484" s="246">
        <v>7.63</v>
      </c>
      <c r="H484" s="142">
        <f>TRUNC(G484 * (1 + 'BDI '!$F$29), 2)</f>
        <v>9.0500000000000007</v>
      </c>
      <c r="I484" s="142">
        <f t="shared" si="36"/>
        <v>18.100000000000001</v>
      </c>
      <c r="J484" s="215">
        <f t="shared" si="37"/>
        <v>3.7796537774911266E-6</v>
      </c>
      <c r="M484" s="244">
        <f t="shared" si="38"/>
        <v>15.26</v>
      </c>
    </row>
    <row r="485" spans="1:13">
      <c r="A485" s="214" t="s">
        <v>1046</v>
      </c>
      <c r="B485" s="140" t="s">
        <v>1043</v>
      </c>
      <c r="C485" s="164" t="s">
        <v>73</v>
      </c>
      <c r="D485" s="164" t="s">
        <v>1044</v>
      </c>
      <c r="E485" s="141" t="s">
        <v>99</v>
      </c>
      <c r="F485" s="140">
        <v>50</v>
      </c>
      <c r="G485" s="246">
        <v>122.62</v>
      </c>
      <c r="H485" s="142">
        <f>TRUNC(G485 * (1 + 'BDI '!$F$29), 2)</f>
        <v>145.56</v>
      </c>
      <c r="I485" s="142">
        <f t="shared" si="36"/>
        <v>7278</v>
      </c>
      <c r="J485" s="215">
        <f t="shared" si="37"/>
        <v>1.5197966957226749E-3</v>
      </c>
      <c r="M485" s="244">
        <f t="shared" si="38"/>
        <v>6131</v>
      </c>
    </row>
    <row r="486" spans="1:13">
      <c r="A486" s="214" t="s">
        <v>1047</v>
      </c>
      <c r="B486" s="140" t="s">
        <v>771</v>
      </c>
      <c r="C486" s="164" t="s">
        <v>73</v>
      </c>
      <c r="D486" s="164" t="s">
        <v>772</v>
      </c>
      <c r="E486" s="141" t="s">
        <v>99</v>
      </c>
      <c r="F486" s="140">
        <v>8</v>
      </c>
      <c r="G486" s="246">
        <v>96</v>
      </c>
      <c r="H486" s="142">
        <f>TRUNC(G486 * (1 + 'BDI '!$F$29), 2)</f>
        <v>113.96</v>
      </c>
      <c r="I486" s="142">
        <f t="shared" si="36"/>
        <v>911.68</v>
      </c>
      <c r="J486" s="215">
        <f t="shared" si="37"/>
        <v>1.9037761082116628E-4</v>
      </c>
      <c r="M486" s="244">
        <f t="shared" si="38"/>
        <v>768</v>
      </c>
    </row>
    <row r="487" spans="1:13">
      <c r="A487" s="214" t="s">
        <v>1050</v>
      </c>
      <c r="B487" s="140" t="s">
        <v>684</v>
      </c>
      <c r="C487" s="164" t="s">
        <v>73</v>
      </c>
      <c r="D487" s="164" t="s">
        <v>685</v>
      </c>
      <c r="E487" s="141" t="s">
        <v>99</v>
      </c>
      <c r="F487" s="140">
        <v>26</v>
      </c>
      <c r="G487" s="246">
        <v>59.93</v>
      </c>
      <c r="H487" s="142">
        <f>TRUNC(G487 * (1 + 'BDI '!$F$29), 2)</f>
        <v>71.14</v>
      </c>
      <c r="I487" s="142">
        <f t="shared" si="36"/>
        <v>1849.64</v>
      </c>
      <c r="J487" s="215">
        <f t="shared" si="37"/>
        <v>3.8624302834246892E-4</v>
      </c>
      <c r="M487" s="244">
        <f t="shared" si="38"/>
        <v>1558.18</v>
      </c>
    </row>
    <row r="488" spans="1:13" ht="25.5">
      <c r="A488" s="214" t="s">
        <v>1052</v>
      </c>
      <c r="B488" s="140" t="s">
        <v>2045</v>
      </c>
      <c r="C488" s="164" t="s">
        <v>92</v>
      </c>
      <c r="D488" s="164" t="s">
        <v>1049</v>
      </c>
      <c r="E488" s="141" t="s">
        <v>94</v>
      </c>
      <c r="F488" s="140">
        <v>11</v>
      </c>
      <c r="G488" s="246">
        <v>34.590000000000003</v>
      </c>
      <c r="H488" s="142">
        <f>TRUNC(G488 * (1 + 'BDI '!$F$29), 2)</f>
        <v>41.06</v>
      </c>
      <c r="I488" s="142">
        <f t="shared" si="36"/>
        <v>451.66</v>
      </c>
      <c r="J488" s="215">
        <f t="shared" si="37"/>
        <v>9.431593509069847E-5</v>
      </c>
      <c r="M488" s="244">
        <f t="shared" si="38"/>
        <v>380.49</v>
      </c>
    </row>
    <row r="489" spans="1:13" ht="25.5">
      <c r="A489" s="214" t="s">
        <v>1055</v>
      </c>
      <c r="B489" s="140" t="s">
        <v>2046</v>
      </c>
      <c r="C489" s="164" t="s">
        <v>92</v>
      </c>
      <c r="D489" s="164" t="s">
        <v>1051</v>
      </c>
      <c r="E489" s="141" t="s">
        <v>94</v>
      </c>
      <c r="F489" s="140">
        <v>1</v>
      </c>
      <c r="G489" s="246">
        <v>134.43</v>
      </c>
      <c r="H489" s="142">
        <f>TRUNC(G489 * (1 + 'BDI '!$F$29), 2)</f>
        <v>159.58000000000001</v>
      </c>
      <c r="I489" s="142">
        <f t="shared" si="36"/>
        <v>159.58000000000001</v>
      </c>
      <c r="J489" s="215">
        <f t="shared" si="37"/>
        <v>3.3323599437128948E-5</v>
      </c>
      <c r="M489" s="244">
        <f t="shared" si="38"/>
        <v>134.43</v>
      </c>
    </row>
    <row r="490" spans="1:13" ht="25.5">
      <c r="A490" s="214" t="s">
        <v>1058</v>
      </c>
      <c r="B490" s="140" t="s">
        <v>2047</v>
      </c>
      <c r="C490" s="164" t="s">
        <v>92</v>
      </c>
      <c r="D490" s="164" t="s">
        <v>1054</v>
      </c>
      <c r="E490" s="141" t="s">
        <v>94</v>
      </c>
      <c r="F490" s="140">
        <v>3</v>
      </c>
      <c r="G490" s="246">
        <v>61.8</v>
      </c>
      <c r="H490" s="142">
        <f>TRUNC(G490 * (1 + 'BDI '!$F$29), 2)</f>
        <v>73.36</v>
      </c>
      <c r="I490" s="142">
        <f t="shared" si="36"/>
        <v>220.08</v>
      </c>
      <c r="J490" s="215">
        <f t="shared" si="37"/>
        <v>4.5957248803881056E-5</v>
      </c>
      <c r="M490" s="244">
        <f t="shared" si="38"/>
        <v>185.4</v>
      </c>
    </row>
    <row r="491" spans="1:13" ht="25.5">
      <c r="A491" s="214" t="s">
        <v>1061</v>
      </c>
      <c r="B491" s="140" t="s">
        <v>2048</v>
      </c>
      <c r="C491" s="164" t="s">
        <v>92</v>
      </c>
      <c r="D491" s="164" t="s">
        <v>1057</v>
      </c>
      <c r="E491" s="141" t="s">
        <v>94</v>
      </c>
      <c r="F491" s="140">
        <v>17</v>
      </c>
      <c r="G491" s="246">
        <v>84.55</v>
      </c>
      <c r="H491" s="142">
        <f>TRUNC(G491 * (1 + 'BDI '!$F$29), 2)</f>
        <v>100.36</v>
      </c>
      <c r="I491" s="142">
        <f t="shared" si="36"/>
        <v>1706.12</v>
      </c>
      <c r="J491" s="215">
        <f t="shared" si="37"/>
        <v>3.5627308855542319E-4</v>
      </c>
      <c r="M491" s="244">
        <f t="shared" si="38"/>
        <v>1437.35</v>
      </c>
    </row>
    <row r="492" spans="1:13" ht="25.5">
      <c r="A492" s="214" t="s">
        <v>1064</v>
      </c>
      <c r="B492" s="140" t="s">
        <v>1059</v>
      </c>
      <c r="C492" s="164" t="s">
        <v>73</v>
      </c>
      <c r="D492" s="164" t="s">
        <v>1060</v>
      </c>
      <c r="E492" s="141" t="s">
        <v>99</v>
      </c>
      <c r="F492" s="140">
        <v>5</v>
      </c>
      <c r="G492" s="246">
        <v>162.78</v>
      </c>
      <c r="H492" s="142">
        <f>TRUNC(G492 * (1 + 'BDI '!$F$29), 2)</f>
        <v>193.23</v>
      </c>
      <c r="I492" s="142">
        <f t="shared" si="36"/>
        <v>966.15</v>
      </c>
      <c r="J492" s="215">
        <f t="shared" si="37"/>
        <v>2.01752071664257E-4</v>
      </c>
      <c r="M492" s="244">
        <f t="shared" si="38"/>
        <v>813.9</v>
      </c>
    </row>
    <row r="493" spans="1:13" ht="25.5">
      <c r="A493" s="214" t="s">
        <v>1067</v>
      </c>
      <c r="B493" s="140" t="s">
        <v>2049</v>
      </c>
      <c r="C493" s="164" t="s">
        <v>92</v>
      </c>
      <c r="D493" s="164" t="s">
        <v>1063</v>
      </c>
      <c r="E493" s="141" t="s">
        <v>94</v>
      </c>
      <c r="F493" s="140">
        <v>1</v>
      </c>
      <c r="G493" s="246">
        <v>1128.83</v>
      </c>
      <c r="H493" s="142">
        <f>TRUNC(G493 * (1 + 'BDI '!$F$29), 2)</f>
        <v>1340.03</v>
      </c>
      <c r="I493" s="142">
        <f t="shared" si="36"/>
        <v>1340.03</v>
      </c>
      <c r="J493" s="215">
        <f t="shared" si="37"/>
        <v>2.798259365442781E-4</v>
      </c>
      <c r="M493" s="244">
        <f t="shared" si="38"/>
        <v>1128.83</v>
      </c>
    </row>
    <row r="494" spans="1:13" ht="25.5">
      <c r="A494" s="214" t="s">
        <v>1070</v>
      </c>
      <c r="B494" s="140" t="s">
        <v>2050</v>
      </c>
      <c r="C494" s="164" t="s">
        <v>92</v>
      </c>
      <c r="D494" s="164" t="s">
        <v>1066</v>
      </c>
      <c r="E494" s="141" t="s">
        <v>94</v>
      </c>
      <c r="F494" s="140">
        <v>2</v>
      </c>
      <c r="G494" s="246">
        <v>814.23</v>
      </c>
      <c r="H494" s="142">
        <f>TRUNC(G494 * (1 + 'BDI '!$F$29), 2)</f>
        <v>966.57</v>
      </c>
      <c r="I494" s="142">
        <f t="shared" si="36"/>
        <v>1933.14</v>
      </c>
      <c r="J494" s="215">
        <f t="shared" si="37"/>
        <v>4.0367955267509373E-4</v>
      </c>
      <c r="M494" s="244">
        <f t="shared" si="38"/>
        <v>1628.46</v>
      </c>
    </row>
    <row r="495" spans="1:13" ht="25.5">
      <c r="A495" s="214" t="s">
        <v>2051</v>
      </c>
      <c r="B495" s="140" t="s">
        <v>1068</v>
      </c>
      <c r="C495" s="164" t="s">
        <v>73</v>
      </c>
      <c r="D495" s="164" t="s">
        <v>1069</v>
      </c>
      <c r="E495" s="141" t="s">
        <v>99</v>
      </c>
      <c r="F495" s="140">
        <v>9</v>
      </c>
      <c r="G495" s="246">
        <v>433.62</v>
      </c>
      <c r="H495" s="142">
        <f>TRUNC(G495 * (1 + 'BDI '!$F$29), 2)</f>
        <v>514.75</v>
      </c>
      <c r="I495" s="142">
        <f t="shared" si="36"/>
        <v>4632.75</v>
      </c>
      <c r="J495" s="215">
        <f t="shared" si="37"/>
        <v>9.674138694846417E-4</v>
      </c>
      <c r="M495" s="244">
        <f t="shared" si="38"/>
        <v>3902.58</v>
      </c>
    </row>
    <row r="496" spans="1:13" ht="25.5">
      <c r="A496" s="214" t="s">
        <v>2052</v>
      </c>
      <c r="B496" s="140" t="s">
        <v>345</v>
      </c>
      <c r="C496" s="164" t="s">
        <v>92</v>
      </c>
      <c r="D496" s="164" t="s">
        <v>2053</v>
      </c>
      <c r="E496" s="141" t="s">
        <v>94</v>
      </c>
      <c r="F496" s="140">
        <v>3</v>
      </c>
      <c r="G496" s="246">
        <v>1885.2</v>
      </c>
      <c r="H496" s="142">
        <f>TRUNC(G496 * (1 + 'BDI '!$F$29), 2)</f>
        <v>2237.92</v>
      </c>
      <c r="I496" s="142">
        <f t="shared" si="36"/>
        <v>6713.76</v>
      </c>
      <c r="J496" s="215">
        <f t="shared" si="37"/>
        <v>1.4019717317772832E-3</v>
      </c>
      <c r="M496" s="244">
        <f t="shared" si="38"/>
        <v>5655.6</v>
      </c>
    </row>
    <row r="497" spans="1:13">
      <c r="A497" s="212" t="s">
        <v>1072</v>
      </c>
      <c r="B497" s="163"/>
      <c r="C497" s="163"/>
      <c r="D497" s="163" t="s">
        <v>1073</v>
      </c>
      <c r="E497" s="163"/>
      <c r="F497" s="138"/>
      <c r="G497" s="163"/>
      <c r="H497" s="163"/>
      <c r="I497" s="139">
        <f>SUM(I498:I519)</f>
        <v>7920.48</v>
      </c>
      <c r="J497" s="213">
        <f t="shared" si="37"/>
        <v>1.6539597873780616E-3</v>
      </c>
      <c r="M497" s="244">
        <f t="shared" si="38"/>
        <v>0</v>
      </c>
    </row>
    <row r="498" spans="1:13" ht="25.5">
      <c r="A498" s="214" t="s">
        <v>1074</v>
      </c>
      <c r="B498" s="140" t="s">
        <v>937</v>
      </c>
      <c r="C498" s="164" t="s">
        <v>73</v>
      </c>
      <c r="D498" s="164" t="s">
        <v>938</v>
      </c>
      <c r="E498" s="141" t="s">
        <v>105</v>
      </c>
      <c r="F498" s="140">
        <v>53</v>
      </c>
      <c r="G498" s="246">
        <v>31.84</v>
      </c>
      <c r="H498" s="142">
        <f>TRUNC(G498 * (1 + 'BDI '!$F$29), 2)</f>
        <v>37.79</v>
      </c>
      <c r="I498" s="142">
        <f t="shared" ref="I498:I519" si="39">TRUNC(F498 * H498, 2)</f>
        <v>2002.87</v>
      </c>
      <c r="J498" s="215">
        <f t="shared" si="37"/>
        <v>4.1824061664771559E-4</v>
      </c>
      <c r="M498" s="244">
        <f t="shared" si="38"/>
        <v>1687.52</v>
      </c>
    </row>
    <row r="499" spans="1:13" ht="25.5">
      <c r="A499" s="214" t="s">
        <v>1075</v>
      </c>
      <c r="B499" s="140" t="s">
        <v>940</v>
      </c>
      <c r="C499" s="164" t="s">
        <v>73</v>
      </c>
      <c r="D499" s="164" t="s">
        <v>941</v>
      </c>
      <c r="E499" s="141" t="s">
        <v>105</v>
      </c>
      <c r="F499" s="140">
        <v>20.5</v>
      </c>
      <c r="G499" s="246">
        <v>15.13</v>
      </c>
      <c r="H499" s="142">
        <f>TRUNC(G499 * (1 + 'BDI '!$F$29), 2)</f>
        <v>17.96</v>
      </c>
      <c r="I499" s="142">
        <f t="shared" si="39"/>
        <v>368.18</v>
      </c>
      <c r="J499" s="215">
        <f t="shared" si="37"/>
        <v>7.6883587171087457E-5</v>
      </c>
      <c r="M499" s="244">
        <f t="shared" si="38"/>
        <v>310.16000000000003</v>
      </c>
    </row>
    <row r="500" spans="1:13" ht="25.5">
      <c r="A500" s="214" t="s">
        <v>1076</v>
      </c>
      <c r="B500" s="140" t="s">
        <v>943</v>
      </c>
      <c r="C500" s="164" t="s">
        <v>73</v>
      </c>
      <c r="D500" s="164" t="s">
        <v>944</v>
      </c>
      <c r="E500" s="141" t="s">
        <v>105</v>
      </c>
      <c r="F500" s="140">
        <v>6.2</v>
      </c>
      <c r="G500" s="246">
        <v>48.31</v>
      </c>
      <c r="H500" s="142">
        <f>TRUNC(G500 * (1 + 'BDI '!$F$29), 2)</f>
        <v>57.34</v>
      </c>
      <c r="I500" s="142">
        <f t="shared" si="39"/>
        <v>355.5</v>
      </c>
      <c r="J500" s="215">
        <f t="shared" si="37"/>
        <v>7.4235741320336765E-5</v>
      </c>
      <c r="M500" s="244">
        <f t="shared" si="38"/>
        <v>299.52</v>
      </c>
    </row>
    <row r="501" spans="1:13" ht="25.5">
      <c r="A501" s="214" t="s">
        <v>1077</v>
      </c>
      <c r="B501" s="140" t="s">
        <v>946</v>
      </c>
      <c r="C501" s="164" t="s">
        <v>73</v>
      </c>
      <c r="D501" s="164" t="s">
        <v>947</v>
      </c>
      <c r="E501" s="141" t="s">
        <v>105</v>
      </c>
      <c r="F501" s="140">
        <v>21.8</v>
      </c>
      <c r="G501" s="246">
        <v>24.25</v>
      </c>
      <c r="H501" s="142">
        <f>TRUNC(G501 * (1 + 'BDI '!$F$29), 2)</f>
        <v>28.78</v>
      </c>
      <c r="I501" s="142">
        <f t="shared" si="39"/>
        <v>627.4</v>
      </c>
      <c r="J501" s="215">
        <f t="shared" si="37"/>
        <v>1.3101407624297969E-4</v>
      </c>
      <c r="M501" s="244">
        <f t="shared" si="38"/>
        <v>528.65</v>
      </c>
    </row>
    <row r="502" spans="1:13" ht="25.5" customHeight="1">
      <c r="A502" s="214" t="s">
        <v>1078</v>
      </c>
      <c r="B502" s="140" t="s">
        <v>959</v>
      </c>
      <c r="C502" s="164" t="s">
        <v>73</v>
      </c>
      <c r="D502" s="164" t="s">
        <v>960</v>
      </c>
      <c r="E502" s="141" t="s">
        <v>105</v>
      </c>
      <c r="F502" s="140">
        <v>74.8</v>
      </c>
      <c r="G502" s="246">
        <v>5.75</v>
      </c>
      <c r="H502" s="142">
        <f>TRUNC(G502 * (1 + 'BDI '!$F$29), 2)</f>
        <v>6.82</v>
      </c>
      <c r="I502" s="142">
        <f t="shared" si="39"/>
        <v>510.13</v>
      </c>
      <c r="J502" s="215">
        <f t="shared" si="37"/>
        <v>1.0652567853654962E-4</v>
      </c>
      <c r="M502" s="244">
        <f t="shared" si="38"/>
        <v>430.1</v>
      </c>
    </row>
    <row r="503" spans="1:13" ht="25.5">
      <c r="A503" s="214" t="s">
        <v>1079</v>
      </c>
      <c r="B503" s="140" t="s">
        <v>1080</v>
      </c>
      <c r="C503" s="164" t="s">
        <v>73</v>
      </c>
      <c r="D503" s="164" t="s">
        <v>1081</v>
      </c>
      <c r="E503" s="141" t="s">
        <v>105</v>
      </c>
      <c r="F503" s="140">
        <v>26.7</v>
      </c>
      <c r="G503" s="246">
        <v>13.87</v>
      </c>
      <c r="H503" s="142">
        <f>TRUNC(G503 * (1 + 'BDI '!$F$29), 2)</f>
        <v>16.46</v>
      </c>
      <c r="I503" s="142">
        <f t="shared" si="39"/>
        <v>439.48</v>
      </c>
      <c r="J503" s="215">
        <f t="shared" si="37"/>
        <v>9.1772499565292835E-5</v>
      </c>
      <c r="M503" s="244">
        <f t="shared" si="38"/>
        <v>370.32</v>
      </c>
    </row>
    <row r="504" spans="1:13" ht="25.5">
      <c r="A504" s="214" t="s">
        <v>1082</v>
      </c>
      <c r="B504" s="140" t="s">
        <v>1083</v>
      </c>
      <c r="C504" s="164" t="s">
        <v>73</v>
      </c>
      <c r="D504" s="164" t="s">
        <v>1084</v>
      </c>
      <c r="E504" s="141" t="s">
        <v>105</v>
      </c>
      <c r="F504" s="140">
        <v>26.7</v>
      </c>
      <c r="G504" s="246">
        <v>9.4600000000000009</v>
      </c>
      <c r="H504" s="142">
        <f>TRUNC(G504 * (1 + 'BDI '!$F$29), 2)</f>
        <v>11.22</v>
      </c>
      <c r="I504" s="142">
        <f t="shared" si="39"/>
        <v>299.57</v>
      </c>
      <c r="J504" s="215">
        <f t="shared" si="37"/>
        <v>6.2556402327238489E-5</v>
      </c>
      <c r="M504" s="244">
        <f t="shared" si="38"/>
        <v>252.58</v>
      </c>
    </row>
    <row r="505" spans="1:13">
      <c r="A505" s="214" t="s">
        <v>1085</v>
      </c>
      <c r="B505" s="140" t="s">
        <v>771</v>
      </c>
      <c r="C505" s="164" t="s">
        <v>73</v>
      </c>
      <c r="D505" s="164" t="s">
        <v>772</v>
      </c>
      <c r="E505" s="141" t="s">
        <v>99</v>
      </c>
      <c r="F505" s="140">
        <v>11</v>
      </c>
      <c r="G505" s="246">
        <v>96</v>
      </c>
      <c r="H505" s="142">
        <f>TRUNC(G505 * (1 + 'BDI '!$F$29), 2)</f>
        <v>113.96</v>
      </c>
      <c r="I505" s="142">
        <f t="shared" si="39"/>
        <v>1253.56</v>
      </c>
      <c r="J505" s="215">
        <f t="shared" si="37"/>
        <v>2.6176921487910363E-4</v>
      </c>
      <c r="M505" s="244">
        <f t="shared" si="38"/>
        <v>1056</v>
      </c>
    </row>
    <row r="506" spans="1:13" ht="25.5">
      <c r="A506" s="214" t="s">
        <v>1086</v>
      </c>
      <c r="B506" s="140" t="s">
        <v>1019</v>
      </c>
      <c r="C506" s="164" t="s">
        <v>73</v>
      </c>
      <c r="D506" s="164" t="s">
        <v>1020</v>
      </c>
      <c r="E506" s="141" t="s">
        <v>99</v>
      </c>
      <c r="F506" s="140">
        <v>14</v>
      </c>
      <c r="G506" s="246">
        <v>12.52</v>
      </c>
      <c r="H506" s="142">
        <f>TRUNC(G506 * (1 + 'BDI '!$F$29), 2)</f>
        <v>14.86</v>
      </c>
      <c r="I506" s="142">
        <f t="shared" si="39"/>
        <v>208.04</v>
      </c>
      <c r="J506" s="215">
        <f t="shared" si="37"/>
        <v>4.3443048169572041E-5</v>
      </c>
      <c r="M506" s="244">
        <f t="shared" si="38"/>
        <v>175.28</v>
      </c>
    </row>
    <row r="507" spans="1:13" ht="25.5">
      <c r="A507" s="214" t="s">
        <v>1087</v>
      </c>
      <c r="B507" s="140" t="s">
        <v>1016</v>
      </c>
      <c r="C507" s="164" t="s">
        <v>73</v>
      </c>
      <c r="D507" s="164" t="s">
        <v>1017</v>
      </c>
      <c r="E507" s="141" t="s">
        <v>99</v>
      </c>
      <c r="F507" s="140">
        <v>2</v>
      </c>
      <c r="G507" s="246">
        <v>22.03</v>
      </c>
      <c r="H507" s="142">
        <f>TRUNC(G507 * (1 + 'BDI '!$F$29), 2)</f>
        <v>26.15</v>
      </c>
      <c r="I507" s="142">
        <f t="shared" si="39"/>
        <v>52.3</v>
      </c>
      <c r="J507" s="215">
        <f t="shared" si="37"/>
        <v>1.0921320031093143E-5</v>
      </c>
      <c r="M507" s="244">
        <f t="shared" si="38"/>
        <v>44.06</v>
      </c>
    </row>
    <row r="508" spans="1:13" ht="25.5">
      <c r="A508" s="214" t="s">
        <v>1088</v>
      </c>
      <c r="B508" s="140" t="s">
        <v>1007</v>
      </c>
      <c r="C508" s="164" t="s">
        <v>73</v>
      </c>
      <c r="D508" s="164" t="s">
        <v>1008</v>
      </c>
      <c r="E508" s="141" t="s">
        <v>99</v>
      </c>
      <c r="F508" s="140">
        <v>28</v>
      </c>
      <c r="G508" s="246">
        <v>11.72</v>
      </c>
      <c r="H508" s="142">
        <f>TRUNC(G508 * (1 + 'BDI '!$F$29), 2)</f>
        <v>13.91</v>
      </c>
      <c r="I508" s="142">
        <f t="shared" si="39"/>
        <v>389.48</v>
      </c>
      <c r="J508" s="215">
        <f t="shared" si="37"/>
        <v>8.1331467030786953E-5</v>
      </c>
      <c r="M508" s="244">
        <f t="shared" si="38"/>
        <v>328.16</v>
      </c>
    </row>
    <row r="509" spans="1:13" ht="25.5">
      <c r="A509" s="214" t="s">
        <v>1089</v>
      </c>
      <c r="B509" s="140" t="s">
        <v>1090</v>
      </c>
      <c r="C509" s="164" t="s">
        <v>73</v>
      </c>
      <c r="D509" s="164" t="s">
        <v>1091</v>
      </c>
      <c r="E509" s="141" t="s">
        <v>99</v>
      </c>
      <c r="F509" s="140">
        <v>6</v>
      </c>
      <c r="G509" s="246">
        <v>16.010000000000002</v>
      </c>
      <c r="H509" s="142">
        <f>TRUNC(G509 * (1 + 'BDI '!$F$29), 2)</f>
        <v>19</v>
      </c>
      <c r="I509" s="142">
        <f t="shared" si="39"/>
        <v>114</v>
      </c>
      <c r="J509" s="215">
        <f t="shared" si="37"/>
        <v>2.3805554178673393E-5</v>
      </c>
      <c r="M509" s="244">
        <f t="shared" si="38"/>
        <v>96.06</v>
      </c>
    </row>
    <row r="510" spans="1:13" ht="25.5">
      <c r="A510" s="214" t="s">
        <v>1092</v>
      </c>
      <c r="B510" s="140" t="s">
        <v>992</v>
      </c>
      <c r="C510" s="164" t="s">
        <v>73</v>
      </c>
      <c r="D510" s="164" t="s">
        <v>993</v>
      </c>
      <c r="E510" s="141" t="s">
        <v>99</v>
      </c>
      <c r="F510" s="140">
        <v>1</v>
      </c>
      <c r="G510" s="246">
        <v>24.28</v>
      </c>
      <c r="H510" s="142">
        <f>TRUNC(G510 * (1 + 'BDI '!$F$29), 2)</f>
        <v>28.82</v>
      </c>
      <c r="I510" s="142">
        <f t="shared" si="39"/>
        <v>28.82</v>
      </c>
      <c r="J510" s="215">
        <f t="shared" si="37"/>
        <v>6.0182111528891856E-6</v>
      </c>
      <c r="M510" s="244">
        <f t="shared" si="38"/>
        <v>24.28</v>
      </c>
    </row>
    <row r="511" spans="1:13" ht="25.5">
      <c r="A511" s="214" t="s">
        <v>1093</v>
      </c>
      <c r="B511" s="140" t="s">
        <v>1094</v>
      </c>
      <c r="C511" s="164" t="s">
        <v>73</v>
      </c>
      <c r="D511" s="164" t="s">
        <v>1095</v>
      </c>
      <c r="E511" s="141" t="s">
        <v>99</v>
      </c>
      <c r="F511" s="140">
        <v>1</v>
      </c>
      <c r="G511" s="246">
        <v>40.39</v>
      </c>
      <c r="H511" s="142">
        <f>TRUNC(G511 * (1 + 'BDI '!$F$29), 2)</f>
        <v>47.94</v>
      </c>
      <c r="I511" s="142">
        <f t="shared" si="39"/>
        <v>47.94</v>
      </c>
      <c r="J511" s="215">
        <f t="shared" si="37"/>
        <v>1.0010861994084231E-5</v>
      </c>
      <c r="M511" s="244">
        <f t="shared" si="38"/>
        <v>40.39</v>
      </c>
    </row>
    <row r="512" spans="1:13" ht="38.25">
      <c r="A512" s="214" t="s">
        <v>1096</v>
      </c>
      <c r="B512" s="140" t="s">
        <v>1255</v>
      </c>
      <c r="C512" s="164" t="s">
        <v>92</v>
      </c>
      <c r="D512" s="164" t="s">
        <v>2039</v>
      </c>
      <c r="E512" s="141" t="s">
        <v>99</v>
      </c>
      <c r="F512" s="140">
        <v>4</v>
      </c>
      <c r="G512" s="246">
        <v>34.86</v>
      </c>
      <c r="H512" s="142">
        <f>TRUNC(G512 * (1 + 'BDI '!$F$29), 2)</f>
        <v>41.38</v>
      </c>
      <c r="I512" s="142">
        <f t="shared" si="39"/>
        <v>165.52</v>
      </c>
      <c r="J512" s="215">
        <f t="shared" si="37"/>
        <v>3.4563994102228244E-5</v>
      </c>
      <c r="M512" s="244">
        <f t="shared" si="38"/>
        <v>139.44</v>
      </c>
    </row>
    <row r="513" spans="1:13" ht="25.5">
      <c r="A513" s="214" t="s">
        <v>1097</v>
      </c>
      <c r="B513" s="140" t="s">
        <v>1040</v>
      </c>
      <c r="C513" s="164" t="s">
        <v>73</v>
      </c>
      <c r="D513" s="164" t="s">
        <v>1041</v>
      </c>
      <c r="E513" s="141" t="s">
        <v>99</v>
      </c>
      <c r="F513" s="140">
        <v>7</v>
      </c>
      <c r="G513" s="246">
        <v>7.63</v>
      </c>
      <c r="H513" s="142">
        <f>TRUNC(G513 * (1 + 'BDI '!$F$29), 2)</f>
        <v>9.0500000000000007</v>
      </c>
      <c r="I513" s="142">
        <f t="shared" si="39"/>
        <v>63.35</v>
      </c>
      <c r="J513" s="215">
        <f t="shared" si="37"/>
        <v>1.3228788221218943E-5</v>
      </c>
      <c r="M513" s="244">
        <f t="shared" si="38"/>
        <v>53.41</v>
      </c>
    </row>
    <row r="514" spans="1:13" ht="25.5">
      <c r="A514" s="214" t="s">
        <v>1098</v>
      </c>
      <c r="B514" s="140" t="s">
        <v>1037</v>
      </c>
      <c r="C514" s="164" t="s">
        <v>73</v>
      </c>
      <c r="D514" s="164" t="s">
        <v>1038</v>
      </c>
      <c r="E514" s="141" t="s">
        <v>99</v>
      </c>
      <c r="F514" s="140">
        <v>3</v>
      </c>
      <c r="G514" s="246">
        <v>13.56</v>
      </c>
      <c r="H514" s="142">
        <f>TRUNC(G514 * (1 + 'BDI '!$F$29), 2)</f>
        <v>16.09</v>
      </c>
      <c r="I514" s="142">
        <f t="shared" si="39"/>
        <v>48.27</v>
      </c>
      <c r="J514" s="215">
        <f t="shared" si="37"/>
        <v>1.0079772808811971E-5</v>
      </c>
      <c r="M514" s="244">
        <f t="shared" si="38"/>
        <v>40.68</v>
      </c>
    </row>
    <row r="515" spans="1:13" ht="25.5">
      <c r="A515" s="214" t="s">
        <v>1099</v>
      </c>
      <c r="B515" s="140" t="s">
        <v>983</v>
      </c>
      <c r="C515" s="164" t="s">
        <v>73</v>
      </c>
      <c r="D515" s="164" t="s">
        <v>984</v>
      </c>
      <c r="E515" s="141" t="s">
        <v>99</v>
      </c>
      <c r="F515" s="140">
        <v>22</v>
      </c>
      <c r="G515" s="246">
        <v>22.01</v>
      </c>
      <c r="H515" s="142">
        <f>TRUNC(G515 * (1 + 'BDI '!$F$29), 2)</f>
        <v>26.12</v>
      </c>
      <c r="I515" s="142">
        <f t="shared" si="39"/>
        <v>574.64</v>
      </c>
      <c r="J515" s="215">
        <f t="shared" si="37"/>
        <v>1.1999669871256911E-4</v>
      </c>
      <c r="M515" s="244">
        <f t="shared" si="38"/>
        <v>484.22</v>
      </c>
    </row>
    <row r="516" spans="1:13" ht="25.5">
      <c r="A516" s="214" t="s">
        <v>1100</v>
      </c>
      <c r="B516" s="140" t="s">
        <v>2035</v>
      </c>
      <c r="C516" s="164" t="s">
        <v>92</v>
      </c>
      <c r="D516" s="164" t="s">
        <v>2036</v>
      </c>
      <c r="E516" s="141" t="s">
        <v>99</v>
      </c>
      <c r="F516" s="140">
        <v>4</v>
      </c>
      <c r="G516" s="246">
        <v>31.77</v>
      </c>
      <c r="H516" s="142">
        <f>TRUNC(G516 * (1 + 'BDI '!$F$29), 2)</f>
        <v>37.71</v>
      </c>
      <c r="I516" s="142">
        <f t="shared" si="39"/>
        <v>150.84</v>
      </c>
      <c r="J516" s="215">
        <f t="shared" si="37"/>
        <v>3.1498506950097321E-5</v>
      </c>
      <c r="M516" s="244">
        <f t="shared" si="38"/>
        <v>127.08</v>
      </c>
    </row>
    <row r="517" spans="1:13" ht="25.5">
      <c r="A517" s="214" t="s">
        <v>1101</v>
      </c>
      <c r="B517" s="140" t="s">
        <v>2033</v>
      </c>
      <c r="C517" s="164" t="s">
        <v>92</v>
      </c>
      <c r="D517" s="164" t="s">
        <v>2034</v>
      </c>
      <c r="E517" s="141" t="s">
        <v>94</v>
      </c>
      <c r="F517" s="140">
        <v>1</v>
      </c>
      <c r="G517" s="246">
        <v>44.46</v>
      </c>
      <c r="H517" s="142">
        <f>TRUNC(G517 * (1 + 'BDI '!$F$29), 2)</f>
        <v>52.77</v>
      </c>
      <c r="I517" s="142">
        <f t="shared" si="39"/>
        <v>52.77</v>
      </c>
      <c r="J517" s="215">
        <f t="shared" si="37"/>
        <v>1.10194657369175E-5</v>
      </c>
      <c r="M517" s="244">
        <f t="shared" si="38"/>
        <v>44.46</v>
      </c>
    </row>
    <row r="518" spans="1:13" ht="25.5">
      <c r="A518" s="214" t="s">
        <v>1102</v>
      </c>
      <c r="B518" s="140" t="s">
        <v>2054</v>
      </c>
      <c r="C518" s="164" t="s">
        <v>92</v>
      </c>
      <c r="D518" s="164" t="s">
        <v>2055</v>
      </c>
      <c r="E518" s="141" t="s">
        <v>99</v>
      </c>
      <c r="F518" s="140">
        <v>3</v>
      </c>
      <c r="G518" s="246">
        <v>21.55</v>
      </c>
      <c r="H518" s="142">
        <f>TRUNC(G518 * (1 + 'BDI '!$F$29), 2)</f>
        <v>25.58</v>
      </c>
      <c r="I518" s="142">
        <f t="shared" si="39"/>
        <v>76.739999999999995</v>
      </c>
      <c r="J518" s="215">
        <f t="shared" si="37"/>
        <v>1.6024896733959614E-5</v>
      </c>
      <c r="M518" s="244">
        <f t="shared" si="38"/>
        <v>64.650000000000006</v>
      </c>
    </row>
    <row r="519" spans="1:13" ht="38.25">
      <c r="A519" s="214" t="s">
        <v>1104</v>
      </c>
      <c r="B519" s="140" t="s">
        <v>2056</v>
      </c>
      <c r="C519" s="164" t="s">
        <v>92</v>
      </c>
      <c r="D519" s="164" t="s">
        <v>2057</v>
      </c>
      <c r="E519" s="141" t="s">
        <v>99</v>
      </c>
      <c r="F519" s="140">
        <v>6</v>
      </c>
      <c r="G519" s="246">
        <v>12.79</v>
      </c>
      <c r="H519" s="142">
        <f>TRUNC(G519 * (1 + 'BDI '!$F$29), 2)</f>
        <v>15.18</v>
      </c>
      <c r="I519" s="142">
        <f t="shared" si="39"/>
        <v>91.08</v>
      </c>
      <c r="J519" s="215">
        <f t="shared" si="37"/>
        <v>1.9019384864855899E-5</v>
      </c>
      <c r="M519" s="244">
        <f t="shared" si="38"/>
        <v>76.739999999999995</v>
      </c>
    </row>
    <row r="520" spans="1:13">
      <c r="A520" s="212" t="s">
        <v>1106</v>
      </c>
      <c r="B520" s="163"/>
      <c r="C520" s="163"/>
      <c r="D520" s="163" t="s">
        <v>2058</v>
      </c>
      <c r="E520" s="163"/>
      <c r="F520" s="138"/>
      <c r="G520" s="163"/>
      <c r="H520" s="163"/>
      <c r="I520" s="139">
        <f>SUM(I521:I530)</f>
        <v>15956.900000000001</v>
      </c>
      <c r="J520" s="213">
        <f t="shared" si="37"/>
        <v>3.3321302409971359E-3</v>
      </c>
      <c r="M520" s="244">
        <f t="shared" si="38"/>
        <v>0</v>
      </c>
    </row>
    <row r="521" spans="1:13" ht="25.5">
      <c r="A521" s="214" t="s">
        <v>1107</v>
      </c>
      <c r="B521" s="140" t="s">
        <v>1109</v>
      </c>
      <c r="C521" s="164" t="s">
        <v>73</v>
      </c>
      <c r="D521" s="164" t="s">
        <v>1110</v>
      </c>
      <c r="E521" s="141" t="s">
        <v>99</v>
      </c>
      <c r="F521" s="140">
        <v>4</v>
      </c>
      <c r="G521" s="246">
        <v>421.76</v>
      </c>
      <c r="H521" s="142">
        <f>TRUNC(G521 * (1 + 'BDI '!$F$29), 2)</f>
        <v>500.67</v>
      </c>
      <c r="I521" s="142">
        <f t="shared" ref="I521:I530" si="40">TRUNC(F521 * H521, 2)</f>
        <v>2002.68</v>
      </c>
      <c r="J521" s="215">
        <f t="shared" si="37"/>
        <v>4.1820094072408449E-4</v>
      </c>
      <c r="M521" s="244">
        <f t="shared" si="38"/>
        <v>1687.04</v>
      </c>
    </row>
    <row r="522" spans="1:13" ht="25.5">
      <c r="A522" s="214" t="s">
        <v>1108</v>
      </c>
      <c r="B522" s="140" t="s">
        <v>2059</v>
      </c>
      <c r="C522" s="164" t="s">
        <v>92</v>
      </c>
      <c r="D522" s="164" t="s">
        <v>2060</v>
      </c>
      <c r="E522" s="141" t="s">
        <v>94</v>
      </c>
      <c r="F522" s="140">
        <v>4</v>
      </c>
      <c r="G522" s="246">
        <v>213.49</v>
      </c>
      <c r="H522" s="142">
        <f>TRUNC(G522 * (1 + 'BDI '!$F$29), 2)</f>
        <v>253.43</v>
      </c>
      <c r="I522" s="142">
        <f t="shared" si="40"/>
        <v>1013.72</v>
      </c>
      <c r="J522" s="215">
        <f t="shared" si="37"/>
        <v>2.116856700175859E-4</v>
      </c>
      <c r="M522" s="244">
        <f t="shared" si="38"/>
        <v>853.96</v>
      </c>
    </row>
    <row r="523" spans="1:13" ht="25.5">
      <c r="A523" s="214" t="s">
        <v>1111</v>
      </c>
      <c r="B523" s="140" t="s">
        <v>1113</v>
      </c>
      <c r="C523" s="164" t="s">
        <v>73</v>
      </c>
      <c r="D523" s="164" t="s">
        <v>1114</v>
      </c>
      <c r="E523" s="141" t="s">
        <v>105</v>
      </c>
      <c r="F523" s="140">
        <v>45.5</v>
      </c>
      <c r="G523" s="246">
        <v>52.95</v>
      </c>
      <c r="H523" s="142">
        <f>TRUNC(G523 * (1 + 'BDI '!$F$29), 2)</f>
        <v>62.85</v>
      </c>
      <c r="I523" s="142">
        <f t="shared" si="40"/>
        <v>2859.67</v>
      </c>
      <c r="J523" s="215">
        <f t="shared" si="37"/>
        <v>5.9715815015900825E-4</v>
      </c>
      <c r="M523" s="244">
        <f t="shared" si="38"/>
        <v>2409.2199999999998</v>
      </c>
    </row>
    <row r="524" spans="1:13" ht="25.5">
      <c r="A524" s="214" t="s">
        <v>1112</v>
      </c>
      <c r="B524" s="140" t="s">
        <v>1116</v>
      </c>
      <c r="C524" s="164" t="s">
        <v>73</v>
      </c>
      <c r="D524" s="164" t="s">
        <v>1117</v>
      </c>
      <c r="E524" s="141" t="s">
        <v>99</v>
      </c>
      <c r="F524" s="140">
        <v>5</v>
      </c>
      <c r="G524" s="246">
        <v>80.63</v>
      </c>
      <c r="H524" s="142">
        <f>TRUNC(G524 * (1 + 'BDI '!$F$29), 2)</f>
        <v>95.71</v>
      </c>
      <c r="I524" s="142">
        <f t="shared" si="40"/>
        <v>478.55</v>
      </c>
      <c r="J524" s="215">
        <f t="shared" si="37"/>
        <v>9.9931122387755721E-5</v>
      </c>
      <c r="M524" s="244">
        <f t="shared" si="38"/>
        <v>403.15</v>
      </c>
    </row>
    <row r="525" spans="1:13" ht="25.5">
      <c r="A525" s="214" t="s">
        <v>1115</v>
      </c>
      <c r="B525" s="140" t="s">
        <v>2061</v>
      </c>
      <c r="C525" s="164" t="s">
        <v>73</v>
      </c>
      <c r="D525" s="164" t="s">
        <v>2062</v>
      </c>
      <c r="E525" s="141" t="s">
        <v>105</v>
      </c>
      <c r="F525" s="140">
        <v>43.1</v>
      </c>
      <c r="G525" s="246">
        <v>75.3</v>
      </c>
      <c r="H525" s="142">
        <f>TRUNC(G525 * (1 + 'BDI '!$F$29), 2)</f>
        <v>89.38</v>
      </c>
      <c r="I525" s="142">
        <f t="shared" si="40"/>
        <v>3852.27</v>
      </c>
      <c r="J525" s="215">
        <f t="shared" si="37"/>
        <v>8.0443352803401887E-4</v>
      </c>
      <c r="M525" s="244">
        <f t="shared" si="38"/>
        <v>3245.43</v>
      </c>
    </row>
    <row r="526" spans="1:13" ht="25.5">
      <c r="A526" s="214" t="s">
        <v>1118</v>
      </c>
      <c r="B526" s="140" t="s">
        <v>2063</v>
      </c>
      <c r="C526" s="164" t="s">
        <v>73</v>
      </c>
      <c r="D526" s="164" t="s">
        <v>2064</v>
      </c>
      <c r="E526" s="141" t="s">
        <v>105</v>
      </c>
      <c r="F526" s="140">
        <v>22.4</v>
      </c>
      <c r="G526" s="246">
        <v>145.31</v>
      </c>
      <c r="H526" s="142">
        <f>TRUNC(G526 * (1 + 'BDI '!$F$29), 2)</f>
        <v>172.49</v>
      </c>
      <c r="I526" s="142">
        <f t="shared" si="40"/>
        <v>3863.77</v>
      </c>
      <c r="J526" s="215">
        <f t="shared" si="37"/>
        <v>8.0683496551695521E-4</v>
      </c>
      <c r="M526" s="244">
        <f t="shared" si="38"/>
        <v>3254.94</v>
      </c>
    </row>
    <row r="527" spans="1:13" ht="51">
      <c r="A527" s="214" t="s">
        <v>2065</v>
      </c>
      <c r="B527" s="140" t="s">
        <v>965</v>
      </c>
      <c r="C527" s="164" t="s">
        <v>73</v>
      </c>
      <c r="D527" s="164" t="s">
        <v>966</v>
      </c>
      <c r="E527" s="141" t="s">
        <v>143</v>
      </c>
      <c r="F527" s="140">
        <v>13.72</v>
      </c>
      <c r="G527" s="246">
        <v>8.1</v>
      </c>
      <c r="H527" s="142">
        <f>TRUNC(G527 * (1 + 'BDI '!$F$29), 2)</f>
        <v>9.61</v>
      </c>
      <c r="I527" s="142">
        <f t="shared" si="40"/>
        <v>131.84</v>
      </c>
      <c r="J527" s="215">
        <f t="shared" si="37"/>
        <v>2.753091458698509E-5</v>
      </c>
      <c r="M527" s="244">
        <f t="shared" si="38"/>
        <v>111.13</v>
      </c>
    </row>
    <row r="528" spans="1:13" ht="38.25">
      <c r="A528" s="214" t="s">
        <v>2066</v>
      </c>
      <c r="B528" s="140" t="s">
        <v>968</v>
      </c>
      <c r="C528" s="164" t="s">
        <v>73</v>
      </c>
      <c r="D528" s="164" t="s">
        <v>969</v>
      </c>
      <c r="E528" s="141" t="s">
        <v>143</v>
      </c>
      <c r="F528" s="140">
        <v>13.03</v>
      </c>
      <c r="G528" s="246">
        <v>21.99</v>
      </c>
      <c r="H528" s="142">
        <f>TRUNC(G528 * (1 + 'BDI '!$F$29), 2)</f>
        <v>26.1</v>
      </c>
      <c r="I528" s="142">
        <f t="shared" si="40"/>
        <v>340.08</v>
      </c>
      <c r="J528" s="215">
        <f t="shared" ref="J528:J591" si="41">I528/$H$947</f>
        <v>7.1015726886695146E-5</v>
      </c>
      <c r="M528" s="244">
        <f t="shared" ref="M528:M591" si="42">TRUNC(F528*G528,2)</f>
        <v>286.52</v>
      </c>
    </row>
    <row r="529" spans="1:13" ht="25.5">
      <c r="A529" s="214" t="s">
        <v>2067</v>
      </c>
      <c r="B529" s="140" t="s">
        <v>702</v>
      </c>
      <c r="C529" s="164" t="s">
        <v>73</v>
      </c>
      <c r="D529" s="164" t="s">
        <v>703</v>
      </c>
      <c r="E529" s="141" t="s">
        <v>143</v>
      </c>
      <c r="F529" s="140">
        <v>1.34</v>
      </c>
      <c r="G529" s="246">
        <v>309.79000000000002</v>
      </c>
      <c r="H529" s="142">
        <f>TRUNC(G529 * (1 + 'BDI '!$F$29), 2)</f>
        <v>367.75</v>
      </c>
      <c r="I529" s="142">
        <f t="shared" si="40"/>
        <v>492.78</v>
      </c>
      <c r="J529" s="215">
        <f t="shared" si="41"/>
        <v>1.0290264024707608E-4</v>
      </c>
      <c r="M529" s="244">
        <f t="shared" si="42"/>
        <v>415.11</v>
      </c>
    </row>
    <row r="530" spans="1:13" ht="25.5">
      <c r="A530" s="214" t="s">
        <v>2068</v>
      </c>
      <c r="B530" s="140" t="s">
        <v>239</v>
      </c>
      <c r="C530" s="164" t="s">
        <v>92</v>
      </c>
      <c r="D530" s="164" t="s">
        <v>388</v>
      </c>
      <c r="E530" s="141" t="s">
        <v>143</v>
      </c>
      <c r="F530" s="140">
        <v>1.34</v>
      </c>
      <c r="G530" s="246">
        <v>579.33000000000004</v>
      </c>
      <c r="H530" s="142">
        <f>TRUNC(G530 * (1 + 'BDI '!$F$29), 2)</f>
        <v>687.72</v>
      </c>
      <c r="I530" s="142">
        <f t="shared" si="40"/>
        <v>921.54</v>
      </c>
      <c r="J530" s="215">
        <f t="shared" si="41"/>
        <v>1.9243658243697084E-4</v>
      </c>
      <c r="M530" s="244">
        <f t="shared" si="42"/>
        <v>776.3</v>
      </c>
    </row>
    <row r="531" spans="1:13">
      <c r="A531" s="212" t="s">
        <v>2069</v>
      </c>
      <c r="B531" s="163"/>
      <c r="C531" s="163"/>
      <c r="D531" s="163" t="s">
        <v>2070</v>
      </c>
      <c r="E531" s="163"/>
      <c r="F531" s="138"/>
      <c r="G531" s="163"/>
      <c r="H531" s="163"/>
      <c r="I531" s="139">
        <f>SUM(I532:I553)</f>
        <v>52470.590000000004</v>
      </c>
      <c r="J531" s="213">
        <f t="shared" si="41"/>
        <v>1.0956942745894371E-2</v>
      </c>
      <c r="M531" s="244">
        <f t="shared" si="42"/>
        <v>0</v>
      </c>
    </row>
    <row r="532" spans="1:13" ht="25.5">
      <c r="A532" s="214" t="s">
        <v>2071</v>
      </c>
      <c r="B532" s="140" t="s">
        <v>2220</v>
      </c>
      <c r="C532" s="164" t="s">
        <v>92</v>
      </c>
      <c r="D532" s="164" t="s">
        <v>2221</v>
      </c>
      <c r="E532" s="141" t="s">
        <v>94</v>
      </c>
      <c r="F532" s="140">
        <v>4</v>
      </c>
      <c r="G532" s="246">
        <v>3061.59</v>
      </c>
      <c r="H532" s="142">
        <f>TRUNC(G532 * (1 + 'BDI '!$F$29), 2)</f>
        <v>3634.41</v>
      </c>
      <c r="I532" s="142">
        <f t="shared" ref="I532:I553" si="43">TRUNC(F532 * H532, 2)</f>
        <v>14537.64</v>
      </c>
      <c r="J532" s="215">
        <f t="shared" si="41"/>
        <v>3.0357594442986793E-3</v>
      </c>
      <c r="M532" s="244">
        <f t="shared" si="42"/>
        <v>12246.36</v>
      </c>
    </row>
    <row r="533" spans="1:13" ht="25.5">
      <c r="A533" s="214" t="s">
        <v>2222</v>
      </c>
      <c r="B533" s="140" t="s">
        <v>2223</v>
      </c>
      <c r="C533" s="164" t="s">
        <v>92</v>
      </c>
      <c r="D533" s="164" t="s">
        <v>2224</v>
      </c>
      <c r="E533" s="141" t="s">
        <v>94</v>
      </c>
      <c r="F533" s="140">
        <v>3</v>
      </c>
      <c r="G533" s="246">
        <v>621.44000000000005</v>
      </c>
      <c r="H533" s="142">
        <f>TRUNC(G533 * (1 + 'BDI '!$F$29), 2)</f>
        <v>737.71</v>
      </c>
      <c r="I533" s="142">
        <f t="shared" si="43"/>
        <v>2213.13</v>
      </c>
      <c r="J533" s="215">
        <f t="shared" si="41"/>
        <v>4.621472466618197E-4</v>
      </c>
      <c r="M533" s="244">
        <f t="shared" si="42"/>
        <v>1864.32</v>
      </c>
    </row>
    <row r="534" spans="1:13" ht="25.5">
      <c r="A534" s="214" t="s">
        <v>2225</v>
      </c>
      <c r="B534" s="140" t="s">
        <v>2226</v>
      </c>
      <c r="C534" s="164" t="s">
        <v>92</v>
      </c>
      <c r="D534" s="164" t="s">
        <v>2227</v>
      </c>
      <c r="E534" s="141" t="s">
        <v>94</v>
      </c>
      <c r="F534" s="140">
        <v>4</v>
      </c>
      <c r="G534" s="246">
        <v>738.25</v>
      </c>
      <c r="H534" s="142">
        <f>TRUNC(G534 * (1 + 'BDI '!$F$29), 2)</f>
        <v>876.37</v>
      </c>
      <c r="I534" s="142">
        <f t="shared" si="43"/>
        <v>3505.48</v>
      </c>
      <c r="J534" s="215">
        <f t="shared" si="41"/>
        <v>7.3201661458119306E-4</v>
      </c>
      <c r="M534" s="244">
        <f t="shared" si="42"/>
        <v>2953</v>
      </c>
    </row>
    <row r="535" spans="1:13" ht="25.5" customHeight="1">
      <c r="A535" s="214" t="s">
        <v>2228</v>
      </c>
      <c r="B535" s="140" t="s">
        <v>2229</v>
      </c>
      <c r="C535" s="164" t="s">
        <v>92</v>
      </c>
      <c r="D535" s="164" t="s">
        <v>2230</v>
      </c>
      <c r="E535" s="141" t="s">
        <v>94</v>
      </c>
      <c r="F535" s="140">
        <v>8</v>
      </c>
      <c r="G535" s="246">
        <v>841.71</v>
      </c>
      <c r="H535" s="142">
        <f>TRUNC(G535 * (1 + 'BDI '!$F$29), 2)</f>
        <v>999.19</v>
      </c>
      <c r="I535" s="142">
        <f t="shared" si="43"/>
        <v>7993.52</v>
      </c>
      <c r="J535" s="215">
        <f t="shared" si="41"/>
        <v>1.669212047704468E-3</v>
      </c>
      <c r="M535" s="244">
        <f t="shared" si="42"/>
        <v>6733.68</v>
      </c>
    </row>
    <row r="536" spans="1:13" ht="25.5">
      <c r="A536" s="214" t="s">
        <v>2231</v>
      </c>
      <c r="B536" s="140" t="s">
        <v>2232</v>
      </c>
      <c r="C536" s="164" t="s">
        <v>92</v>
      </c>
      <c r="D536" s="164" t="s">
        <v>2233</v>
      </c>
      <c r="E536" s="141" t="s">
        <v>94</v>
      </c>
      <c r="F536" s="140">
        <v>5</v>
      </c>
      <c r="G536" s="246">
        <v>1296.96</v>
      </c>
      <c r="H536" s="142">
        <f>TRUNC(G536 * (1 + 'BDI '!$F$29), 2)</f>
        <v>1539.62</v>
      </c>
      <c r="I536" s="142">
        <f t="shared" si="43"/>
        <v>7698.1</v>
      </c>
      <c r="J536" s="215">
        <f t="shared" si="41"/>
        <v>1.6075222510775935E-3</v>
      </c>
      <c r="M536" s="244">
        <f t="shared" si="42"/>
        <v>6484.8</v>
      </c>
    </row>
    <row r="537" spans="1:13" ht="25.5">
      <c r="A537" s="214" t="s">
        <v>2234</v>
      </c>
      <c r="B537" s="140" t="s">
        <v>2235</v>
      </c>
      <c r="C537" s="164" t="s">
        <v>92</v>
      </c>
      <c r="D537" s="164" t="s">
        <v>2236</v>
      </c>
      <c r="E537" s="141" t="s">
        <v>94</v>
      </c>
      <c r="F537" s="140">
        <v>1</v>
      </c>
      <c r="G537" s="246">
        <v>177.84</v>
      </c>
      <c r="H537" s="142">
        <f>TRUNC(G537 * (1 + 'BDI '!$F$29), 2)</f>
        <v>211.11</v>
      </c>
      <c r="I537" s="142">
        <f t="shared" si="43"/>
        <v>211.11</v>
      </c>
      <c r="J537" s="215">
        <f t="shared" si="41"/>
        <v>4.4084127567190704E-5</v>
      </c>
      <c r="M537" s="244">
        <f t="shared" si="42"/>
        <v>177.84</v>
      </c>
    </row>
    <row r="538" spans="1:13" ht="25.5">
      <c r="A538" s="214" t="s">
        <v>2237</v>
      </c>
      <c r="B538" s="140" t="s">
        <v>2238</v>
      </c>
      <c r="C538" s="164" t="s">
        <v>92</v>
      </c>
      <c r="D538" s="164" t="s">
        <v>2239</v>
      </c>
      <c r="E538" s="141" t="s">
        <v>94</v>
      </c>
      <c r="F538" s="140">
        <v>1</v>
      </c>
      <c r="G538" s="246">
        <v>179.05</v>
      </c>
      <c r="H538" s="142">
        <f>TRUNC(G538 * (1 + 'BDI '!$F$29), 2)</f>
        <v>212.55</v>
      </c>
      <c r="I538" s="142">
        <f t="shared" si="43"/>
        <v>212.55</v>
      </c>
      <c r="J538" s="215">
        <f t="shared" si="41"/>
        <v>4.4384829304184475E-5</v>
      </c>
      <c r="M538" s="244">
        <f t="shared" si="42"/>
        <v>179.05</v>
      </c>
    </row>
    <row r="539" spans="1:13" ht="25.5">
      <c r="A539" s="214" t="s">
        <v>2240</v>
      </c>
      <c r="B539" s="140" t="s">
        <v>2241</v>
      </c>
      <c r="C539" s="164" t="s">
        <v>92</v>
      </c>
      <c r="D539" s="164" t="s">
        <v>2242</v>
      </c>
      <c r="E539" s="141" t="s">
        <v>94</v>
      </c>
      <c r="F539" s="140">
        <v>1</v>
      </c>
      <c r="G539" s="246">
        <v>229.77</v>
      </c>
      <c r="H539" s="142">
        <f>TRUNC(G539 * (1 + 'BDI '!$F$29), 2)</f>
        <v>272.75</v>
      </c>
      <c r="I539" s="142">
        <f t="shared" si="43"/>
        <v>272.75</v>
      </c>
      <c r="J539" s="215">
        <f t="shared" si="41"/>
        <v>5.6955832475729538E-5</v>
      </c>
      <c r="M539" s="244">
        <f t="shared" si="42"/>
        <v>229.77</v>
      </c>
    </row>
    <row r="540" spans="1:13" ht="25.5">
      <c r="A540" s="214" t="s">
        <v>2243</v>
      </c>
      <c r="B540" s="140" t="s">
        <v>2244</v>
      </c>
      <c r="C540" s="164" t="s">
        <v>92</v>
      </c>
      <c r="D540" s="164" t="s">
        <v>2245</v>
      </c>
      <c r="E540" s="141" t="s">
        <v>94</v>
      </c>
      <c r="F540" s="140">
        <v>1</v>
      </c>
      <c r="G540" s="246">
        <v>233.44</v>
      </c>
      <c r="H540" s="142">
        <f>TRUNC(G540 * (1 + 'BDI '!$F$29), 2)</f>
        <v>277.11</v>
      </c>
      <c r="I540" s="142">
        <f t="shared" si="43"/>
        <v>277.11</v>
      </c>
      <c r="J540" s="215">
        <f t="shared" si="41"/>
        <v>5.7866290512738457E-5</v>
      </c>
      <c r="M540" s="244">
        <f t="shared" si="42"/>
        <v>233.44</v>
      </c>
    </row>
    <row r="541" spans="1:13" ht="25.5">
      <c r="A541" s="214" t="s">
        <v>2246</v>
      </c>
      <c r="B541" s="140" t="s">
        <v>2247</v>
      </c>
      <c r="C541" s="164" t="s">
        <v>92</v>
      </c>
      <c r="D541" s="164" t="s">
        <v>2248</v>
      </c>
      <c r="E541" s="141" t="s">
        <v>94</v>
      </c>
      <c r="F541" s="140">
        <v>1</v>
      </c>
      <c r="G541" s="246">
        <v>156.47</v>
      </c>
      <c r="H541" s="142">
        <f>TRUNC(G541 * (1 + 'BDI '!$F$29), 2)</f>
        <v>185.74</v>
      </c>
      <c r="I541" s="142">
        <f t="shared" si="43"/>
        <v>185.74</v>
      </c>
      <c r="J541" s="215">
        <f t="shared" si="41"/>
        <v>3.8786347659182419E-5</v>
      </c>
      <c r="M541" s="244">
        <f t="shared" si="42"/>
        <v>156.47</v>
      </c>
    </row>
    <row r="542" spans="1:13" ht="25.5">
      <c r="A542" s="214" t="s">
        <v>2249</v>
      </c>
      <c r="B542" s="140" t="s">
        <v>2250</v>
      </c>
      <c r="C542" s="164" t="s">
        <v>92</v>
      </c>
      <c r="D542" s="164" t="s">
        <v>2251</v>
      </c>
      <c r="E542" s="141" t="s">
        <v>94</v>
      </c>
      <c r="F542" s="140">
        <v>4</v>
      </c>
      <c r="G542" s="246">
        <v>312.66000000000003</v>
      </c>
      <c r="H542" s="142">
        <f>TRUNC(G542 * (1 + 'BDI '!$F$29), 2)</f>
        <v>371.15</v>
      </c>
      <c r="I542" s="142">
        <f t="shared" si="43"/>
        <v>1484.6</v>
      </c>
      <c r="J542" s="215">
        <f t="shared" si="41"/>
        <v>3.1001513801454838E-4</v>
      </c>
      <c r="M542" s="244">
        <f t="shared" si="42"/>
        <v>1250.6400000000001</v>
      </c>
    </row>
    <row r="543" spans="1:13" ht="25.5">
      <c r="A543" s="214" t="s">
        <v>2252</v>
      </c>
      <c r="B543" s="140" t="s">
        <v>2253</v>
      </c>
      <c r="C543" s="164" t="s">
        <v>92</v>
      </c>
      <c r="D543" s="164" t="s">
        <v>2254</v>
      </c>
      <c r="E543" s="141" t="s">
        <v>94</v>
      </c>
      <c r="F543" s="140">
        <v>4</v>
      </c>
      <c r="G543" s="246">
        <v>237.27</v>
      </c>
      <c r="H543" s="142">
        <f>TRUNC(G543 * (1 + 'BDI '!$F$29), 2)</f>
        <v>281.66000000000003</v>
      </c>
      <c r="I543" s="142">
        <f t="shared" si="43"/>
        <v>1126.6400000000001</v>
      </c>
      <c r="J543" s="215">
        <f t="shared" si="41"/>
        <v>2.3526569789351397E-4</v>
      </c>
      <c r="M543" s="244">
        <f t="shared" si="42"/>
        <v>949.08</v>
      </c>
    </row>
    <row r="544" spans="1:13" ht="25.5">
      <c r="A544" s="214" t="s">
        <v>2255</v>
      </c>
      <c r="B544" s="140" t="s">
        <v>2256</v>
      </c>
      <c r="C544" s="164" t="s">
        <v>92</v>
      </c>
      <c r="D544" s="164" t="s">
        <v>2257</v>
      </c>
      <c r="E544" s="141" t="s">
        <v>94</v>
      </c>
      <c r="F544" s="140">
        <v>2</v>
      </c>
      <c r="G544" s="246">
        <v>231.93</v>
      </c>
      <c r="H544" s="142">
        <f>TRUNC(G544 * (1 + 'BDI '!$F$29), 2)</f>
        <v>275.32</v>
      </c>
      <c r="I544" s="142">
        <f t="shared" si="43"/>
        <v>550.64</v>
      </c>
      <c r="J544" s="215">
        <f t="shared" si="41"/>
        <v>1.1498500309600628E-4</v>
      </c>
      <c r="M544" s="244">
        <f t="shared" si="42"/>
        <v>463.86</v>
      </c>
    </row>
    <row r="545" spans="1:13" ht="25.5">
      <c r="A545" s="214" t="s">
        <v>2258</v>
      </c>
      <c r="B545" s="140" t="s">
        <v>2259</v>
      </c>
      <c r="C545" s="164" t="s">
        <v>92</v>
      </c>
      <c r="D545" s="164" t="s">
        <v>2260</v>
      </c>
      <c r="E545" s="141" t="s">
        <v>94</v>
      </c>
      <c r="F545" s="140">
        <v>1</v>
      </c>
      <c r="G545" s="246">
        <v>646.21</v>
      </c>
      <c r="H545" s="142">
        <f>TRUNC(G545 * (1 + 'BDI '!$F$29), 2)</f>
        <v>767.11</v>
      </c>
      <c r="I545" s="142">
        <f t="shared" si="43"/>
        <v>767.11</v>
      </c>
      <c r="J545" s="215">
        <f t="shared" si="41"/>
        <v>1.6018840935089603E-4</v>
      </c>
      <c r="M545" s="244">
        <f t="shared" si="42"/>
        <v>646.21</v>
      </c>
    </row>
    <row r="546" spans="1:13" ht="25.5">
      <c r="A546" s="214" t="s">
        <v>2261</v>
      </c>
      <c r="B546" s="140" t="s">
        <v>2262</v>
      </c>
      <c r="C546" s="164" t="s">
        <v>92</v>
      </c>
      <c r="D546" s="164" t="s">
        <v>2263</v>
      </c>
      <c r="E546" s="141" t="s">
        <v>94</v>
      </c>
      <c r="F546" s="140">
        <v>1</v>
      </c>
      <c r="G546" s="246">
        <v>1120.18</v>
      </c>
      <c r="H546" s="142">
        <f>TRUNC(G546 * (1 + 'BDI '!$F$29), 2)</f>
        <v>1329.76</v>
      </c>
      <c r="I546" s="142">
        <f t="shared" si="43"/>
        <v>1329.76</v>
      </c>
      <c r="J546" s="215">
        <f t="shared" si="41"/>
        <v>2.776813484616906E-4</v>
      </c>
      <c r="M546" s="244">
        <f t="shared" si="42"/>
        <v>1120.18</v>
      </c>
    </row>
    <row r="547" spans="1:13" ht="25.5">
      <c r="A547" s="214" t="s">
        <v>2264</v>
      </c>
      <c r="B547" s="140" t="s">
        <v>2265</v>
      </c>
      <c r="C547" s="164" t="s">
        <v>92</v>
      </c>
      <c r="D547" s="164" t="s">
        <v>2266</v>
      </c>
      <c r="E547" s="141" t="s">
        <v>94</v>
      </c>
      <c r="F547" s="140">
        <v>1</v>
      </c>
      <c r="G547" s="246">
        <v>808.9</v>
      </c>
      <c r="H547" s="142">
        <f>TRUNC(G547 * (1 + 'BDI '!$F$29), 2)</f>
        <v>960.24</v>
      </c>
      <c r="I547" s="142">
        <f t="shared" si="43"/>
        <v>960.24</v>
      </c>
      <c r="J547" s="215">
        <f t="shared" si="41"/>
        <v>2.0051794161867842E-4</v>
      </c>
      <c r="M547" s="244">
        <f t="shared" si="42"/>
        <v>808.9</v>
      </c>
    </row>
    <row r="548" spans="1:13" ht="25.5">
      <c r="A548" s="214" t="s">
        <v>2267</v>
      </c>
      <c r="B548" s="140" t="s">
        <v>2268</v>
      </c>
      <c r="C548" s="164" t="s">
        <v>92</v>
      </c>
      <c r="D548" s="164" t="s">
        <v>2269</v>
      </c>
      <c r="E548" s="141" t="s">
        <v>94</v>
      </c>
      <c r="F548" s="140">
        <v>12</v>
      </c>
      <c r="G548" s="246">
        <v>63.21</v>
      </c>
      <c r="H548" s="142">
        <f>TRUNC(G548 * (1 + 'BDI '!$F$29), 2)</f>
        <v>75.03</v>
      </c>
      <c r="I548" s="142">
        <f t="shared" si="43"/>
        <v>900.36</v>
      </c>
      <c r="J548" s="215">
        <f t="shared" si="41"/>
        <v>1.8801376105535418E-4</v>
      </c>
      <c r="M548" s="244">
        <f t="shared" si="42"/>
        <v>758.52</v>
      </c>
    </row>
    <row r="549" spans="1:13" ht="25.5">
      <c r="A549" s="214" t="s">
        <v>2270</v>
      </c>
      <c r="B549" s="140" t="s">
        <v>2271</v>
      </c>
      <c r="C549" s="164" t="s">
        <v>92</v>
      </c>
      <c r="D549" s="164" t="s">
        <v>2272</v>
      </c>
      <c r="E549" s="141" t="s">
        <v>94</v>
      </c>
      <c r="F549" s="140">
        <v>5</v>
      </c>
      <c r="G549" s="246">
        <v>69.28</v>
      </c>
      <c r="H549" s="142">
        <f>TRUNC(G549 * (1 + 'BDI '!$F$29), 2)</f>
        <v>82.24</v>
      </c>
      <c r="I549" s="142">
        <f t="shared" si="43"/>
        <v>411.2</v>
      </c>
      <c r="J549" s="215">
        <f t="shared" si="41"/>
        <v>8.5867051563776303E-5</v>
      </c>
      <c r="M549" s="244">
        <f t="shared" si="42"/>
        <v>346.4</v>
      </c>
    </row>
    <row r="550" spans="1:13" ht="25.5">
      <c r="A550" s="214" t="s">
        <v>2273</v>
      </c>
      <c r="B550" s="140" t="s">
        <v>2274</v>
      </c>
      <c r="C550" s="164" t="s">
        <v>92</v>
      </c>
      <c r="D550" s="164" t="s">
        <v>2275</v>
      </c>
      <c r="E550" s="141" t="s">
        <v>94</v>
      </c>
      <c r="F550" s="140">
        <v>12</v>
      </c>
      <c r="G550" s="246">
        <v>80.14</v>
      </c>
      <c r="H550" s="142">
        <f>TRUNC(G550 * (1 + 'BDI '!$F$29), 2)</f>
        <v>95.13</v>
      </c>
      <c r="I550" s="142">
        <f t="shared" si="43"/>
        <v>1141.56</v>
      </c>
      <c r="J550" s="215">
        <f t="shared" si="41"/>
        <v>2.3838130200181049E-4</v>
      </c>
      <c r="M550" s="244">
        <f t="shared" si="42"/>
        <v>961.68</v>
      </c>
    </row>
    <row r="551" spans="1:13" ht="25.5">
      <c r="A551" s="214" t="s">
        <v>2276</v>
      </c>
      <c r="B551" s="140" t="s">
        <v>2277</v>
      </c>
      <c r="C551" s="164" t="s">
        <v>92</v>
      </c>
      <c r="D551" s="164" t="s">
        <v>2278</v>
      </c>
      <c r="E551" s="141" t="s">
        <v>94</v>
      </c>
      <c r="F551" s="140">
        <v>13</v>
      </c>
      <c r="G551" s="246">
        <v>80.63</v>
      </c>
      <c r="H551" s="142">
        <f>TRUNC(G551 * (1 + 'BDI '!$F$29), 2)</f>
        <v>95.71</v>
      </c>
      <c r="I551" s="142">
        <f t="shared" si="43"/>
        <v>1244.23</v>
      </c>
      <c r="J551" s="215">
        <f t="shared" si="41"/>
        <v>2.5982091820816485E-4</v>
      </c>
      <c r="M551" s="244">
        <f t="shared" si="42"/>
        <v>1048.19</v>
      </c>
    </row>
    <row r="552" spans="1:13" ht="25.5">
      <c r="A552" s="214" t="s">
        <v>2279</v>
      </c>
      <c r="B552" s="140" t="s">
        <v>2280</v>
      </c>
      <c r="C552" s="164" t="s">
        <v>92</v>
      </c>
      <c r="D552" s="164" t="s">
        <v>2281</v>
      </c>
      <c r="E552" s="141" t="s">
        <v>94</v>
      </c>
      <c r="F552" s="140">
        <v>8</v>
      </c>
      <c r="G552" s="246">
        <v>201.02</v>
      </c>
      <c r="H552" s="142">
        <f>TRUNC(G552 * (1 + 'BDI '!$F$29), 2)</f>
        <v>238.63</v>
      </c>
      <c r="I552" s="142">
        <f t="shared" si="43"/>
        <v>1909.04</v>
      </c>
      <c r="J552" s="215">
        <f t="shared" si="41"/>
        <v>3.9864697499346184E-4</v>
      </c>
      <c r="M552" s="244">
        <f t="shared" si="42"/>
        <v>1608.16</v>
      </c>
    </row>
    <row r="553" spans="1:13" ht="25.5">
      <c r="A553" s="214" t="s">
        <v>2282</v>
      </c>
      <c r="B553" s="140" t="s">
        <v>2283</v>
      </c>
      <c r="C553" s="164" t="s">
        <v>92</v>
      </c>
      <c r="D553" s="164" t="s">
        <v>2284</v>
      </c>
      <c r="E553" s="141" t="s">
        <v>94</v>
      </c>
      <c r="F553" s="140">
        <v>6</v>
      </c>
      <c r="G553" s="246">
        <v>496.74</v>
      </c>
      <c r="H553" s="142">
        <f>TRUNC(G553 * (1 + 'BDI '!$F$29), 2)</f>
        <v>589.67999999999995</v>
      </c>
      <c r="I553" s="142">
        <f t="shared" si="43"/>
        <v>3538.08</v>
      </c>
      <c r="J553" s="215">
        <f t="shared" si="41"/>
        <v>7.3882416779369085E-4</v>
      </c>
      <c r="M553" s="244">
        <f t="shared" si="42"/>
        <v>2980.44</v>
      </c>
    </row>
    <row r="554" spans="1:13">
      <c r="A554" s="212">
        <v>6</v>
      </c>
      <c r="B554" s="163"/>
      <c r="C554" s="163"/>
      <c r="D554" s="163" t="s">
        <v>1526</v>
      </c>
      <c r="E554" s="163"/>
      <c r="F554" s="138"/>
      <c r="G554" s="163"/>
      <c r="H554" s="163"/>
      <c r="I554" s="139">
        <f>I555+I574+I588+I602+I615+I620</f>
        <v>662309.52</v>
      </c>
      <c r="J554" s="213">
        <f t="shared" si="41"/>
        <v>0.13830390492465938</v>
      </c>
      <c r="M554" s="244">
        <f t="shared" si="42"/>
        <v>0</v>
      </c>
    </row>
    <row r="555" spans="1:13">
      <c r="A555" s="212" t="s">
        <v>1120</v>
      </c>
      <c r="B555" s="163"/>
      <c r="C555" s="163"/>
      <c r="D555" s="163" t="s">
        <v>1527</v>
      </c>
      <c r="E555" s="163"/>
      <c r="F555" s="138"/>
      <c r="G555" s="163"/>
      <c r="H555" s="163"/>
      <c r="I555" s="139">
        <f>SUM(I556:I573)</f>
        <v>375609.59</v>
      </c>
      <c r="J555" s="213">
        <f t="shared" si="41"/>
        <v>7.8435038989248251E-2</v>
      </c>
      <c r="M555" s="244">
        <f t="shared" si="42"/>
        <v>0</v>
      </c>
    </row>
    <row r="556" spans="1:13" ht="51">
      <c r="A556" s="214" t="s">
        <v>1528</v>
      </c>
      <c r="B556" s="140" t="s">
        <v>1529</v>
      </c>
      <c r="C556" s="164" t="s">
        <v>73</v>
      </c>
      <c r="D556" s="164" t="s">
        <v>1530</v>
      </c>
      <c r="E556" s="141" t="s">
        <v>143</v>
      </c>
      <c r="F556" s="140">
        <v>236.64</v>
      </c>
      <c r="G556" s="246">
        <v>6.89</v>
      </c>
      <c r="H556" s="142">
        <f>TRUNC(G556 * (1 + 'BDI '!$F$29), 2)</f>
        <v>8.17</v>
      </c>
      <c r="I556" s="142">
        <f t="shared" ref="I556:I573" si="44">TRUNC(F556 * H556, 2)</f>
        <v>1933.34</v>
      </c>
      <c r="J556" s="215">
        <f t="shared" si="41"/>
        <v>4.0372131680523169E-4</v>
      </c>
      <c r="M556" s="244">
        <f t="shared" si="42"/>
        <v>1630.44</v>
      </c>
    </row>
    <row r="557" spans="1:13" ht="25.5">
      <c r="A557" s="214" t="s">
        <v>1531</v>
      </c>
      <c r="B557" s="140" t="s">
        <v>1532</v>
      </c>
      <c r="C557" s="164" t="s">
        <v>73</v>
      </c>
      <c r="D557" s="164" t="s">
        <v>1533</v>
      </c>
      <c r="E557" s="141" t="s">
        <v>1534</v>
      </c>
      <c r="F557" s="140">
        <v>7951.1</v>
      </c>
      <c r="G557" s="246">
        <v>1.61</v>
      </c>
      <c r="H557" s="142">
        <f>TRUNC(G557 * (1 + 'BDI '!$F$29), 2)</f>
        <v>1.91</v>
      </c>
      <c r="I557" s="142">
        <f t="shared" si="44"/>
        <v>15186.6</v>
      </c>
      <c r="J557" s="215">
        <f t="shared" si="41"/>
        <v>3.1712756937705383E-3</v>
      </c>
      <c r="M557" s="244">
        <f t="shared" si="42"/>
        <v>12801.27</v>
      </c>
    </row>
    <row r="558" spans="1:13" ht="25.5">
      <c r="A558" s="214" t="s">
        <v>1535</v>
      </c>
      <c r="B558" s="140" t="s">
        <v>1536</v>
      </c>
      <c r="C558" s="164" t="s">
        <v>73</v>
      </c>
      <c r="D558" s="164" t="s">
        <v>1537</v>
      </c>
      <c r="E558" s="141" t="s">
        <v>1534</v>
      </c>
      <c r="F558" s="140">
        <v>1908.26</v>
      </c>
      <c r="G558" s="246">
        <v>0.63</v>
      </c>
      <c r="H558" s="142">
        <f>TRUNC(G558 * (1 + 'BDI '!$F$29), 2)</f>
        <v>0.74</v>
      </c>
      <c r="I558" s="142">
        <f t="shared" si="44"/>
        <v>1412.11</v>
      </c>
      <c r="J558" s="215">
        <f t="shared" si="41"/>
        <v>2.9487772904602177E-4</v>
      </c>
      <c r="M558" s="244">
        <f t="shared" si="42"/>
        <v>1202.2</v>
      </c>
    </row>
    <row r="559" spans="1:13">
      <c r="A559" s="214" t="s">
        <v>1538</v>
      </c>
      <c r="B559" s="140" t="s">
        <v>1539</v>
      </c>
      <c r="C559" s="164" t="s">
        <v>73</v>
      </c>
      <c r="D559" s="164" t="s">
        <v>1540</v>
      </c>
      <c r="E559" s="141" t="s">
        <v>75</v>
      </c>
      <c r="F559" s="140">
        <v>300.5</v>
      </c>
      <c r="G559" s="246">
        <v>2.21</v>
      </c>
      <c r="H559" s="142">
        <f>TRUNC(G559 * (1 + 'BDI '!$F$29), 2)</f>
        <v>2.62</v>
      </c>
      <c r="I559" s="142">
        <f t="shared" si="44"/>
        <v>787.31</v>
      </c>
      <c r="J559" s="215">
        <f t="shared" si="41"/>
        <v>1.6440658649483639E-4</v>
      </c>
      <c r="M559" s="244">
        <f t="shared" si="42"/>
        <v>664.1</v>
      </c>
    </row>
    <row r="560" spans="1:13">
      <c r="A560" s="214" t="s">
        <v>1541</v>
      </c>
      <c r="B560" s="140" t="s">
        <v>1542</v>
      </c>
      <c r="C560" s="164" t="s">
        <v>73</v>
      </c>
      <c r="D560" s="164" t="s">
        <v>1543</v>
      </c>
      <c r="E560" s="141" t="s">
        <v>75</v>
      </c>
      <c r="F560" s="140">
        <v>300.5</v>
      </c>
      <c r="G560" s="246">
        <v>1.04</v>
      </c>
      <c r="H560" s="142">
        <f>TRUNC(G560 * (1 + 'BDI '!$F$29), 2)</f>
        <v>1.23</v>
      </c>
      <c r="I560" s="142">
        <f t="shared" si="44"/>
        <v>369.61</v>
      </c>
      <c r="J560" s="215">
        <f t="shared" si="41"/>
        <v>7.7182200701574318E-5</v>
      </c>
      <c r="M560" s="244">
        <f t="shared" si="42"/>
        <v>312.52</v>
      </c>
    </row>
    <row r="561" spans="1:13" ht="38.25" customHeight="1">
      <c r="A561" s="214" t="s">
        <v>1544</v>
      </c>
      <c r="B561" s="140" t="s">
        <v>1545</v>
      </c>
      <c r="C561" s="164" t="s">
        <v>73</v>
      </c>
      <c r="D561" s="164" t="s">
        <v>1546</v>
      </c>
      <c r="E561" s="141" t="s">
        <v>143</v>
      </c>
      <c r="F561" s="140">
        <v>60.1</v>
      </c>
      <c r="G561" s="246">
        <v>131.55000000000001</v>
      </c>
      <c r="H561" s="142">
        <f>TRUNC(G561 * (1 + 'BDI '!$F$29), 2)</f>
        <v>156.16</v>
      </c>
      <c r="I561" s="142">
        <f t="shared" si="44"/>
        <v>9385.2099999999991</v>
      </c>
      <c r="J561" s="215">
        <f t="shared" si="41"/>
        <v>1.9598256590633973E-3</v>
      </c>
      <c r="M561" s="244">
        <f t="shared" si="42"/>
        <v>7906.15</v>
      </c>
    </row>
    <row r="562" spans="1:13">
      <c r="A562" s="214" t="s">
        <v>1547</v>
      </c>
      <c r="B562" s="140" t="s">
        <v>1548</v>
      </c>
      <c r="C562" s="164" t="s">
        <v>73</v>
      </c>
      <c r="D562" s="164" t="s">
        <v>1549</v>
      </c>
      <c r="E562" s="141" t="s">
        <v>143</v>
      </c>
      <c r="F562" s="140">
        <v>60.1</v>
      </c>
      <c r="G562" s="246">
        <v>2.0099999999999998</v>
      </c>
      <c r="H562" s="142">
        <f>TRUNC(G562 * (1 + 'BDI '!$F$29), 2)</f>
        <v>2.38</v>
      </c>
      <c r="I562" s="142">
        <f t="shared" si="44"/>
        <v>143.03</v>
      </c>
      <c r="J562" s="215">
        <f t="shared" si="41"/>
        <v>2.9867617668207502E-5</v>
      </c>
      <c r="M562" s="244">
        <f t="shared" si="42"/>
        <v>120.8</v>
      </c>
    </row>
    <row r="563" spans="1:13" ht="25.5">
      <c r="A563" s="214" t="s">
        <v>1550</v>
      </c>
      <c r="B563" s="140" t="s">
        <v>1551</v>
      </c>
      <c r="C563" s="164" t="s">
        <v>73</v>
      </c>
      <c r="D563" s="164" t="s">
        <v>1552</v>
      </c>
      <c r="E563" s="141" t="s">
        <v>143</v>
      </c>
      <c r="F563" s="140">
        <v>60.1</v>
      </c>
      <c r="G563" s="246">
        <v>253.44</v>
      </c>
      <c r="H563" s="142">
        <f>TRUNC(G563 * (1 + 'BDI '!$F$29), 2)</f>
        <v>300.85000000000002</v>
      </c>
      <c r="I563" s="142">
        <f t="shared" si="44"/>
        <v>18081.080000000002</v>
      </c>
      <c r="J563" s="215">
        <f t="shared" si="41"/>
        <v>3.7757028907800696E-3</v>
      </c>
      <c r="M563" s="244">
        <f t="shared" si="42"/>
        <v>15231.74</v>
      </c>
    </row>
    <row r="564" spans="1:13">
      <c r="A564" s="214" t="s">
        <v>1553</v>
      </c>
      <c r="B564" s="140" t="s">
        <v>1554</v>
      </c>
      <c r="C564" s="164" t="s">
        <v>73</v>
      </c>
      <c r="D564" s="164" t="s">
        <v>1555</v>
      </c>
      <c r="E564" s="141" t="s">
        <v>212</v>
      </c>
      <c r="F564" s="140">
        <v>300.5</v>
      </c>
      <c r="G564" s="246">
        <v>1.23</v>
      </c>
      <c r="H564" s="142">
        <f>TRUNC(G564 * (1 + 'BDI '!$F$29), 2)</f>
        <v>1.46</v>
      </c>
      <c r="I564" s="142">
        <f t="shared" si="44"/>
        <v>438.73</v>
      </c>
      <c r="J564" s="215">
        <f t="shared" si="41"/>
        <v>9.1615884077275251E-5</v>
      </c>
      <c r="M564" s="244">
        <f t="shared" si="42"/>
        <v>369.61</v>
      </c>
    </row>
    <row r="565" spans="1:13">
      <c r="A565" s="214" t="s">
        <v>1556</v>
      </c>
      <c r="B565" s="140" t="s">
        <v>1557</v>
      </c>
      <c r="C565" s="164" t="s">
        <v>73</v>
      </c>
      <c r="D565" s="164" t="s">
        <v>1558</v>
      </c>
      <c r="E565" s="141" t="s">
        <v>75</v>
      </c>
      <c r="F565" s="140">
        <v>300.5</v>
      </c>
      <c r="G565" s="246">
        <v>6.87</v>
      </c>
      <c r="H565" s="142">
        <f>TRUNC(G565 * (1 + 'BDI '!$F$29), 2)</f>
        <v>8.15</v>
      </c>
      <c r="I565" s="142">
        <f t="shared" si="44"/>
        <v>2449.0700000000002</v>
      </c>
      <c r="J565" s="215">
        <f t="shared" si="41"/>
        <v>5.1141639098564609E-4</v>
      </c>
      <c r="M565" s="244">
        <f t="shared" si="42"/>
        <v>2064.4299999999998</v>
      </c>
    </row>
    <row r="566" spans="1:13">
      <c r="A566" s="214" t="s">
        <v>1559</v>
      </c>
      <c r="B566" s="140" t="s">
        <v>1560</v>
      </c>
      <c r="C566" s="164" t="s">
        <v>73</v>
      </c>
      <c r="D566" s="164" t="s">
        <v>1561</v>
      </c>
      <c r="E566" s="141" t="s">
        <v>75</v>
      </c>
      <c r="F566" s="140">
        <v>4369.3999999999996</v>
      </c>
      <c r="G566" s="246">
        <v>2.27</v>
      </c>
      <c r="H566" s="142">
        <f>TRUNC(G566 * (1 + 'BDI '!$F$29), 2)</f>
        <v>2.69</v>
      </c>
      <c r="I566" s="142">
        <f t="shared" si="44"/>
        <v>11753.68</v>
      </c>
      <c r="J566" s="215">
        <f t="shared" si="41"/>
        <v>2.4544111056034202E-3</v>
      </c>
      <c r="M566" s="244">
        <f t="shared" si="42"/>
        <v>9918.5300000000007</v>
      </c>
    </row>
    <row r="567" spans="1:13" ht="25.5">
      <c r="A567" s="214" t="s">
        <v>1562</v>
      </c>
      <c r="B567" s="140" t="s">
        <v>705</v>
      </c>
      <c r="C567" s="164" t="s">
        <v>73</v>
      </c>
      <c r="D567" s="164" t="s">
        <v>706</v>
      </c>
      <c r="E567" s="141" t="s">
        <v>143</v>
      </c>
      <c r="F567" s="140">
        <v>134.09</v>
      </c>
      <c r="G567" s="246">
        <v>1583.91</v>
      </c>
      <c r="H567" s="142">
        <f>TRUNC(G567 * (1 + 'BDI '!$F$29), 2)</f>
        <v>1880.25</v>
      </c>
      <c r="I567" s="142">
        <f t="shared" si="44"/>
        <v>252122.72</v>
      </c>
      <c r="J567" s="215">
        <f t="shared" si="41"/>
        <v>5.2648430444162293E-2</v>
      </c>
      <c r="M567" s="244">
        <f t="shared" si="42"/>
        <v>212386.49</v>
      </c>
    </row>
    <row r="568" spans="1:13" ht="25.5">
      <c r="A568" s="214" t="s">
        <v>1563</v>
      </c>
      <c r="B568" s="140" t="s">
        <v>1564</v>
      </c>
      <c r="C568" s="164" t="s">
        <v>73</v>
      </c>
      <c r="D568" s="164" t="s">
        <v>1565</v>
      </c>
      <c r="E568" s="141" t="s">
        <v>1534</v>
      </c>
      <c r="F568" s="140">
        <v>1769.99</v>
      </c>
      <c r="G568" s="246">
        <v>1.9</v>
      </c>
      <c r="H568" s="142">
        <f>TRUNC(G568 * (1 + 'BDI '!$F$29), 2)</f>
        <v>2.25</v>
      </c>
      <c r="I568" s="142">
        <f t="shared" si="44"/>
        <v>3982.47</v>
      </c>
      <c r="J568" s="215">
        <f t="shared" si="41"/>
        <v>8.3162197675387206E-4</v>
      </c>
      <c r="M568" s="244">
        <f t="shared" si="42"/>
        <v>3362.98</v>
      </c>
    </row>
    <row r="569" spans="1:13" ht="25.5">
      <c r="A569" s="214" t="s">
        <v>1566</v>
      </c>
      <c r="B569" s="140" t="s">
        <v>204</v>
      </c>
      <c r="C569" s="164" t="s">
        <v>73</v>
      </c>
      <c r="D569" s="164" t="s">
        <v>205</v>
      </c>
      <c r="E569" s="141" t="s">
        <v>75</v>
      </c>
      <c r="F569" s="140">
        <v>195.1</v>
      </c>
      <c r="G569" s="246">
        <v>17.600000000000001</v>
      </c>
      <c r="H569" s="142">
        <f>TRUNC(G569 * (1 + 'BDI '!$F$29), 2)</f>
        <v>20.89</v>
      </c>
      <c r="I569" s="142">
        <f t="shared" si="44"/>
        <v>4075.63</v>
      </c>
      <c r="J569" s="215">
        <f t="shared" si="41"/>
        <v>8.5107570857216347E-4</v>
      </c>
      <c r="M569" s="244">
        <f t="shared" si="42"/>
        <v>3433.76</v>
      </c>
    </row>
    <row r="570" spans="1:13" ht="25.5">
      <c r="A570" s="214" t="s">
        <v>1567</v>
      </c>
      <c r="B570" s="140" t="s">
        <v>1568</v>
      </c>
      <c r="C570" s="164" t="s">
        <v>73</v>
      </c>
      <c r="D570" s="164" t="s">
        <v>1569</v>
      </c>
      <c r="E570" s="141" t="s">
        <v>75</v>
      </c>
      <c r="F570" s="140">
        <v>4068.9</v>
      </c>
      <c r="G570" s="246">
        <v>7.74</v>
      </c>
      <c r="H570" s="142">
        <f>TRUNC(G570 * (1 + 'BDI '!$F$29), 2)</f>
        <v>9.18</v>
      </c>
      <c r="I570" s="142">
        <f t="shared" si="44"/>
        <v>37352.5</v>
      </c>
      <c r="J570" s="215">
        <f t="shared" si="41"/>
        <v>7.7999733549026133E-3</v>
      </c>
      <c r="M570" s="244">
        <f t="shared" si="42"/>
        <v>31493.279999999999</v>
      </c>
    </row>
    <row r="571" spans="1:13" ht="25.5">
      <c r="A571" s="214" t="s">
        <v>1570</v>
      </c>
      <c r="B571" s="140" t="s">
        <v>1532</v>
      </c>
      <c r="C571" s="164" t="s">
        <v>73</v>
      </c>
      <c r="D571" s="164" t="s">
        <v>1533</v>
      </c>
      <c r="E571" s="141" t="s">
        <v>1534</v>
      </c>
      <c r="F571" s="140">
        <v>6280.78</v>
      </c>
      <c r="G571" s="246">
        <v>1.61</v>
      </c>
      <c r="H571" s="142">
        <f>TRUNC(G571 * (1 + 'BDI '!$F$29), 2)</f>
        <v>1.91</v>
      </c>
      <c r="I571" s="142">
        <f t="shared" si="44"/>
        <v>11996.28</v>
      </c>
      <c r="J571" s="215">
        <f t="shared" si="41"/>
        <v>2.5050709954608425E-3</v>
      </c>
      <c r="M571" s="244">
        <f t="shared" si="42"/>
        <v>10112.049999999999</v>
      </c>
    </row>
    <row r="572" spans="1:13" ht="25.5">
      <c r="A572" s="214" t="s">
        <v>1571</v>
      </c>
      <c r="B572" s="140" t="s">
        <v>1536</v>
      </c>
      <c r="C572" s="164" t="s">
        <v>73</v>
      </c>
      <c r="D572" s="164" t="s">
        <v>1537</v>
      </c>
      <c r="E572" s="141" t="s">
        <v>1534</v>
      </c>
      <c r="F572" s="140">
        <v>1507.39</v>
      </c>
      <c r="G572" s="246">
        <v>0.63</v>
      </c>
      <c r="H572" s="142">
        <f>TRUNC(G572 * (1 + 'BDI '!$F$29), 2)</f>
        <v>0.74</v>
      </c>
      <c r="I572" s="142">
        <f t="shared" si="44"/>
        <v>1115.46</v>
      </c>
      <c r="J572" s="215">
        <f t="shared" si="41"/>
        <v>2.3293108301879846E-4</v>
      </c>
      <c r="M572" s="244">
        <f t="shared" si="42"/>
        <v>949.65</v>
      </c>
    </row>
    <row r="573" spans="1:13" ht="25.5">
      <c r="A573" s="214" t="s">
        <v>1572</v>
      </c>
      <c r="B573" s="140" t="s">
        <v>561</v>
      </c>
      <c r="C573" s="164" t="s">
        <v>92</v>
      </c>
      <c r="D573" s="164" t="s">
        <v>1573</v>
      </c>
      <c r="E573" s="141" t="s">
        <v>75</v>
      </c>
      <c r="F573" s="140">
        <v>74.52</v>
      </c>
      <c r="G573" s="246">
        <v>34.200000000000003</v>
      </c>
      <c r="H573" s="142">
        <f>TRUNC(G573 * (1 + 'BDI '!$F$29), 2)</f>
        <v>40.590000000000003</v>
      </c>
      <c r="I573" s="142">
        <f t="shared" si="44"/>
        <v>3024.76</v>
      </c>
      <c r="J573" s="215">
        <f t="shared" si="41"/>
        <v>6.3163235138143981E-4</v>
      </c>
      <c r="M573" s="244">
        <f t="shared" si="42"/>
        <v>2548.58</v>
      </c>
    </row>
    <row r="574" spans="1:13">
      <c r="A574" s="212" t="s">
        <v>1122</v>
      </c>
      <c r="B574" s="163"/>
      <c r="C574" s="163"/>
      <c r="D574" s="163" t="s">
        <v>1574</v>
      </c>
      <c r="E574" s="163"/>
      <c r="F574" s="138"/>
      <c r="G574" s="163"/>
      <c r="H574" s="163"/>
      <c r="I574" s="139">
        <f>SUM(I575:I587)</f>
        <v>52141.279999999999</v>
      </c>
      <c r="J574" s="213">
        <f t="shared" si="41"/>
        <v>1.0888176017415608E-2</v>
      </c>
      <c r="M574" s="244">
        <f t="shared" si="42"/>
        <v>0</v>
      </c>
    </row>
    <row r="575" spans="1:13" ht="51">
      <c r="A575" s="214" t="s">
        <v>1575</v>
      </c>
      <c r="B575" s="140" t="s">
        <v>1529</v>
      </c>
      <c r="C575" s="164" t="s">
        <v>73</v>
      </c>
      <c r="D575" s="164" t="s">
        <v>1530</v>
      </c>
      <c r="E575" s="141" t="s">
        <v>143</v>
      </c>
      <c r="F575" s="140">
        <v>198.8</v>
      </c>
      <c r="G575" s="246">
        <v>6.89</v>
      </c>
      <c r="H575" s="142">
        <f>TRUNC(G575 * (1 + 'BDI '!$F$29), 2)</f>
        <v>8.17</v>
      </c>
      <c r="I575" s="142">
        <f t="shared" ref="I575:I587" si="45">TRUNC(F575 * H575, 2)</f>
        <v>1624.19</v>
      </c>
      <c r="J575" s="215">
        <f t="shared" si="41"/>
        <v>3.3916441264438191E-4</v>
      </c>
      <c r="M575" s="244">
        <f t="shared" si="42"/>
        <v>1369.73</v>
      </c>
    </row>
    <row r="576" spans="1:13" ht="38.25">
      <c r="A576" s="214" t="s">
        <v>1576</v>
      </c>
      <c r="B576" s="140" t="s">
        <v>1577</v>
      </c>
      <c r="C576" s="164" t="s">
        <v>73</v>
      </c>
      <c r="D576" s="164" t="s">
        <v>1578</v>
      </c>
      <c r="E576" s="141" t="s">
        <v>143</v>
      </c>
      <c r="F576" s="140">
        <v>45.17</v>
      </c>
      <c r="G576" s="246">
        <v>6.63</v>
      </c>
      <c r="H576" s="142">
        <f>TRUNC(G576 * (1 + 'BDI '!$F$29), 2)</f>
        <v>7.87</v>
      </c>
      <c r="I576" s="142">
        <f t="shared" si="45"/>
        <v>355.48</v>
      </c>
      <c r="J576" s="215">
        <f t="shared" si="41"/>
        <v>7.4231564907322961E-5</v>
      </c>
      <c r="M576" s="244">
        <f t="shared" si="42"/>
        <v>299.47000000000003</v>
      </c>
    </row>
    <row r="577" spans="1:13" ht="25.5">
      <c r="A577" s="214" t="s">
        <v>1579</v>
      </c>
      <c r="B577" s="140" t="s">
        <v>1532</v>
      </c>
      <c r="C577" s="164" t="s">
        <v>73</v>
      </c>
      <c r="D577" s="164" t="s">
        <v>1533</v>
      </c>
      <c r="E577" s="141" t="s">
        <v>1534</v>
      </c>
      <c r="F577" s="140">
        <v>1136.96</v>
      </c>
      <c r="G577" s="246">
        <v>1.61</v>
      </c>
      <c r="H577" s="142">
        <f>TRUNC(G577 * (1 + 'BDI '!$F$29), 2)</f>
        <v>1.91</v>
      </c>
      <c r="I577" s="142">
        <f t="shared" si="45"/>
        <v>2171.59</v>
      </c>
      <c r="J577" s="215">
        <f t="shared" si="41"/>
        <v>4.5347283683215225E-4</v>
      </c>
      <c r="M577" s="244">
        <f t="shared" si="42"/>
        <v>1830.5</v>
      </c>
    </row>
    <row r="578" spans="1:13" ht="25.5">
      <c r="A578" s="214" t="s">
        <v>1580</v>
      </c>
      <c r="B578" s="140" t="s">
        <v>1536</v>
      </c>
      <c r="C578" s="164" t="s">
        <v>73</v>
      </c>
      <c r="D578" s="164" t="s">
        <v>1537</v>
      </c>
      <c r="E578" s="141" t="s">
        <v>1534</v>
      </c>
      <c r="F578" s="140">
        <v>272.87</v>
      </c>
      <c r="G578" s="246">
        <v>0.63</v>
      </c>
      <c r="H578" s="142">
        <f>TRUNC(G578 * (1 + 'BDI '!$F$29), 2)</f>
        <v>0.74</v>
      </c>
      <c r="I578" s="142">
        <f t="shared" si="45"/>
        <v>201.92</v>
      </c>
      <c r="J578" s="215">
        <f t="shared" si="41"/>
        <v>4.2165065787348517E-5</v>
      </c>
      <c r="M578" s="244">
        <f t="shared" si="42"/>
        <v>171.9</v>
      </c>
    </row>
    <row r="579" spans="1:13">
      <c r="A579" s="214" t="s">
        <v>1581</v>
      </c>
      <c r="B579" s="140" t="s">
        <v>1582</v>
      </c>
      <c r="C579" s="164" t="s">
        <v>73</v>
      </c>
      <c r="D579" s="164" t="s">
        <v>1583</v>
      </c>
      <c r="E579" s="141" t="s">
        <v>143</v>
      </c>
      <c r="F579" s="140">
        <v>6.46</v>
      </c>
      <c r="G579" s="246">
        <v>134.09</v>
      </c>
      <c r="H579" s="142">
        <f>TRUNC(G579 * (1 + 'BDI '!$F$29), 2)</f>
        <v>159.16999999999999</v>
      </c>
      <c r="I579" s="142">
        <f t="shared" si="45"/>
        <v>1028.23</v>
      </c>
      <c r="J579" s="215">
        <f t="shared" si="41"/>
        <v>2.1471565765909949E-4</v>
      </c>
      <c r="M579" s="244">
        <f t="shared" si="42"/>
        <v>866.22</v>
      </c>
    </row>
    <row r="580" spans="1:13">
      <c r="A580" s="214" t="s">
        <v>1584</v>
      </c>
      <c r="B580" s="140" t="s">
        <v>247</v>
      </c>
      <c r="C580" s="164" t="s">
        <v>73</v>
      </c>
      <c r="D580" s="164" t="s">
        <v>248</v>
      </c>
      <c r="E580" s="141" t="s">
        <v>143</v>
      </c>
      <c r="F580" s="140">
        <v>82.35</v>
      </c>
      <c r="G580" s="246">
        <v>46.5</v>
      </c>
      <c r="H580" s="142">
        <f>TRUNC(G580 * (1 + 'BDI '!$F$29), 2)</f>
        <v>55.2</v>
      </c>
      <c r="I580" s="142">
        <f t="shared" si="45"/>
        <v>4545.72</v>
      </c>
      <c r="J580" s="215">
        <f t="shared" si="41"/>
        <v>9.4924020825508089E-4</v>
      </c>
      <c r="M580" s="244">
        <f t="shared" si="42"/>
        <v>3829.27</v>
      </c>
    </row>
    <row r="581" spans="1:13" ht="38.25">
      <c r="A581" s="214" t="s">
        <v>1585</v>
      </c>
      <c r="B581" s="140" t="s">
        <v>1586</v>
      </c>
      <c r="C581" s="164" t="s">
        <v>73</v>
      </c>
      <c r="D581" s="164" t="s">
        <v>1587</v>
      </c>
      <c r="E581" s="141" t="s">
        <v>143</v>
      </c>
      <c r="F581" s="140">
        <v>82.74</v>
      </c>
      <c r="G581" s="246">
        <v>17.04</v>
      </c>
      <c r="H581" s="142">
        <f>TRUNC(G581 * (1 + 'BDI '!$F$29), 2)</f>
        <v>20.22</v>
      </c>
      <c r="I581" s="142">
        <f t="shared" si="45"/>
        <v>1673</v>
      </c>
      <c r="J581" s="215">
        <f t="shared" si="41"/>
        <v>3.4935694860456653E-4</v>
      </c>
      <c r="M581" s="244">
        <f t="shared" si="42"/>
        <v>1409.88</v>
      </c>
    </row>
    <row r="582" spans="1:13" ht="25.5">
      <c r="A582" s="214" t="s">
        <v>1588</v>
      </c>
      <c r="B582" s="140" t="s">
        <v>1589</v>
      </c>
      <c r="C582" s="164" t="s">
        <v>73</v>
      </c>
      <c r="D582" s="164" t="s">
        <v>1590</v>
      </c>
      <c r="E582" s="141" t="s">
        <v>75</v>
      </c>
      <c r="F582" s="140">
        <v>183.57</v>
      </c>
      <c r="G582" s="246">
        <v>43.54</v>
      </c>
      <c r="H582" s="142">
        <f>TRUNC(G582 * (1 + 'BDI '!$F$29), 2)</f>
        <v>51.68</v>
      </c>
      <c r="I582" s="142">
        <f t="shared" si="45"/>
        <v>9486.89</v>
      </c>
      <c r="J582" s="215">
        <f t="shared" si="41"/>
        <v>1.9810585428255683E-3</v>
      </c>
      <c r="M582" s="244">
        <f t="shared" si="42"/>
        <v>7992.63</v>
      </c>
    </row>
    <row r="583" spans="1:13" ht="38.25">
      <c r="A583" s="214" t="s">
        <v>1591</v>
      </c>
      <c r="B583" s="140" t="s">
        <v>1592</v>
      </c>
      <c r="C583" s="164" t="s">
        <v>73</v>
      </c>
      <c r="D583" s="164" t="s">
        <v>1593</v>
      </c>
      <c r="E583" s="141" t="s">
        <v>105</v>
      </c>
      <c r="F583" s="140">
        <v>118</v>
      </c>
      <c r="G583" s="246">
        <v>103.29</v>
      </c>
      <c r="H583" s="142">
        <f>TRUNC(G583 * (1 + 'BDI '!$F$29), 2)</f>
        <v>122.61</v>
      </c>
      <c r="I583" s="142">
        <f t="shared" si="45"/>
        <v>14467.98</v>
      </c>
      <c r="J583" s="215">
        <f t="shared" si="41"/>
        <v>3.0212129977716059E-3</v>
      </c>
      <c r="M583" s="244">
        <f t="shared" si="42"/>
        <v>12188.22</v>
      </c>
    </row>
    <row r="584" spans="1:13" ht="38.25">
      <c r="A584" s="214" t="s">
        <v>1594</v>
      </c>
      <c r="B584" s="140" t="s">
        <v>1595</v>
      </c>
      <c r="C584" s="164" t="s">
        <v>73</v>
      </c>
      <c r="D584" s="164" t="s">
        <v>1596</v>
      </c>
      <c r="E584" s="141" t="s">
        <v>105</v>
      </c>
      <c r="F584" s="140">
        <v>14.5</v>
      </c>
      <c r="G584" s="246">
        <v>291</v>
      </c>
      <c r="H584" s="142">
        <f>TRUNC(G584 * (1 + 'BDI '!$F$29), 2)</f>
        <v>345.44</v>
      </c>
      <c r="I584" s="142">
        <f t="shared" si="45"/>
        <v>5008.88</v>
      </c>
      <c r="J584" s="215">
        <f t="shared" si="41"/>
        <v>1.0459575808287156E-3</v>
      </c>
      <c r="M584" s="244">
        <f t="shared" si="42"/>
        <v>4219.5</v>
      </c>
    </row>
    <row r="585" spans="1:13" ht="38.25">
      <c r="A585" s="214" t="s">
        <v>1597</v>
      </c>
      <c r="B585" s="140" t="s">
        <v>1598</v>
      </c>
      <c r="C585" s="164" t="s">
        <v>73</v>
      </c>
      <c r="D585" s="164" t="s">
        <v>1599</v>
      </c>
      <c r="E585" s="141" t="s">
        <v>99</v>
      </c>
      <c r="F585" s="140">
        <v>1</v>
      </c>
      <c r="G585" s="246">
        <v>1740.74</v>
      </c>
      <c r="H585" s="142">
        <f>TRUNC(G585 * (1 + 'BDI '!$F$29), 2)</f>
        <v>2066.4299999999998</v>
      </c>
      <c r="I585" s="142">
        <f t="shared" si="45"/>
        <v>2066.4299999999998</v>
      </c>
      <c r="J585" s="215">
        <f t="shared" si="41"/>
        <v>4.3151325720557944E-4</v>
      </c>
      <c r="M585" s="244">
        <f t="shared" si="42"/>
        <v>1740.74</v>
      </c>
    </row>
    <row r="586" spans="1:13" ht="25.5">
      <c r="A586" s="214" t="s">
        <v>1600</v>
      </c>
      <c r="B586" s="140" t="s">
        <v>1601</v>
      </c>
      <c r="C586" s="164" t="s">
        <v>73</v>
      </c>
      <c r="D586" s="164" t="s">
        <v>1602</v>
      </c>
      <c r="E586" s="141" t="s">
        <v>99</v>
      </c>
      <c r="F586" s="140">
        <v>4</v>
      </c>
      <c r="G586" s="246">
        <v>1444.44</v>
      </c>
      <c r="H586" s="142">
        <f>TRUNC(G586 * (1 + 'BDI '!$F$29), 2)</f>
        <v>1714.69</v>
      </c>
      <c r="I586" s="142">
        <f t="shared" si="45"/>
        <v>6858.76</v>
      </c>
      <c r="J586" s="215">
        <f t="shared" si="41"/>
        <v>1.4322507261273502E-3</v>
      </c>
      <c r="M586" s="244">
        <f t="shared" si="42"/>
        <v>5777.76</v>
      </c>
    </row>
    <row r="587" spans="1:13">
      <c r="A587" s="214" t="s">
        <v>1603</v>
      </c>
      <c r="B587" s="140" t="s">
        <v>1604</v>
      </c>
      <c r="C587" s="164" t="s">
        <v>73</v>
      </c>
      <c r="D587" s="164" t="s">
        <v>1605</v>
      </c>
      <c r="E587" s="141" t="s">
        <v>105</v>
      </c>
      <c r="F587" s="140">
        <v>423</v>
      </c>
      <c r="G587" s="246">
        <v>5.29</v>
      </c>
      <c r="H587" s="142">
        <f>TRUNC(G587 * (1 + 'BDI '!$F$29), 2)</f>
        <v>6.27</v>
      </c>
      <c r="I587" s="142">
        <f t="shared" si="45"/>
        <v>2652.21</v>
      </c>
      <c r="J587" s="215">
        <f t="shared" si="41"/>
        <v>5.5383621796683646E-4</v>
      </c>
      <c r="M587" s="244">
        <f t="shared" si="42"/>
        <v>2237.67</v>
      </c>
    </row>
    <row r="588" spans="1:13" ht="38.25" customHeight="1">
      <c r="A588" s="212" t="s">
        <v>1124</v>
      </c>
      <c r="B588" s="163"/>
      <c r="C588" s="163"/>
      <c r="D588" s="163" t="s">
        <v>1606</v>
      </c>
      <c r="E588" s="163"/>
      <c r="F588" s="138"/>
      <c r="G588" s="163"/>
      <c r="H588" s="163"/>
      <c r="I588" s="139">
        <f>SUM(I589:I601)</f>
        <v>73815.709999999977</v>
      </c>
      <c r="J588" s="213">
        <f t="shared" si="41"/>
        <v>1.5414244593353006E-2</v>
      </c>
      <c r="M588" s="244">
        <f t="shared" si="42"/>
        <v>0</v>
      </c>
    </row>
    <row r="589" spans="1:13" ht="25.5">
      <c r="A589" s="214" t="s">
        <v>1607</v>
      </c>
      <c r="B589" s="140" t="s">
        <v>1608</v>
      </c>
      <c r="C589" s="164" t="s">
        <v>73</v>
      </c>
      <c r="D589" s="164" t="s">
        <v>1609</v>
      </c>
      <c r="E589" s="141" t="s">
        <v>143</v>
      </c>
      <c r="F589" s="140">
        <v>726.56</v>
      </c>
      <c r="G589" s="246">
        <v>3.37</v>
      </c>
      <c r="H589" s="142">
        <f>TRUNC(G589 * (1 + 'BDI '!$F$29), 2)</f>
        <v>4</v>
      </c>
      <c r="I589" s="142">
        <f t="shared" ref="I589:I601" si="46">TRUNC(F589 * H589, 2)</f>
        <v>2906.24</v>
      </c>
      <c r="J589" s="215">
        <f t="shared" si="41"/>
        <v>6.0688292786164699E-4</v>
      </c>
      <c r="M589" s="244">
        <f t="shared" si="42"/>
        <v>2448.5</v>
      </c>
    </row>
    <row r="590" spans="1:13" ht="38.25">
      <c r="A590" s="214" t="s">
        <v>1610</v>
      </c>
      <c r="B590" s="140" t="s">
        <v>1611</v>
      </c>
      <c r="C590" s="164" t="s">
        <v>73</v>
      </c>
      <c r="D590" s="164" t="s">
        <v>1612</v>
      </c>
      <c r="E590" s="141" t="s">
        <v>143</v>
      </c>
      <c r="F590" s="140">
        <v>8.43</v>
      </c>
      <c r="G590" s="246">
        <v>7.65</v>
      </c>
      <c r="H590" s="142">
        <f>TRUNC(G590 * (1 + 'BDI '!$F$29), 2)</f>
        <v>9.08</v>
      </c>
      <c r="I590" s="142">
        <f t="shared" si="46"/>
        <v>76.540000000000006</v>
      </c>
      <c r="J590" s="215">
        <f t="shared" si="41"/>
        <v>1.5983132603821592E-5</v>
      </c>
      <c r="M590" s="244">
        <f t="shared" si="42"/>
        <v>64.48</v>
      </c>
    </row>
    <row r="591" spans="1:13" ht="38.25">
      <c r="A591" s="214" t="s">
        <v>1613</v>
      </c>
      <c r="B591" s="140" t="s">
        <v>1614</v>
      </c>
      <c r="C591" s="164" t="s">
        <v>73</v>
      </c>
      <c r="D591" s="164" t="s">
        <v>1615</v>
      </c>
      <c r="E591" s="141" t="s">
        <v>143</v>
      </c>
      <c r="F591" s="140">
        <v>980.54</v>
      </c>
      <c r="G591" s="246">
        <v>8.1199999999999992</v>
      </c>
      <c r="H591" s="142">
        <f>TRUNC(G591 * (1 + 'BDI '!$F$29), 2)</f>
        <v>9.6300000000000008</v>
      </c>
      <c r="I591" s="142">
        <f t="shared" si="46"/>
        <v>9442.6</v>
      </c>
      <c r="J591" s="215">
        <f t="shared" si="41"/>
        <v>1.9718098762065033E-3</v>
      </c>
      <c r="M591" s="244">
        <f t="shared" si="42"/>
        <v>7961.98</v>
      </c>
    </row>
    <row r="592" spans="1:13" ht="25.5">
      <c r="A592" s="214" t="s">
        <v>1616</v>
      </c>
      <c r="B592" s="140" t="s">
        <v>1617</v>
      </c>
      <c r="C592" s="164" t="s">
        <v>73</v>
      </c>
      <c r="D592" s="164" t="s">
        <v>1618</v>
      </c>
      <c r="E592" s="141" t="s">
        <v>143</v>
      </c>
      <c r="F592" s="140">
        <v>2.48</v>
      </c>
      <c r="G592" s="246">
        <v>10.41</v>
      </c>
      <c r="H592" s="142">
        <f>TRUNC(G592 * (1 + 'BDI '!$F$29), 2)</f>
        <v>12.35</v>
      </c>
      <c r="I592" s="142">
        <f t="shared" si="46"/>
        <v>30.62</v>
      </c>
      <c r="J592" s="215">
        <f t="shared" ref="J592:J657" si="47">I592/$H$947</f>
        <v>6.3940883241313976E-6</v>
      </c>
      <c r="M592" s="244">
        <f t="shared" ref="M592:M655" si="48">TRUNC(F592*G592,2)</f>
        <v>25.81</v>
      </c>
    </row>
    <row r="593" spans="1:13" ht="25.5">
      <c r="A593" s="214" t="s">
        <v>1619</v>
      </c>
      <c r="B593" s="140" t="s">
        <v>1532</v>
      </c>
      <c r="C593" s="164" t="s">
        <v>73</v>
      </c>
      <c r="D593" s="164" t="s">
        <v>1533</v>
      </c>
      <c r="E593" s="141" t="s">
        <v>1534</v>
      </c>
      <c r="F593" s="140">
        <v>24680.21</v>
      </c>
      <c r="G593" s="246">
        <v>1.61</v>
      </c>
      <c r="H593" s="142">
        <f>TRUNC(G593 * (1 + 'BDI '!$F$29), 2)</f>
        <v>1.91</v>
      </c>
      <c r="I593" s="142">
        <f t="shared" si="46"/>
        <v>47139.199999999997</v>
      </c>
      <c r="J593" s="215">
        <f t="shared" si="47"/>
        <v>9.843638417011585E-3</v>
      </c>
      <c r="M593" s="244">
        <f t="shared" si="48"/>
        <v>39735.129999999997</v>
      </c>
    </row>
    <row r="594" spans="1:13" ht="25.5">
      <c r="A594" s="214" t="s">
        <v>1620</v>
      </c>
      <c r="B594" s="140" t="s">
        <v>1536</v>
      </c>
      <c r="C594" s="164" t="s">
        <v>73</v>
      </c>
      <c r="D594" s="164" t="s">
        <v>1537</v>
      </c>
      <c r="E594" s="141" t="s">
        <v>1534</v>
      </c>
      <c r="F594" s="140">
        <v>5923.25</v>
      </c>
      <c r="G594" s="246">
        <v>0.63</v>
      </c>
      <c r="H594" s="142">
        <f>TRUNC(G594 * (1 + 'BDI '!$F$29), 2)</f>
        <v>0.74</v>
      </c>
      <c r="I594" s="142">
        <f t="shared" si="46"/>
        <v>4383.2</v>
      </c>
      <c r="J594" s="215">
        <f t="shared" si="47"/>
        <v>9.1530267610492291E-4</v>
      </c>
      <c r="M594" s="244">
        <f t="shared" si="48"/>
        <v>3731.64</v>
      </c>
    </row>
    <row r="595" spans="1:13">
      <c r="A595" s="214" t="s">
        <v>1621</v>
      </c>
      <c r="B595" s="140" t="s">
        <v>1604</v>
      </c>
      <c r="C595" s="164" t="s">
        <v>73</v>
      </c>
      <c r="D595" s="164" t="s">
        <v>1605</v>
      </c>
      <c r="E595" s="141" t="s">
        <v>105</v>
      </c>
      <c r="F595" s="140">
        <v>24</v>
      </c>
      <c r="G595" s="246">
        <v>5.29</v>
      </c>
      <c r="H595" s="142">
        <f>TRUNC(G595 * (1 + 'BDI '!$F$29), 2)</f>
        <v>6.27</v>
      </c>
      <c r="I595" s="142">
        <f t="shared" si="46"/>
        <v>150.47999999999999</v>
      </c>
      <c r="J595" s="215">
        <f t="shared" si="47"/>
        <v>3.1423331515848878E-5</v>
      </c>
      <c r="M595" s="244">
        <f t="shared" si="48"/>
        <v>126.96</v>
      </c>
    </row>
    <row r="596" spans="1:13" ht="38.25">
      <c r="A596" s="214" t="s">
        <v>1622</v>
      </c>
      <c r="B596" s="140" t="s">
        <v>2007</v>
      </c>
      <c r="C596" s="164" t="s">
        <v>73</v>
      </c>
      <c r="D596" s="164" t="s">
        <v>2008</v>
      </c>
      <c r="E596" s="141" t="s">
        <v>105</v>
      </c>
      <c r="F596" s="140">
        <v>93</v>
      </c>
      <c r="G596" s="246">
        <v>51.69</v>
      </c>
      <c r="H596" s="142">
        <f>TRUNC(G596 * (1 + 'BDI '!$F$29), 2)</f>
        <v>61.36</v>
      </c>
      <c r="I596" s="142">
        <f t="shared" si="46"/>
        <v>5706.48</v>
      </c>
      <c r="J596" s="215">
        <f t="shared" si="47"/>
        <v>1.1916308667501414E-3</v>
      </c>
      <c r="M596" s="244">
        <f t="shared" si="48"/>
        <v>4807.17</v>
      </c>
    </row>
    <row r="597" spans="1:13">
      <c r="A597" s="214" t="s">
        <v>1623</v>
      </c>
      <c r="B597" s="140" t="s">
        <v>2010</v>
      </c>
      <c r="C597" s="164" t="s">
        <v>73</v>
      </c>
      <c r="D597" s="164" t="s">
        <v>2011</v>
      </c>
      <c r="E597" s="141" t="s">
        <v>105</v>
      </c>
      <c r="F597" s="140">
        <v>93</v>
      </c>
      <c r="G597" s="246">
        <v>1.5</v>
      </c>
      <c r="H597" s="142">
        <f>TRUNC(G597 * (1 + 'BDI '!$F$29), 2)</f>
        <v>1.78</v>
      </c>
      <c r="I597" s="142">
        <f t="shared" si="46"/>
        <v>165.54</v>
      </c>
      <c r="J597" s="215">
        <f t="shared" si="47"/>
        <v>3.4568170515242048E-5</v>
      </c>
      <c r="M597" s="244">
        <f t="shared" si="48"/>
        <v>139.5</v>
      </c>
    </row>
    <row r="598" spans="1:13">
      <c r="A598" s="214" t="s">
        <v>1624</v>
      </c>
      <c r="B598" s="140" t="s">
        <v>1625</v>
      </c>
      <c r="C598" s="164" t="s">
        <v>73</v>
      </c>
      <c r="D598" s="164" t="s">
        <v>1626</v>
      </c>
      <c r="E598" s="141" t="s">
        <v>143</v>
      </c>
      <c r="F598" s="140">
        <v>1.74</v>
      </c>
      <c r="G598" s="246">
        <v>345.22</v>
      </c>
      <c r="H598" s="142">
        <f>TRUNC(G598 * (1 + 'BDI '!$F$29), 2)</f>
        <v>409.81</v>
      </c>
      <c r="I598" s="142">
        <f t="shared" si="46"/>
        <v>713.06</v>
      </c>
      <c r="J598" s="215">
        <f t="shared" si="47"/>
        <v>1.4890165318109515E-4</v>
      </c>
      <c r="M598" s="244">
        <f t="shared" si="48"/>
        <v>600.67999999999995</v>
      </c>
    </row>
    <row r="599" spans="1:13">
      <c r="A599" s="214" t="s">
        <v>1627</v>
      </c>
      <c r="B599" s="140" t="s">
        <v>1628</v>
      </c>
      <c r="C599" s="164" t="s">
        <v>73</v>
      </c>
      <c r="D599" s="164" t="s">
        <v>1629</v>
      </c>
      <c r="E599" s="141" t="s">
        <v>75</v>
      </c>
      <c r="F599" s="140">
        <v>8.68</v>
      </c>
      <c r="G599" s="246">
        <v>15.3</v>
      </c>
      <c r="H599" s="142">
        <f>TRUNC(G599 * (1 + 'BDI '!$F$29), 2)</f>
        <v>18.16</v>
      </c>
      <c r="I599" s="142">
        <f t="shared" si="46"/>
        <v>157.62</v>
      </c>
      <c r="J599" s="215">
        <f t="shared" si="47"/>
        <v>3.2914310961776318E-5</v>
      </c>
      <c r="M599" s="244">
        <f t="shared" si="48"/>
        <v>132.80000000000001</v>
      </c>
    </row>
    <row r="600" spans="1:13" ht="25.5">
      <c r="A600" s="214" t="s">
        <v>1630</v>
      </c>
      <c r="B600" s="140" t="s">
        <v>885</v>
      </c>
      <c r="C600" s="164" t="s">
        <v>92</v>
      </c>
      <c r="D600" s="164" t="s">
        <v>1631</v>
      </c>
      <c r="E600" s="141" t="s">
        <v>75</v>
      </c>
      <c r="F600" s="140">
        <v>1187</v>
      </c>
      <c r="G600" s="246">
        <v>0.67</v>
      </c>
      <c r="H600" s="142">
        <f>TRUNC(G600 * (1 + 'BDI '!$F$29), 2)</f>
        <v>0.79</v>
      </c>
      <c r="I600" s="142">
        <f t="shared" si="46"/>
        <v>937.73</v>
      </c>
      <c r="J600" s="215">
        <f t="shared" si="47"/>
        <v>1.9581738877164385E-4</v>
      </c>
      <c r="M600" s="244">
        <f t="shared" si="48"/>
        <v>795.29</v>
      </c>
    </row>
    <row r="601" spans="1:13">
      <c r="A601" s="214" t="s">
        <v>1632</v>
      </c>
      <c r="B601" s="140" t="s">
        <v>1633</v>
      </c>
      <c r="C601" s="164" t="s">
        <v>1634</v>
      </c>
      <c r="D601" s="164" t="s">
        <v>1635</v>
      </c>
      <c r="E601" s="141" t="s">
        <v>1457</v>
      </c>
      <c r="F601" s="140">
        <v>24</v>
      </c>
      <c r="G601" s="246">
        <v>70.430000000000007</v>
      </c>
      <c r="H601" s="142">
        <f>TRUNC(G601 * (1 + 'BDI '!$F$29), 2)</f>
        <v>83.6</v>
      </c>
      <c r="I601" s="142">
        <f t="shared" si="46"/>
        <v>2006.4</v>
      </c>
      <c r="J601" s="215">
        <f t="shared" si="47"/>
        <v>4.1897775354465171E-4</v>
      </c>
      <c r="M601" s="244">
        <f t="shared" si="48"/>
        <v>1690.32</v>
      </c>
    </row>
    <row r="602" spans="1:13">
      <c r="A602" s="212" t="s">
        <v>1126</v>
      </c>
      <c r="B602" s="163"/>
      <c r="C602" s="163"/>
      <c r="D602" s="163" t="s">
        <v>1636</v>
      </c>
      <c r="E602" s="163"/>
      <c r="F602" s="138"/>
      <c r="G602" s="163"/>
      <c r="H602" s="163"/>
      <c r="I602" s="139">
        <f>SUM(I603:I614)</f>
        <v>87472.190000000017</v>
      </c>
      <c r="J602" s="213">
        <f t="shared" si="47"/>
        <v>1.8265999633089589E-2</v>
      </c>
      <c r="M602" s="244">
        <f t="shared" si="48"/>
        <v>0</v>
      </c>
    </row>
    <row r="603" spans="1:13" ht="25.5">
      <c r="A603" s="214" t="s">
        <v>1637</v>
      </c>
      <c r="B603" s="140" t="s">
        <v>662</v>
      </c>
      <c r="C603" s="164" t="s">
        <v>92</v>
      </c>
      <c r="D603" s="164" t="s">
        <v>1638</v>
      </c>
      <c r="E603" s="141" t="s">
        <v>75</v>
      </c>
      <c r="F603" s="140">
        <v>612</v>
      </c>
      <c r="G603" s="246">
        <v>12.76</v>
      </c>
      <c r="H603" s="142">
        <f>TRUNC(G603 * (1 + 'BDI '!$F$29), 2)</f>
        <v>15.14</v>
      </c>
      <c r="I603" s="142">
        <f t="shared" ref="I603:I614" si="49">TRUNC(F603 * H603, 2)</f>
        <v>9265.68</v>
      </c>
      <c r="J603" s="215">
        <f t="shared" si="47"/>
        <v>1.9348653266864078E-3</v>
      </c>
      <c r="M603" s="244">
        <f t="shared" si="48"/>
        <v>7809.12</v>
      </c>
    </row>
    <row r="604" spans="1:13" ht="25.5">
      <c r="A604" s="214" t="s">
        <v>1639</v>
      </c>
      <c r="B604" s="140" t="s">
        <v>877</v>
      </c>
      <c r="C604" s="164" t="s">
        <v>92</v>
      </c>
      <c r="D604" s="164" t="s">
        <v>1640</v>
      </c>
      <c r="E604" s="141" t="s">
        <v>138</v>
      </c>
      <c r="F604" s="140">
        <v>612</v>
      </c>
      <c r="G604" s="246">
        <v>4.0599999999999996</v>
      </c>
      <c r="H604" s="142">
        <f>TRUNC(G604 * (1 + 'BDI '!$F$29), 2)</f>
        <v>4.8099999999999996</v>
      </c>
      <c r="I604" s="142">
        <f t="shared" si="49"/>
        <v>2943.72</v>
      </c>
      <c r="J604" s="215">
        <f t="shared" si="47"/>
        <v>6.1470952584951255E-4</v>
      </c>
      <c r="M604" s="244">
        <f t="shared" si="48"/>
        <v>2484.7199999999998</v>
      </c>
    </row>
    <row r="605" spans="1:13" ht="25.5">
      <c r="A605" s="214" t="s">
        <v>1641</v>
      </c>
      <c r="B605" s="140" t="s">
        <v>262</v>
      </c>
      <c r="C605" s="164" t="s">
        <v>73</v>
      </c>
      <c r="D605" s="164" t="s">
        <v>263</v>
      </c>
      <c r="E605" s="141" t="s">
        <v>143</v>
      </c>
      <c r="F605" s="140">
        <v>30.6</v>
      </c>
      <c r="G605" s="246">
        <v>215.72</v>
      </c>
      <c r="H605" s="142">
        <f>TRUNC(G605 * (1 + 'BDI '!$F$29), 2)</f>
        <v>256.08</v>
      </c>
      <c r="I605" s="142">
        <f t="shared" si="49"/>
        <v>7836.04</v>
      </c>
      <c r="J605" s="215">
        <f t="shared" si="47"/>
        <v>1.6363269716337882E-3</v>
      </c>
      <c r="M605" s="244">
        <f t="shared" si="48"/>
        <v>6601.03</v>
      </c>
    </row>
    <row r="606" spans="1:13">
      <c r="A606" s="214" t="s">
        <v>1642</v>
      </c>
      <c r="B606" s="140" t="s">
        <v>330</v>
      </c>
      <c r="C606" s="164" t="s">
        <v>73</v>
      </c>
      <c r="D606" s="164" t="s">
        <v>331</v>
      </c>
      <c r="E606" s="141" t="s">
        <v>75</v>
      </c>
      <c r="F606" s="140">
        <v>612</v>
      </c>
      <c r="G606" s="246">
        <v>2.84</v>
      </c>
      <c r="H606" s="142">
        <f>TRUNC(G606 * (1 + 'BDI '!$F$29), 2)</f>
        <v>3.37</v>
      </c>
      <c r="I606" s="142">
        <f t="shared" si="49"/>
        <v>2062.44</v>
      </c>
      <c r="J606" s="215">
        <f t="shared" si="47"/>
        <v>4.306800628093259E-4</v>
      </c>
      <c r="M606" s="244">
        <f t="shared" si="48"/>
        <v>1738.08</v>
      </c>
    </row>
    <row r="607" spans="1:13" ht="25.5">
      <c r="A607" s="214" t="s">
        <v>1643</v>
      </c>
      <c r="B607" s="140" t="s">
        <v>794</v>
      </c>
      <c r="C607" s="164" t="s">
        <v>92</v>
      </c>
      <c r="D607" s="164" t="s">
        <v>1644</v>
      </c>
      <c r="E607" s="141" t="s">
        <v>143</v>
      </c>
      <c r="F607" s="140">
        <v>42.84</v>
      </c>
      <c r="G607" s="246">
        <v>571.13</v>
      </c>
      <c r="H607" s="142">
        <f>TRUNC(G607 * (1 + 'BDI '!$F$29), 2)</f>
        <v>677.98</v>
      </c>
      <c r="I607" s="142">
        <f t="shared" si="49"/>
        <v>29044.66</v>
      </c>
      <c r="J607" s="215">
        <f t="shared" si="47"/>
        <v>6.0651248002732278E-3</v>
      </c>
      <c r="M607" s="244">
        <f t="shared" si="48"/>
        <v>24467.200000000001</v>
      </c>
    </row>
    <row r="608" spans="1:13" ht="25.5">
      <c r="A608" s="214" t="s">
        <v>1645</v>
      </c>
      <c r="B608" s="140" t="s">
        <v>986</v>
      </c>
      <c r="C608" s="164" t="s">
        <v>92</v>
      </c>
      <c r="D608" s="164" t="s">
        <v>1646</v>
      </c>
      <c r="E608" s="141" t="s">
        <v>75</v>
      </c>
      <c r="F608" s="140">
        <v>612</v>
      </c>
      <c r="G608" s="246">
        <v>4.16</v>
      </c>
      <c r="H608" s="142">
        <f>TRUNC(G608 * (1 + 'BDI '!$F$29), 2)</f>
        <v>4.93</v>
      </c>
      <c r="I608" s="142">
        <f t="shared" si="49"/>
        <v>3017.16</v>
      </c>
      <c r="J608" s="215">
        <f t="shared" si="47"/>
        <v>6.3004531443619483E-4</v>
      </c>
      <c r="M608" s="244">
        <f t="shared" si="48"/>
        <v>2545.92</v>
      </c>
    </row>
    <row r="609" spans="1:13" ht="25.5">
      <c r="A609" s="214" t="s">
        <v>1647</v>
      </c>
      <c r="B609" s="140" t="s">
        <v>2072</v>
      </c>
      <c r="C609" s="164" t="s">
        <v>73</v>
      </c>
      <c r="D609" s="164" t="s">
        <v>2073</v>
      </c>
      <c r="E609" s="141" t="s">
        <v>75</v>
      </c>
      <c r="F609" s="140">
        <v>612</v>
      </c>
      <c r="G609" s="246">
        <v>19.170000000000002</v>
      </c>
      <c r="H609" s="142">
        <f>TRUNC(G609 * (1 + 'BDI '!$F$29), 2)</f>
        <v>22.75</v>
      </c>
      <c r="I609" s="142">
        <f t="shared" si="49"/>
        <v>13923</v>
      </c>
      <c r="J609" s="215">
        <f t="shared" si="47"/>
        <v>2.9074099195585054E-3</v>
      </c>
      <c r="M609" s="244">
        <f t="shared" si="48"/>
        <v>11732.04</v>
      </c>
    </row>
    <row r="610" spans="1:13">
      <c r="A610" s="214" t="s">
        <v>1648</v>
      </c>
      <c r="B610" s="140" t="s">
        <v>1649</v>
      </c>
      <c r="C610" s="164" t="s">
        <v>73</v>
      </c>
      <c r="D610" s="164" t="s">
        <v>1650</v>
      </c>
      <c r="E610" s="141" t="s">
        <v>105</v>
      </c>
      <c r="F610" s="140">
        <v>222</v>
      </c>
      <c r="G610" s="246">
        <v>13.11</v>
      </c>
      <c r="H610" s="142">
        <f>TRUNC(G610 * (1 + 'BDI '!$F$29), 2)</f>
        <v>15.56</v>
      </c>
      <c r="I610" s="142">
        <f t="shared" si="49"/>
        <v>3454.32</v>
      </c>
      <c r="J610" s="215">
        <f t="shared" si="47"/>
        <v>7.2133335009188658E-4</v>
      </c>
      <c r="M610" s="244">
        <f t="shared" si="48"/>
        <v>2910.42</v>
      </c>
    </row>
    <row r="611" spans="1:13" ht="25.5">
      <c r="A611" s="214" t="s">
        <v>1651</v>
      </c>
      <c r="B611" s="140" t="s">
        <v>861</v>
      </c>
      <c r="C611" s="164" t="s">
        <v>92</v>
      </c>
      <c r="D611" s="164" t="s">
        <v>1652</v>
      </c>
      <c r="E611" s="141" t="s">
        <v>138</v>
      </c>
      <c r="F611" s="140">
        <v>544</v>
      </c>
      <c r="G611" s="246">
        <v>16.73</v>
      </c>
      <c r="H611" s="142">
        <f>TRUNC(G611 * (1 + 'BDI '!$F$29), 2)</f>
        <v>19.86</v>
      </c>
      <c r="I611" s="142">
        <f t="shared" si="49"/>
        <v>10803.84</v>
      </c>
      <c r="J611" s="215">
        <f t="shared" si="47"/>
        <v>2.2560648987519187E-3</v>
      </c>
      <c r="M611" s="244">
        <f t="shared" si="48"/>
        <v>9101.1200000000008</v>
      </c>
    </row>
    <row r="612" spans="1:13" ht="25.5">
      <c r="A612" s="214" t="s">
        <v>1653</v>
      </c>
      <c r="B612" s="140" t="s">
        <v>1654</v>
      </c>
      <c r="C612" s="164" t="s">
        <v>73</v>
      </c>
      <c r="D612" s="164" t="s">
        <v>1655</v>
      </c>
      <c r="E612" s="141" t="s">
        <v>143</v>
      </c>
      <c r="F612" s="140">
        <v>49.27</v>
      </c>
      <c r="G612" s="246">
        <v>8.6300000000000008</v>
      </c>
      <c r="H612" s="142">
        <f>TRUNC(G612 * (1 + 'BDI '!$F$29), 2)</f>
        <v>10.24</v>
      </c>
      <c r="I612" s="142">
        <f t="shared" si="49"/>
        <v>504.52</v>
      </c>
      <c r="J612" s="215">
        <f t="shared" si="47"/>
        <v>1.0535419468617806E-4</v>
      </c>
      <c r="M612" s="244">
        <f t="shared" si="48"/>
        <v>425.2</v>
      </c>
    </row>
    <row r="613" spans="1:13" ht="25.5">
      <c r="A613" s="214" t="s">
        <v>1656</v>
      </c>
      <c r="B613" s="140" t="s">
        <v>1657</v>
      </c>
      <c r="C613" s="164" t="s">
        <v>73</v>
      </c>
      <c r="D613" s="164" t="s">
        <v>1658</v>
      </c>
      <c r="E613" s="141" t="s">
        <v>212</v>
      </c>
      <c r="F613" s="140">
        <v>374.42</v>
      </c>
      <c r="G613" s="246">
        <v>0.95</v>
      </c>
      <c r="H613" s="142">
        <f>TRUNC(G613 * (1 + 'BDI '!$F$29), 2)</f>
        <v>1.1200000000000001</v>
      </c>
      <c r="I613" s="142">
        <f t="shared" si="49"/>
        <v>419.35</v>
      </c>
      <c r="J613" s="215">
        <f t="shared" si="47"/>
        <v>8.7568939866900763E-5</v>
      </c>
      <c r="M613" s="244">
        <f t="shared" si="48"/>
        <v>355.69</v>
      </c>
    </row>
    <row r="614" spans="1:13" ht="25.5">
      <c r="A614" s="214" t="s">
        <v>1659</v>
      </c>
      <c r="B614" s="140" t="s">
        <v>1445</v>
      </c>
      <c r="C614" s="164" t="s">
        <v>73</v>
      </c>
      <c r="D614" s="164" t="s">
        <v>1446</v>
      </c>
      <c r="E614" s="141" t="s">
        <v>212</v>
      </c>
      <c r="F614" s="140">
        <v>1477.98</v>
      </c>
      <c r="G614" s="246">
        <v>2.4</v>
      </c>
      <c r="H614" s="142">
        <f>TRUNC(G614 * (1 + 'BDI '!$F$29), 2)</f>
        <v>2.84</v>
      </c>
      <c r="I614" s="142">
        <f t="shared" si="49"/>
        <v>4197.46</v>
      </c>
      <c r="J614" s="215">
        <f t="shared" si="47"/>
        <v>8.7651632844574048E-4</v>
      </c>
      <c r="M614" s="244">
        <f t="shared" si="48"/>
        <v>3547.15</v>
      </c>
    </row>
    <row r="615" spans="1:13">
      <c r="A615" s="212" t="s">
        <v>1128</v>
      </c>
      <c r="B615" s="163"/>
      <c r="C615" s="163"/>
      <c r="D615" s="163" t="s">
        <v>649</v>
      </c>
      <c r="E615" s="163"/>
      <c r="F615" s="138"/>
      <c r="G615" s="163"/>
      <c r="H615" s="163"/>
      <c r="I615" s="139">
        <f>SUM(I616:I619)</f>
        <v>59007.049999999996</v>
      </c>
      <c r="J615" s="213">
        <f t="shared" si="47"/>
        <v>1.2321890576304296E-2</v>
      </c>
      <c r="M615" s="244">
        <f t="shared" si="48"/>
        <v>0</v>
      </c>
    </row>
    <row r="616" spans="1:13" ht="25.5">
      <c r="A616" s="214" t="s">
        <v>1660</v>
      </c>
      <c r="B616" s="140" t="s">
        <v>861</v>
      </c>
      <c r="C616" s="164" t="s">
        <v>92</v>
      </c>
      <c r="D616" s="164" t="s">
        <v>1652</v>
      </c>
      <c r="E616" s="141" t="s">
        <v>138</v>
      </c>
      <c r="F616" s="140">
        <v>854.44</v>
      </c>
      <c r="G616" s="246">
        <v>16.73</v>
      </c>
      <c r="H616" s="142">
        <f>TRUNC(G616 * (1 + 'BDI '!$F$29), 2)</f>
        <v>19.86</v>
      </c>
      <c r="I616" s="142">
        <f>TRUNC(F616 * H616, 2)</f>
        <v>16969.169999999998</v>
      </c>
      <c r="J616" s="215">
        <f t="shared" si="47"/>
        <v>3.5435131210712202E-3</v>
      </c>
      <c r="M616" s="244">
        <f t="shared" si="48"/>
        <v>14294.78</v>
      </c>
    </row>
    <row r="617" spans="1:13">
      <c r="A617" s="214" t="s">
        <v>1661</v>
      </c>
      <c r="B617" s="140" t="s">
        <v>1662</v>
      </c>
      <c r="C617" s="164" t="s">
        <v>73</v>
      </c>
      <c r="D617" s="164" t="s">
        <v>1663</v>
      </c>
      <c r="E617" s="141" t="s">
        <v>75</v>
      </c>
      <c r="F617" s="140">
        <v>2452</v>
      </c>
      <c r="G617" s="246">
        <v>13.68</v>
      </c>
      <c r="H617" s="142">
        <f>TRUNC(G617 * (1 + 'BDI '!$F$29), 2)</f>
        <v>16.23</v>
      </c>
      <c r="I617" s="142">
        <f>TRUNC(F617 * H617, 2)</f>
        <v>39795.96</v>
      </c>
      <c r="J617" s="215">
        <f t="shared" si="47"/>
        <v>8.3102182620378873E-3</v>
      </c>
      <c r="M617" s="244">
        <f t="shared" si="48"/>
        <v>33543.360000000001</v>
      </c>
    </row>
    <row r="618" spans="1:13" ht="25.5">
      <c r="A618" s="214" t="s">
        <v>1664</v>
      </c>
      <c r="B618" s="140" t="s">
        <v>1665</v>
      </c>
      <c r="C618" s="164" t="s">
        <v>73</v>
      </c>
      <c r="D618" s="164" t="s">
        <v>1666</v>
      </c>
      <c r="E618" s="141" t="s">
        <v>99</v>
      </c>
      <c r="F618" s="140">
        <v>3</v>
      </c>
      <c r="G618" s="246">
        <v>235.65</v>
      </c>
      <c r="H618" s="142">
        <f>TRUNC(G618 * (1 + 'BDI '!$F$29), 2)</f>
        <v>279.74</v>
      </c>
      <c r="I618" s="142">
        <f>TRUNC(F618 * H618, 2)</f>
        <v>839.22</v>
      </c>
      <c r="J618" s="215">
        <f t="shared" si="47"/>
        <v>1.752464664721604E-4</v>
      </c>
      <c r="M618" s="244">
        <f t="shared" si="48"/>
        <v>706.95</v>
      </c>
    </row>
    <row r="619" spans="1:13">
      <c r="A619" s="214" t="s">
        <v>1667</v>
      </c>
      <c r="B619" s="140" t="s">
        <v>1668</v>
      </c>
      <c r="C619" s="164" t="s">
        <v>73</v>
      </c>
      <c r="D619" s="164" t="s">
        <v>1669</v>
      </c>
      <c r="E619" s="141" t="s">
        <v>99</v>
      </c>
      <c r="F619" s="140">
        <v>1</v>
      </c>
      <c r="G619" s="246">
        <v>1181.6199999999999</v>
      </c>
      <c r="H619" s="142">
        <f>TRUNC(G619 * (1 + 'BDI '!$F$29), 2)</f>
        <v>1402.7</v>
      </c>
      <c r="I619" s="142">
        <f>TRUNC(F619 * H619, 2)</f>
        <v>1402.7</v>
      </c>
      <c r="J619" s="215">
        <f t="shared" si="47"/>
        <v>2.9291272672302777E-4</v>
      </c>
      <c r="M619" s="244">
        <f t="shared" si="48"/>
        <v>1181.6199999999999</v>
      </c>
    </row>
    <row r="620" spans="1:13">
      <c r="A620" s="212" t="s">
        <v>1129</v>
      </c>
      <c r="B620" s="163"/>
      <c r="C620" s="163"/>
      <c r="D620" s="163" t="s">
        <v>1955</v>
      </c>
      <c r="E620" s="163"/>
      <c r="F620" s="138"/>
      <c r="G620" s="163"/>
      <c r="H620" s="163"/>
      <c r="I620" s="139">
        <f>SUM(I621:I631)</f>
        <v>14263.700000000003</v>
      </c>
      <c r="J620" s="213">
        <f t="shared" si="47"/>
        <v>2.9785551152486291E-3</v>
      </c>
      <c r="M620" s="244">
        <f t="shared" si="48"/>
        <v>0</v>
      </c>
    </row>
    <row r="621" spans="1:13" ht="38.25">
      <c r="A621" s="214" t="s">
        <v>1670</v>
      </c>
      <c r="B621" s="140" t="s">
        <v>1671</v>
      </c>
      <c r="C621" s="164" t="s">
        <v>73</v>
      </c>
      <c r="D621" s="164" t="s">
        <v>1672</v>
      </c>
      <c r="E621" s="141" t="s">
        <v>143</v>
      </c>
      <c r="F621" s="140">
        <v>7.93</v>
      </c>
      <c r="G621" s="246">
        <v>5.13</v>
      </c>
      <c r="H621" s="142">
        <f>TRUNC(G621 * (1 + 'BDI '!$F$29), 2)</f>
        <v>6.08</v>
      </c>
      <c r="I621" s="142">
        <f t="shared" ref="I621:I631" si="50">TRUNC(F621 * H621, 2)</f>
        <v>48.21</v>
      </c>
      <c r="J621" s="215">
        <f t="shared" si="47"/>
        <v>1.0067243569770564E-5</v>
      </c>
      <c r="M621" s="244">
        <f t="shared" si="48"/>
        <v>40.68</v>
      </c>
    </row>
    <row r="622" spans="1:13" ht="38.25">
      <c r="A622" s="214" t="s">
        <v>1673</v>
      </c>
      <c r="B622" s="140" t="s">
        <v>1614</v>
      </c>
      <c r="C622" s="164" t="s">
        <v>73</v>
      </c>
      <c r="D622" s="164" t="s">
        <v>1615</v>
      </c>
      <c r="E622" s="141" t="s">
        <v>143</v>
      </c>
      <c r="F622" s="140">
        <v>10.63</v>
      </c>
      <c r="G622" s="246">
        <v>8.1199999999999992</v>
      </c>
      <c r="H622" s="142">
        <f>TRUNC(G622 * (1 + 'BDI '!$F$29), 2)</f>
        <v>9.6300000000000008</v>
      </c>
      <c r="I622" s="142">
        <f t="shared" si="50"/>
        <v>102.36</v>
      </c>
      <c r="J622" s="215">
        <f t="shared" si="47"/>
        <v>2.1374881804640424E-5</v>
      </c>
      <c r="M622" s="244">
        <f t="shared" si="48"/>
        <v>86.31</v>
      </c>
    </row>
    <row r="623" spans="1:13" ht="25.5">
      <c r="A623" s="214" t="s">
        <v>1674</v>
      </c>
      <c r="B623" s="140" t="s">
        <v>1532</v>
      </c>
      <c r="C623" s="164" t="s">
        <v>73</v>
      </c>
      <c r="D623" s="164" t="s">
        <v>1533</v>
      </c>
      <c r="E623" s="141" t="s">
        <v>1534</v>
      </c>
      <c r="F623" s="140">
        <v>267.45999999999998</v>
      </c>
      <c r="G623" s="246">
        <v>1.61</v>
      </c>
      <c r="H623" s="142">
        <f>TRUNC(G623 * (1 + 'BDI '!$F$29), 2)</f>
        <v>1.91</v>
      </c>
      <c r="I623" s="142">
        <f t="shared" si="50"/>
        <v>510.84</v>
      </c>
      <c r="J623" s="215">
        <f t="shared" si="47"/>
        <v>1.0667394119853961E-4</v>
      </c>
      <c r="M623" s="244">
        <f t="shared" si="48"/>
        <v>430.61</v>
      </c>
    </row>
    <row r="624" spans="1:13" ht="25.5">
      <c r="A624" s="214" t="s">
        <v>1675</v>
      </c>
      <c r="B624" s="140" t="s">
        <v>1536</v>
      </c>
      <c r="C624" s="164" t="s">
        <v>73</v>
      </c>
      <c r="D624" s="164" t="s">
        <v>1537</v>
      </c>
      <c r="E624" s="141" t="s">
        <v>1534</v>
      </c>
      <c r="F624" s="140">
        <v>64.19</v>
      </c>
      <c r="G624" s="246">
        <v>0.63</v>
      </c>
      <c r="H624" s="142">
        <f>TRUNC(G624 * (1 + 'BDI '!$F$29), 2)</f>
        <v>0.74</v>
      </c>
      <c r="I624" s="142">
        <f t="shared" si="50"/>
        <v>47.5</v>
      </c>
      <c r="J624" s="215">
        <f t="shared" si="47"/>
        <v>9.9189809077805795E-6</v>
      </c>
      <c r="M624" s="244">
        <f t="shared" si="48"/>
        <v>40.43</v>
      </c>
    </row>
    <row r="625" spans="1:13">
      <c r="A625" s="214" t="s">
        <v>1676</v>
      </c>
      <c r="B625" s="140" t="s">
        <v>1677</v>
      </c>
      <c r="C625" s="164" t="s">
        <v>73</v>
      </c>
      <c r="D625" s="164" t="s">
        <v>1678</v>
      </c>
      <c r="E625" s="141" t="s">
        <v>1442</v>
      </c>
      <c r="F625" s="140">
        <v>88</v>
      </c>
      <c r="G625" s="246">
        <v>18.73</v>
      </c>
      <c r="H625" s="142">
        <f>TRUNC(G625 * (1 + 'BDI '!$F$29), 2)</f>
        <v>22.23</v>
      </c>
      <c r="I625" s="142">
        <f t="shared" si="50"/>
        <v>1956.24</v>
      </c>
      <c r="J625" s="215">
        <f t="shared" si="47"/>
        <v>4.085033097060354E-4</v>
      </c>
      <c r="M625" s="244">
        <f t="shared" si="48"/>
        <v>1648.24</v>
      </c>
    </row>
    <row r="626" spans="1:13" ht="25.5">
      <c r="A626" s="214" t="s">
        <v>1679</v>
      </c>
      <c r="B626" s="140" t="s">
        <v>1680</v>
      </c>
      <c r="C626" s="164" t="s">
        <v>73</v>
      </c>
      <c r="D626" s="164" t="s">
        <v>1681</v>
      </c>
      <c r="E626" s="141" t="s">
        <v>75</v>
      </c>
      <c r="F626" s="140">
        <v>34.56</v>
      </c>
      <c r="G626" s="246">
        <v>52.35</v>
      </c>
      <c r="H626" s="142">
        <f>TRUNC(G626 * (1 + 'BDI '!$F$29), 2)</f>
        <v>62.14</v>
      </c>
      <c r="I626" s="142">
        <f t="shared" si="50"/>
        <v>2147.5500000000002</v>
      </c>
      <c r="J626" s="215">
        <f t="shared" si="47"/>
        <v>4.4845278838956181E-4</v>
      </c>
      <c r="M626" s="244">
        <f t="shared" si="48"/>
        <v>1809.21</v>
      </c>
    </row>
    <row r="627" spans="1:13" ht="38.25">
      <c r="A627" s="214" t="s">
        <v>1682</v>
      </c>
      <c r="B627" s="140" t="s">
        <v>1451</v>
      </c>
      <c r="C627" s="164" t="s">
        <v>73</v>
      </c>
      <c r="D627" s="164" t="s">
        <v>1452</v>
      </c>
      <c r="E627" s="141" t="s">
        <v>1443</v>
      </c>
      <c r="F627" s="140">
        <v>6</v>
      </c>
      <c r="G627" s="246">
        <v>275.22000000000003</v>
      </c>
      <c r="H627" s="142">
        <f>TRUNC(G627 * (1 + 'BDI '!$F$29), 2)</f>
        <v>326.70999999999998</v>
      </c>
      <c r="I627" s="142">
        <f t="shared" si="50"/>
        <v>1960.26</v>
      </c>
      <c r="J627" s="215">
        <f t="shared" si="47"/>
        <v>4.0934276872180966E-4</v>
      </c>
      <c r="M627" s="244">
        <f t="shared" si="48"/>
        <v>1651.32</v>
      </c>
    </row>
    <row r="628" spans="1:13" ht="38.25">
      <c r="A628" s="214" t="s">
        <v>1683</v>
      </c>
      <c r="B628" s="140" t="s">
        <v>1449</v>
      </c>
      <c r="C628" s="164" t="s">
        <v>73</v>
      </c>
      <c r="D628" s="164" t="s">
        <v>1450</v>
      </c>
      <c r="E628" s="141" t="s">
        <v>1444</v>
      </c>
      <c r="F628" s="140">
        <v>2</v>
      </c>
      <c r="G628" s="246">
        <v>48.96</v>
      </c>
      <c r="H628" s="142">
        <f>TRUNC(G628 * (1 + 'BDI '!$F$29), 2)</f>
        <v>58.12</v>
      </c>
      <c r="I628" s="142">
        <f t="shared" si="50"/>
        <v>116.24</v>
      </c>
      <c r="J628" s="215">
        <f t="shared" si="47"/>
        <v>2.4273312436219254E-5</v>
      </c>
      <c r="M628" s="244">
        <f t="shared" si="48"/>
        <v>97.92</v>
      </c>
    </row>
    <row r="629" spans="1:13" ht="25.5">
      <c r="A629" s="214" t="s">
        <v>1684</v>
      </c>
      <c r="B629" s="140" t="s">
        <v>611</v>
      </c>
      <c r="C629" s="164" t="s">
        <v>92</v>
      </c>
      <c r="D629" s="164" t="s">
        <v>1685</v>
      </c>
      <c r="E629" s="141" t="s">
        <v>75</v>
      </c>
      <c r="F629" s="140">
        <v>1.59</v>
      </c>
      <c r="G629" s="246">
        <v>812.17</v>
      </c>
      <c r="H629" s="142">
        <f>TRUNC(G629 * (1 + 'BDI '!$F$29), 2)</f>
        <v>964.12</v>
      </c>
      <c r="I629" s="142">
        <f t="shared" si="50"/>
        <v>1532.95</v>
      </c>
      <c r="J629" s="215">
        <f t="shared" si="47"/>
        <v>3.2011161647541557E-4</v>
      </c>
      <c r="M629" s="244">
        <f t="shared" si="48"/>
        <v>1291.3499999999999</v>
      </c>
    </row>
    <row r="630" spans="1:13" ht="25.5">
      <c r="A630" s="214" t="s">
        <v>1686</v>
      </c>
      <c r="B630" s="140" t="s">
        <v>1687</v>
      </c>
      <c r="C630" s="164" t="s">
        <v>73</v>
      </c>
      <c r="D630" s="164" t="s">
        <v>1688</v>
      </c>
      <c r="E630" s="141" t="s">
        <v>105</v>
      </c>
      <c r="F630" s="140">
        <v>5</v>
      </c>
      <c r="G630" s="246">
        <v>578.92999999999995</v>
      </c>
      <c r="H630" s="142">
        <f>TRUNC(G630 * (1 + 'BDI '!$F$29), 2)</f>
        <v>687.24</v>
      </c>
      <c r="I630" s="142">
        <f t="shared" si="50"/>
        <v>3436.2</v>
      </c>
      <c r="J630" s="215">
        <f t="shared" si="47"/>
        <v>7.1754951990138165E-4</v>
      </c>
      <c r="M630" s="244">
        <f t="shared" si="48"/>
        <v>2894.65</v>
      </c>
    </row>
    <row r="631" spans="1:13" ht="25.5">
      <c r="A631" s="214" t="s">
        <v>1689</v>
      </c>
      <c r="B631" s="140" t="s">
        <v>1690</v>
      </c>
      <c r="C631" s="164" t="s">
        <v>73</v>
      </c>
      <c r="D631" s="164" t="s">
        <v>1691</v>
      </c>
      <c r="E631" s="141" t="s">
        <v>105</v>
      </c>
      <c r="F631" s="140">
        <v>5</v>
      </c>
      <c r="G631" s="246">
        <v>405.25</v>
      </c>
      <c r="H631" s="142">
        <f>TRUNC(G631 * (1 + 'BDI '!$F$29), 2)</f>
        <v>481.07</v>
      </c>
      <c r="I631" s="142">
        <f t="shared" si="50"/>
        <v>2405.35</v>
      </c>
      <c r="J631" s="215">
        <f t="shared" si="47"/>
        <v>5.0228675213747406E-4</v>
      </c>
      <c r="M631" s="244">
        <f t="shared" si="48"/>
        <v>2026.25</v>
      </c>
    </row>
    <row r="632" spans="1:13">
      <c r="A632" s="212">
        <v>7</v>
      </c>
      <c r="B632" s="163"/>
      <c r="C632" s="163"/>
      <c r="D632" s="163" t="s">
        <v>1119</v>
      </c>
      <c r="E632" s="163"/>
      <c r="F632" s="138"/>
      <c r="G632" s="163"/>
      <c r="H632" s="163"/>
      <c r="I632" s="139">
        <f>SUM(I633:I655)</f>
        <v>38592.590000000011</v>
      </c>
      <c r="J632" s="213">
        <f t="shared" si="47"/>
        <v>8.0589297556169226E-3</v>
      </c>
      <c r="M632" s="244">
        <f t="shared" si="48"/>
        <v>0</v>
      </c>
    </row>
    <row r="633" spans="1:13" ht="25.5">
      <c r="A633" s="214" t="s">
        <v>1143</v>
      </c>
      <c r="B633" s="140" t="s">
        <v>594</v>
      </c>
      <c r="C633" s="164" t="s">
        <v>92</v>
      </c>
      <c r="D633" s="164" t="s">
        <v>1121</v>
      </c>
      <c r="E633" s="141" t="s">
        <v>105</v>
      </c>
      <c r="F633" s="140">
        <v>149.69999999999999</v>
      </c>
      <c r="G633" s="246">
        <v>49.76</v>
      </c>
      <c r="H633" s="142">
        <f>TRUNC(G633 * (1 + 'BDI '!$F$29), 2)</f>
        <v>59.07</v>
      </c>
      <c r="I633" s="142">
        <f t="shared" ref="I633:I655" si="51">TRUNC(F633 * H633, 2)</f>
        <v>8842.77</v>
      </c>
      <c r="J633" s="215">
        <f t="shared" si="47"/>
        <v>1.8465529853030503E-3</v>
      </c>
      <c r="M633" s="244">
        <f t="shared" si="48"/>
        <v>7449.07</v>
      </c>
    </row>
    <row r="634" spans="1:13" ht="25.5">
      <c r="A634" s="214" t="s">
        <v>1159</v>
      </c>
      <c r="B634" s="140" t="s">
        <v>603</v>
      </c>
      <c r="C634" s="164" t="s">
        <v>92</v>
      </c>
      <c r="D634" s="164" t="s">
        <v>1123</v>
      </c>
      <c r="E634" s="141" t="s">
        <v>105</v>
      </c>
      <c r="F634" s="140">
        <v>240.8</v>
      </c>
      <c r="G634" s="246">
        <v>25.67</v>
      </c>
      <c r="H634" s="142">
        <f>TRUNC(G634 * (1 + 'BDI '!$F$29), 2)</f>
        <v>30.47</v>
      </c>
      <c r="I634" s="142">
        <f t="shared" si="51"/>
        <v>7337.17</v>
      </c>
      <c r="J634" s="215">
        <f t="shared" si="47"/>
        <v>1.5321526136240092E-3</v>
      </c>
      <c r="M634" s="244">
        <f t="shared" si="48"/>
        <v>6181.33</v>
      </c>
    </row>
    <row r="635" spans="1:13" ht="25.5">
      <c r="A635" s="214" t="s">
        <v>1198</v>
      </c>
      <c r="B635" s="140" t="s">
        <v>605</v>
      </c>
      <c r="C635" s="164" t="s">
        <v>92</v>
      </c>
      <c r="D635" s="164" t="s">
        <v>1125</v>
      </c>
      <c r="E635" s="141" t="s">
        <v>105</v>
      </c>
      <c r="F635" s="140">
        <v>91.1</v>
      </c>
      <c r="G635" s="246">
        <v>37.46</v>
      </c>
      <c r="H635" s="142">
        <f>TRUNC(G635 * (1 + 'BDI '!$F$29), 2)</f>
        <v>44.46</v>
      </c>
      <c r="I635" s="142">
        <f t="shared" si="51"/>
        <v>4050.3</v>
      </c>
      <c r="J635" s="215">
        <f t="shared" si="47"/>
        <v>8.457862814901829E-4</v>
      </c>
      <c r="M635" s="244">
        <f t="shared" si="48"/>
        <v>3412.6</v>
      </c>
    </row>
    <row r="636" spans="1:13" ht="25.5">
      <c r="A636" s="214" t="s">
        <v>1222</v>
      </c>
      <c r="B636" s="140" t="s">
        <v>1127</v>
      </c>
      <c r="C636" s="164" t="s">
        <v>92</v>
      </c>
      <c r="D636" s="164" t="s">
        <v>2289</v>
      </c>
      <c r="E636" s="141" t="s">
        <v>105</v>
      </c>
      <c r="F636" s="140">
        <v>240.8</v>
      </c>
      <c r="G636" s="246">
        <v>13.28</v>
      </c>
      <c r="H636" s="142">
        <f>TRUNC(G636 * (1 + 'BDI '!$F$29), 2)</f>
        <v>15.76</v>
      </c>
      <c r="I636" s="142">
        <f t="shared" si="51"/>
        <v>3795</v>
      </c>
      <c r="J636" s="215">
        <f t="shared" si="47"/>
        <v>7.9247436936899583E-4</v>
      </c>
      <c r="M636" s="244">
        <f t="shared" si="48"/>
        <v>3197.82</v>
      </c>
    </row>
    <row r="637" spans="1:13" ht="38.25">
      <c r="A637" s="214" t="s">
        <v>1230</v>
      </c>
      <c r="B637" s="140" t="s">
        <v>959</v>
      </c>
      <c r="C637" s="164" t="s">
        <v>73</v>
      </c>
      <c r="D637" s="164" t="s">
        <v>960</v>
      </c>
      <c r="E637" s="141" t="s">
        <v>105</v>
      </c>
      <c r="F637" s="140">
        <v>240.8</v>
      </c>
      <c r="G637" s="246">
        <v>5.75</v>
      </c>
      <c r="H637" s="142">
        <f>TRUNC(G637 * (1 + 'BDI '!$F$29), 2)</f>
        <v>6.82</v>
      </c>
      <c r="I637" s="142">
        <f t="shared" si="51"/>
        <v>1642.25</v>
      </c>
      <c r="J637" s="215">
        <f t="shared" si="47"/>
        <v>3.4293571359584544E-4</v>
      </c>
      <c r="M637" s="244">
        <f t="shared" si="48"/>
        <v>1384.6</v>
      </c>
    </row>
    <row r="638" spans="1:13">
      <c r="A638" s="214" t="s">
        <v>1232</v>
      </c>
      <c r="B638" s="140" t="s">
        <v>1043</v>
      </c>
      <c r="C638" s="164" t="s">
        <v>73</v>
      </c>
      <c r="D638" s="164" t="s">
        <v>1044</v>
      </c>
      <c r="E638" s="141" t="s">
        <v>99</v>
      </c>
      <c r="F638" s="140">
        <v>7</v>
      </c>
      <c r="G638" s="246">
        <v>122.62</v>
      </c>
      <c r="H638" s="142">
        <f>TRUNC(G638 * (1 + 'BDI '!$F$29), 2)</f>
        <v>145.56</v>
      </c>
      <c r="I638" s="142">
        <f t="shared" si="51"/>
        <v>1018.92</v>
      </c>
      <c r="J638" s="215">
        <f t="shared" si="47"/>
        <v>2.1277153740117448E-4</v>
      </c>
      <c r="M638" s="244">
        <f t="shared" si="48"/>
        <v>858.34</v>
      </c>
    </row>
    <row r="639" spans="1:13" ht="25.5">
      <c r="A639" s="214" t="s">
        <v>1261</v>
      </c>
      <c r="B639" s="140" t="s">
        <v>934</v>
      </c>
      <c r="C639" s="164" t="s">
        <v>73</v>
      </c>
      <c r="D639" s="164" t="s">
        <v>935</v>
      </c>
      <c r="E639" s="141" t="s">
        <v>105</v>
      </c>
      <c r="F639" s="140">
        <v>113.9</v>
      </c>
      <c r="G639" s="246">
        <v>21.09</v>
      </c>
      <c r="H639" s="142">
        <f>TRUNC(G639 * (1 + 'BDI '!$F$29), 2)</f>
        <v>25.03</v>
      </c>
      <c r="I639" s="142">
        <f t="shared" si="51"/>
        <v>2850.91</v>
      </c>
      <c r="J639" s="215">
        <f t="shared" si="47"/>
        <v>5.9532888125896283E-4</v>
      </c>
      <c r="M639" s="244">
        <f t="shared" si="48"/>
        <v>2402.15</v>
      </c>
    </row>
    <row r="640" spans="1:13" ht="25.5">
      <c r="A640" s="214" t="s">
        <v>1692</v>
      </c>
      <c r="B640" s="140" t="s">
        <v>866</v>
      </c>
      <c r="C640" s="164" t="s">
        <v>73</v>
      </c>
      <c r="D640" s="164" t="s">
        <v>867</v>
      </c>
      <c r="E640" s="141" t="s">
        <v>105</v>
      </c>
      <c r="F640" s="140">
        <v>43.3</v>
      </c>
      <c r="G640" s="246">
        <v>7.04</v>
      </c>
      <c r="H640" s="142">
        <f>TRUNC(G640 * (1 + 'BDI '!$F$29), 2)</f>
        <v>8.35</v>
      </c>
      <c r="I640" s="142">
        <f t="shared" si="51"/>
        <v>361.55</v>
      </c>
      <c r="J640" s="215">
        <f t="shared" si="47"/>
        <v>7.5499106257011982E-5</v>
      </c>
      <c r="M640" s="244">
        <f t="shared" si="48"/>
        <v>304.83</v>
      </c>
    </row>
    <row r="641" spans="1:13" ht="25.5">
      <c r="A641" s="214" t="s">
        <v>1693</v>
      </c>
      <c r="B641" s="140" t="s">
        <v>734</v>
      </c>
      <c r="C641" s="164" t="s">
        <v>73</v>
      </c>
      <c r="D641" s="164" t="s">
        <v>735</v>
      </c>
      <c r="E641" s="141" t="s">
        <v>105</v>
      </c>
      <c r="F641" s="140">
        <v>59.6</v>
      </c>
      <c r="G641" s="246">
        <v>12.88</v>
      </c>
      <c r="H641" s="142">
        <f>TRUNC(G641 * (1 + 'BDI '!$F$29), 2)</f>
        <v>15.28</v>
      </c>
      <c r="I641" s="142">
        <f t="shared" si="51"/>
        <v>910.68</v>
      </c>
      <c r="J641" s="215">
        <f t="shared" si="47"/>
        <v>1.9016879017047617E-4</v>
      </c>
      <c r="M641" s="244">
        <f t="shared" si="48"/>
        <v>767.64</v>
      </c>
    </row>
    <row r="642" spans="1:13" ht="25.5">
      <c r="A642" s="214" t="s">
        <v>1694</v>
      </c>
      <c r="B642" s="140" t="s">
        <v>737</v>
      </c>
      <c r="C642" s="164" t="s">
        <v>73</v>
      </c>
      <c r="D642" s="164" t="s">
        <v>738</v>
      </c>
      <c r="E642" s="141" t="s">
        <v>105</v>
      </c>
      <c r="F642" s="140">
        <v>59.6</v>
      </c>
      <c r="G642" s="246">
        <v>13.12</v>
      </c>
      <c r="H642" s="142">
        <f>TRUNC(G642 * (1 + 'BDI '!$F$29), 2)</f>
        <v>15.57</v>
      </c>
      <c r="I642" s="142">
        <f t="shared" si="51"/>
        <v>927.97</v>
      </c>
      <c r="J642" s="215">
        <f t="shared" si="47"/>
        <v>1.9377929922090832E-4</v>
      </c>
      <c r="M642" s="244">
        <f t="shared" si="48"/>
        <v>781.95</v>
      </c>
    </row>
    <row r="643" spans="1:13">
      <c r="A643" s="214" t="s">
        <v>1695</v>
      </c>
      <c r="B643" s="140" t="s">
        <v>684</v>
      </c>
      <c r="C643" s="164" t="s">
        <v>73</v>
      </c>
      <c r="D643" s="164" t="s">
        <v>685</v>
      </c>
      <c r="E643" s="141" t="s">
        <v>99</v>
      </c>
      <c r="F643" s="140">
        <v>22</v>
      </c>
      <c r="G643" s="246">
        <v>59.93</v>
      </c>
      <c r="H643" s="142">
        <f>TRUNC(G643 * (1 + 'BDI '!$F$29), 2)</f>
        <v>71.14</v>
      </c>
      <c r="I643" s="142">
        <f t="shared" si="51"/>
        <v>1565.08</v>
      </c>
      <c r="J643" s="215">
        <f t="shared" si="47"/>
        <v>3.2682102398208903E-4</v>
      </c>
      <c r="M643" s="244">
        <f t="shared" si="48"/>
        <v>1318.46</v>
      </c>
    </row>
    <row r="644" spans="1:13">
      <c r="A644" s="214" t="s">
        <v>1696</v>
      </c>
      <c r="B644" s="140" t="s">
        <v>696</v>
      </c>
      <c r="C644" s="164" t="s">
        <v>73</v>
      </c>
      <c r="D644" s="164" t="s">
        <v>697</v>
      </c>
      <c r="E644" s="141" t="s">
        <v>143</v>
      </c>
      <c r="F644" s="140">
        <v>0.21</v>
      </c>
      <c r="G644" s="246">
        <v>76.7</v>
      </c>
      <c r="H644" s="142">
        <f>TRUNC(G644 * (1 + 'BDI '!$F$29), 2)</f>
        <v>91.05</v>
      </c>
      <c r="I644" s="142">
        <f t="shared" si="51"/>
        <v>19.12</v>
      </c>
      <c r="J644" s="215">
        <f t="shared" si="47"/>
        <v>3.9926508411950461E-6</v>
      </c>
      <c r="M644" s="244">
        <f t="shared" si="48"/>
        <v>16.100000000000001</v>
      </c>
    </row>
    <row r="645" spans="1:13" ht="25.5">
      <c r="A645" s="214" t="s">
        <v>1697</v>
      </c>
      <c r="B645" s="140" t="s">
        <v>1022</v>
      </c>
      <c r="C645" s="164" t="s">
        <v>73</v>
      </c>
      <c r="D645" s="164" t="s">
        <v>1023</v>
      </c>
      <c r="E645" s="141" t="s">
        <v>99</v>
      </c>
      <c r="F645" s="140">
        <v>11</v>
      </c>
      <c r="G645" s="246">
        <v>7.81</v>
      </c>
      <c r="H645" s="142">
        <f>TRUNC(G645 * (1 + 'BDI '!$F$29), 2)</f>
        <v>9.27</v>
      </c>
      <c r="I645" s="142">
        <f t="shared" si="51"/>
        <v>101.97</v>
      </c>
      <c r="J645" s="215">
        <f t="shared" si="47"/>
        <v>2.1293441750871279E-5</v>
      </c>
      <c r="M645" s="244">
        <f t="shared" si="48"/>
        <v>85.91</v>
      </c>
    </row>
    <row r="646" spans="1:13" ht="25.5">
      <c r="A646" s="214" t="s">
        <v>1698</v>
      </c>
      <c r="B646" s="140" t="s">
        <v>1010</v>
      </c>
      <c r="C646" s="164" t="s">
        <v>73</v>
      </c>
      <c r="D646" s="164" t="s">
        <v>1011</v>
      </c>
      <c r="E646" s="141" t="s">
        <v>99</v>
      </c>
      <c r="F646" s="140">
        <v>31</v>
      </c>
      <c r="G646" s="246">
        <v>11.19</v>
      </c>
      <c r="H646" s="142">
        <f>TRUNC(G646 * (1 + 'BDI '!$F$29), 2)</f>
        <v>13.28</v>
      </c>
      <c r="I646" s="142">
        <f t="shared" si="51"/>
        <v>411.68</v>
      </c>
      <c r="J646" s="215">
        <f t="shared" si="47"/>
        <v>8.5967285476107569E-5</v>
      </c>
      <c r="M646" s="244">
        <f t="shared" si="48"/>
        <v>346.89</v>
      </c>
    </row>
    <row r="647" spans="1:13" ht="25.5">
      <c r="A647" s="214" t="s">
        <v>1699</v>
      </c>
      <c r="B647" s="140" t="s">
        <v>995</v>
      </c>
      <c r="C647" s="164" t="s">
        <v>73</v>
      </c>
      <c r="D647" s="164" t="s">
        <v>996</v>
      </c>
      <c r="E647" s="141" t="s">
        <v>99</v>
      </c>
      <c r="F647" s="140">
        <v>4</v>
      </c>
      <c r="G647" s="246">
        <v>13.43</v>
      </c>
      <c r="H647" s="142">
        <f>TRUNC(G647 * (1 + 'BDI '!$F$29), 2)</f>
        <v>15.94</v>
      </c>
      <c r="I647" s="142">
        <f t="shared" si="51"/>
        <v>63.76</v>
      </c>
      <c r="J647" s="215">
        <f t="shared" si="47"/>
        <v>1.331440468800189E-5</v>
      </c>
      <c r="M647" s="244">
        <f t="shared" si="48"/>
        <v>53.72</v>
      </c>
    </row>
    <row r="648" spans="1:13" ht="25.5">
      <c r="A648" s="214" t="s">
        <v>1700</v>
      </c>
      <c r="B648" s="140" t="s">
        <v>1130</v>
      </c>
      <c r="C648" s="164" t="s">
        <v>73</v>
      </c>
      <c r="D648" s="164" t="s">
        <v>1131</v>
      </c>
      <c r="E648" s="141" t="s">
        <v>99</v>
      </c>
      <c r="F648" s="140">
        <v>2</v>
      </c>
      <c r="G648" s="246">
        <v>13.08</v>
      </c>
      <c r="H648" s="142">
        <f>TRUNC(G648 * (1 + 'BDI '!$F$29), 2)</f>
        <v>15.52</v>
      </c>
      <c r="I648" s="142">
        <f t="shared" si="51"/>
        <v>31.04</v>
      </c>
      <c r="J648" s="215">
        <f t="shared" si="47"/>
        <v>6.4817929974212467E-6</v>
      </c>
      <c r="M648" s="244">
        <f t="shared" si="48"/>
        <v>26.16</v>
      </c>
    </row>
    <row r="649" spans="1:13" ht="25.5">
      <c r="A649" s="214" t="s">
        <v>1701</v>
      </c>
      <c r="B649" s="140" t="s">
        <v>1132</v>
      </c>
      <c r="C649" s="164" t="s">
        <v>73</v>
      </c>
      <c r="D649" s="164" t="s">
        <v>1133</v>
      </c>
      <c r="E649" s="141" t="s">
        <v>99</v>
      </c>
      <c r="F649" s="140">
        <v>4</v>
      </c>
      <c r="G649" s="246">
        <v>62.85</v>
      </c>
      <c r="H649" s="142">
        <f>TRUNC(G649 * (1 + 'BDI '!$F$29), 2)</f>
        <v>74.599999999999994</v>
      </c>
      <c r="I649" s="142">
        <f t="shared" si="51"/>
        <v>298.39999999999998</v>
      </c>
      <c r="J649" s="215">
        <f t="shared" si="47"/>
        <v>6.2312082165931051E-5</v>
      </c>
      <c r="M649" s="244">
        <f t="shared" si="48"/>
        <v>251.4</v>
      </c>
    </row>
    <row r="650" spans="1:13" ht="25.5">
      <c r="A650" s="214" t="s">
        <v>1702</v>
      </c>
      <c r="B650" s="140" t="s">
        <v>1134</v>
      </c>
      <c r="C650" s="164" t="s">
        <v>73</v>
      </c>
      <c r="D650" s="164" t="s">
        <v>1135</v>
      </c>
      <c r="E650" s="141" t="s">
        <v>143</v>
      </c>
      <c r="F650" s="140">
        <v>1.4E-2</v>
      </c>
      <c r="G650" s="246">
        <v>337.98</v>
      </c>
      <c r="H650" s="142">
        <f>TRUNC(G650 * (1 + 'BDI '!$F$29), 2)</f>
        <v>401.21</v>
      </c>
      <c r="I650" s="142">
        <f t="shared" si="51"/>
        <v>5.61</v>
      </c>
      <c r="J650" s="215">
        <f t="shared" si="47"/>
        <v>1.171483850371559E-6</v>
      </c>
      <c r="M650" s="244">
        <f t="shared" si="48"/>
        <v>4.7300000000000004</v>
      </c>
    </row>
    <row r="651" spans="1:13" ht="25.5">
      <c r="A651" s="214" t="s">
        <v>1703</v>
      </c>
      <c r="B651" s="140" t="s">
        <v>2191</v>
      </c>
      <c r="C651" s="164" t="s">
        <v>73</v>
      </c>
      <c r="D651" s="164" t="s">
        <v>2192</v>
      </c>
      <c r="E651" s="141" t="s">
        <v>75</v>
      </c>
      <c r="F651" s="140">
        <v>1.02</v>
      </c>
      <c r="G651" s="246">
        <v>89.92</v>
      </c>
      <c r="H651" s="142">
        <f>TRUNC(G651 * (1 + 'BDI '!$F$29), 2)</f>
        <v>106.74</v>
      </c>
      <c r="I651" s="142">
        <f t="shared" si="51"/>
        <v>108.87</v>
      </c>
      <c r="J651" s="215">
        <f t="shared" si="47"/>
        <v>2.273430424063309E-5</v>
      </c>
      <c r="M651" s="244">
        <f t="shared" si="48"/>
        <v>91.71</v>
      </c>
    </row>
    <row r="652" spans="1:13" ht="25.5">
      <c r="A652" s="214" t="s">
        <v>1704</v>
      </c>
      <c r="B652" s="140" t="s">
        <v>121</v>
      </c>
      <c r="C652" s="164" t="s">
        <v>73</v>
      </c>
      <c r="D652" s="164" t="s">
        <v>122</v>
      </c>
      <c r="E652" s="141" t="s">
        <v>75</v>
      </c>
      <c r="F652" s="140">
        <v>2.04</v>
      </c>
      <c r="G652" s="246">
        <v>4.22</v>
      </c>
      <c r="H652" s="142">
        <f>TRUNC(G652 * (1 + 'BDI '!$F$29), 2)</f>
        <v>5</v>
      </c>
      <c r="I652" s="142">
        <f t="shared" si="51"/>
        <v>10.199999999999999</v>
      </c>
      <c r="J652" s="215">
        <f t="shared" si="47"/>
        <v>2.1299706370391982E-6</v>
      </c>
      <c r="M652" s="244">
        <f t="shared" si="48"/>
        <v>8.6</v>
      </c>
    </row>
    <row r="653" spans="1:13" ht="38.25">
      <c r="A653" s="214" t="s">
        <v>1705</v>
      </c>
      <c r="B653" s="140" t="s">
        <v>1136</v>
      </c>
      <c r="C653" s="164" t="s">
        <v>73</v>
      </c>
      <c r="D653" s="164" t="s">
        <v>1137</v>
      </c>
      <c r="E653" s="141" t="s">
        <v>75</v>
      </c>
      <c r="F653" s="140">
        <v>2.04</v>
      </c>
      <c r="G653" s="246">
        <v>27.13</v>
      </c>
      <c r="H653" s="142">
        <f>TRUNC(G653 * (1 + 'BDI '!$F$29), 2)</f>
        <v>32.200000000000003</v>
      </c>
      <c r="I653" s="142">
        <f t="shared" si="51"/>
        <v>65.680000000000007</v>
      </c>
      <c r="J653" s="215">
        <f t="shared" si="47"/>
        <v>1.3715340337326917E-5</v>
      </c>
      <c r="M653" s="244">
        <f t="shared" si="48"/>
        <v>55.34</v>
      </c>
    </row>
    <row r="654" spans="1:13" ht="25.5">
      <c r="A654" s="214" t="s">
        <v>1706</v>
      </c>
      <c r="B654" s="140" t="s">
        <v>2074</v>
      </c>
      <c r="C654" s="164" t="s">
        <v>92</v>
      </c>
      <c r="D654" s="164" t="s">
        <v>1139</v>
      </c>
      <c r="E654" s="141" t="s">
        <v>94</v>
      </c>
      <c r="F654" s="140">
        <v>2</v>
      </c>
      <c r="G654" s="246">
        <v>243.26</v>
      </c>
      <c r="H654" s="142">
        <f>TRUNC(G654 * (1 + 'BDI '!$F$29), 2)</f>
        <v>288.77</v>
      </c>
      <c r="I654" s="142">
        <f t="shared" si="51"/>
        <v>577.54</v>
      </c>
      <c r="J654" s="215">
        <f t="shared" si="47"/>
        <v>1.2060227859957044E-4</v>
      </c>
      <c r="M654" s="244">
        <f t="shared" si="48"/>
        <v>486.52</v>
      </c>
    </row>
    <row r="655" spans="1:13" ht="25.5">
      <c r="A655" s="214" t="s">
        <v>1707</v>
      </c>
      <c r="B655" s="140" t="s">
        <v>1140</v>
      </c>
      <c r="C655" s="164" t="s">
        <v>92</v>
      </c>
      <c r="D655" s="164" t="s">
        <v>1141</v>
      </c>
      <c r="E655" s="141" t="s">
        <v>94</v>
      </c>
      <c r="F655" s="140">
        <v>22</v>
      </c>
      <c r="G655" s="246">
        <v>137.69999999999999</v>
      </c>
      <c r="H655" s="142">
        <f>TRUNC(G655 * (1 + 'BDI '!$F$29), 2)</f>
        <v>163.46</v>
      </c>
      <c r="I655" s="142">
        <f t="shared" si="51"/>
        <v>3596.12</v>
      </c>
      <c r="J655" s="215">
        <f t="shared" si="47"/>
        <v>7.5094411835974521E-4</v>
      </c>
      <c r="M655" s="244">
        <f t="shared" si="48"/>
        <v>3029.4</v>
      </c>
    </row>
    <row r="656" spans="1:13">
      <c r="A656" s="212">
        <v>8</v>
      </c>
      <c r="B656" s="163"/>
      <c r="C656" s="163"/>
      <c r="D656" s="163" t="s">
        <v>1142</v>
      </c>
      <c r="E656" s="163"/>
      <c r="F656" s="138"/>
      <c r="G656" s="163"/>
      <c r="H656" s="163"/>
      <c r="I656" s="139">
        <f>I657+I667+I688+I701+I709+I715+I736+I773</f>
        <v>374436.52</v>
      </c>
      <c r="J656" s="213">
        <f t="shared" si="47"/>
        <v>7.8190077748543196E-2</v>
      </c>
      <c r="M656" s="244">
        <f t="shared" ref="M656:M719" si="52">TRUNC(F656*G656,2)</f>
        <v>0</v>
      </c>
    </row>
    <row r="657" spans="1:13">
      <c r="A657" s="212" t="s">
        <v>1263</v>
      </c>
      <c r="B657" s="163"/>
      <c r="C657" s="163"/>
      <c r="D657" s="163" t="s">
        <v>1144</v>
      </c>
      <c r="E657" s="163"/>
      <c r="F657" s="138"/>
      <c r="G657" s="163"/>
      <c r="H657" s="163"/>
      <c r="I657" s="139">
        <f>SUM(I658:I666)</f>
        <v>106102.58999999998</v>
      </c>
      <c r="J657" s="213">
        <f t="shared" si="47"/>
        <v>2.2156411883706748E-2</v>
      </c>
      <c r="M657" s="244">
        <f t="shared" si="52"/>
        <v>0</v>
      </c>
    </row>
    <row r="658" spans="1:13" ht="25.5">
      <c r="A658" s="214" t="s">
        <v>1265</v>
      </c>
      <c r="B658" s="140" t="s">
        <v>1145</v>
      </c>
      <c r="C658" s="164" t="s">
        <v>73</v>
      </c>
      <c r="D658" s="164" t="s">
        <v>1146</v>
      </c>
      <c r="E658" s="141" t="s">
        <v>105</v>
      </c>
      <c r="F658" s="140">
        <v>7572.8</v>
      </c>
      <c r="G658" s="246">
        <v>4.3499999999999996</v>
      </c>
      <c r="H658" s="142">
        <f>TRUNC(G658 * (1 + 'BDI '!$F$29), 2)</f>
        <v>5.16</v>
      </c>
      <c r="I658" s="142">
        <f t="shared" ref="I658:I666" si="53">TRUNC(F658 * H658, 2)</f>
        <v>39075.64</v>
      </c>
      <c r="J658" s="215">
        <f t="shared" ref="J656:J719" si="54">I658/$H$947</f>
        <v>8.159800570932782E-3</v>
      </c>
      <c r="M658" s="244">
        <f t="shared" si="52"/>
        <v>32941.68</v>
      </c>
    </row>
    <row r="659" spans="1:13" ht="25.5">
      <c r="A659" s="214" t="s">
        <v>1268</v>
      </c>
      <c r="B659" s="140" t="s">
        <v>1147</v>
      </c>
      <c r="C659" s="164" t="s">
        <v>73</v>
      </c>
      <c r="D659" s="164" t="s">
        <v>1148</v>
      </c>
      <c r="E659" s="141" t="s">
        <v>105</v>
      </c>
      <c r="F659" s="140">
        <v>368.3</v>
      </c>
      <c r="G659" s="246">
        <v>7.12</v>
      </c>
      <c r="H659" s="142">
        <f>TRUNC(G659 * (1 + 'BDI '!$F$29), 2)</f>
        <v>8.4499999999999993</v>
      </c>
      <c r="I659" s="142">
        <f t="shared" si="53"/>
        <v>3112.13</v>
      </c>
      <c r="J659" s="215">
        <f t="shared" si="54"/>
        <v>6.4987701163223531E-4</v>
      </c>
      <c r="M659" s="244">
        <f t="shared" si="52"/>
        <v>2622.29</v>
      </c>
    </row>
    <row r="660" spans="1:13" ht="25.5">
      <c r="A660" s="214" t="s">
        <v>1269</v>
      </c>
      <c r="B660" s="140" t="s">
        <v>1708</v>
      </c>
      <c r="C660" s="164" t="s">
        <v>73</v>
      </c>
      <c r="D660" s="164" t="s">
        <v>1709</v>
      </c>
      <c r="E660" s="141" t="s">
        <v>105</v>
      </c>
      <c r="F660" s="140">
        <v>46.9</v>
      </c>
      <c r="G660" s="246">
        <v>24.69</v>
      </c>
      <c r="H660" s="142">
        <f>TRUNC(G660 * (1 + 'BDI '!$F$29), 2)</f>
        <v>29.3</v>
      </c>
      <c r="I660" s="142">
        <f t="shared" si="53"/>
        <v>1374.17</v>
      </c>
      <c r="J660" s="215">
        <f t="shared" si="54"/>
        <v>2.8695507355883874E-4</v>
      </c>
      <c r="M660" s="244">
        <f t="shared" si="52"/>
        <v>1157.96</v>
      </c>
    </row>
    <row r="661" spans="1:13" ht="25.5">
      <c r="A661" s="214" t="s">
        <v>1270</v>
      </c>
      <c r="B661" s="140" t="s">
        <v>1157</v>
      </c>
      <c r="C661" s="164" t="s">
        <v>73</v>
      </c>
      <c r="D661" s="164" t="s">
        <v>1158</v>
      </c>
      <c r="E661" s="141" t="s">
        <v>105</v>
      </c>
      <c r="F661" s="140">
        <v>31.6</v>
      </c>
      <c r="G661" s="246">
        <v>27.3</v>
      </c>
      <c r="H661" s="142">
        <f>TRUNC(G661 * (1 + 'BDI '!$F$29), 2)</f>
        <v>32.4</v>
      </c>
      <c r="I661" s="142">
        <f t="shared" si="53"/>
        <v>1023.84</v>
      </c>
      <c r="J661" s="215">
        <f t="shared" si="54"/>
        <v>2.1379893500256988E-4</v>
      </c>
      <c r="M661" s="244">
        <f t="shared" si="52"/>
        <v>862.68</v>
      </c>
    </row>
    <row r="662" spans="1:13" ht="25.5">
      <c r="A662" s="214" t="s">
        <v>1273</v>
      </c>
      <c r="B662" s="140" t="s">
        <v>1710</v>
      </c>
      <c r="C662" s="164" t="s">
        <v>73</v>
      </c>
      <c r="D662" s="164" t="s">
        <v>1711</v>
      </c>
      <c r="E662" s="141" t="s">
        <v>105</v>
      </c>
      <c r="F662" s="140">
        <v>1757.2</v>
      </c>
      <c r="G662" s="246">
        <v>8.1199999999999992</v>
      </c>
      <c r="H662" s="142">
        <f>TRUNC(G662 * (1 + 'BDI '!$F$29), 2)</f>
        <v>9.6300000000000008</v>
      </c>
      <c r="I662" s="142">
        <f t="shared" si="53"/>
        <v>16921.830000000002</v>
      </c>
      <c r="J662" s="215">
        <f t="shared" si="54"/>
        <v>3.533627551467551E-3</v>
      </c>
      <c r="M662" s="244">
        <f t="shared" si="52"/>
        <v>14268.46</v>
      </c>
    </row>
    <row r="663" spans="1:13" ht="25.5">
      <c r="A663" s="214" t="s">
        <v>1276</v>
      </c>
      <c r="B663" s="140" t="s">
        <v>1149</v>
      </c>
      <c r="C663" s="164" t="s">
        <v>73</v>
      </c>
      <c r="D663" s="164" t="s">
        <v>1150</v>
      </c>
      <c r="E663" s="141" t="s">
        <v>105</v>
      </c>
      <c r="F663" s="140">
        <v>879.7</v>
      </c>
      <c r="G663" s="246">
        <v>10.98</v>
      </c>
      <c r="H663" s="142">
        <f>TRUNC(G663 * (1 + 'BDI '!$F$29), 2)</f>
        <v>13.03</v>
      </c>
      <c r="I663" s="142">
        <f t="shared" si="53"/>
        <v>11462.49</v>
      </c>
      <c r="J663" s="215">
        <f t="shared" si="54"/>
        <v>2.3936046203289645E-3</v>
      </c>
      <c r="M663" s="244">
        <f t="shared" si="52"/>
        <v>9659.1</v>
      </c>
    </row>
    <row r="664" spans="1:13" ht="25.5">
      <c r="A664" s="214" t="s">
        <v>1277</v>
      </c>
      <c r="B664" s="140" t="s">
        <v>1151</v>
      </c>
      <c r="C664" s="164" t="s">
        <v>73</v>
      </c>
      <c r="D664" s="164" t="s">
        <v>1152</v>
      </c>
      <c r="E664" s="141" t="s">
        <v>105</v>
      </c>
      <c r="F664" s="140">
        <v>334.7</v>
      </c>
      <c r="G664" s="246">
        <v>12.22</v>
      </c>
      <c r="H664" s="142">
        <f>TRUNC(G664 * (1 + 'BDI '!$F$29), 2)</f>
        <v>14.5</v>
      </c>
      <c r="I664" s="142">
        <f t="shared" si="53"/>
        <v>4853.1499999999996</v>
      </c>
      <c r="J664" s="215">
        <f t="shared" si="54"/>
        <v>1.0134379408967436E-3</v>
      </c>
      <c r="M664" s="244">
        <f t="shared" si="52"/>
        <v>4090.03</v>
      </c>
    </row>
    <row r="665" spans="1:13" ht="25.5">
      <c r="A665" s="214" t="s">
        <v>1279</v>
      </c>
      <c r="B665" s="140" t="s">
        <v>1153</v>
      </c>
      <c r="C665" s="164" t="s">
        <v>73</v>
      </c>
      <c r="D665" s="164" t="s">
        <v>1154</v>
      </c>
      <c r="E665" s="141" t="s">
        <v>105</v>
      </c>
      <c r="F665" s="140">
        <v>200.3</v>
      </c>
      <c r="G665" s="246">
        <v>18.7</v>
      </c>
      <c r="H665" s="142">
        <f>TRUNC(G665 * (1 + 'BDI '!$F$29), 2)</f>
        <v>22.19</v>
      </c>
      <c r="I665" s="142">
        <f t="shared" si="53"/>
        <v>4444.6499999999996</v>
      </c>
      <c r="J665" s="215">
        <f t="shared" si="54"/>
        <v>9.2813470508983054E-4</v>
      </c>
      <c r="M665" s="244">
        <f t="shared" si="52"/>
        <v>3745.61</v>
      </c>
    </row>
    <row r="666" spans="1:13" ht="25.5">
      <c r="A666" s="214" t="s">
        <v>1280</v>
      </c>
      <c r="B666" s="140" t="s">
        <v>1155</v>
      </c>
      <c r="C666" s="164" t="s">
        <v>73</v>
      </c>
      <c r="D666" s="164" t="s">
        <v>1156</v>
      </c>
      <c r="E666" s="141" t="s">
        <v>105</v>
      </c>
      <c r="F666" s="140">
        <v>668.2</v>
      </c>
      <c r="G666" s="246">
        <v>30.05</v>
      </c>
      <c r="H666" s="142">
        <f>TRUNC(G666 * (1 + 'BDI '!$F$29), 2)</f>
        <v>35.67</v>
      </c>
      <c r="I666" s="142">
        <f t="shared" si="53"/>
        <v>23834.69</v>
      </c>
      <c r="J666" s="215">
        <f t="shared" si="54"/>
        <v>4.9771754747972357E-3</v>
      </c>
      <c r="M666" s="244">
        <f t="shared" si="52"/>
        <v>20079.41</v>
      </c>
    </row>
    <row r="667" spans="1:13">
      <c r="A667" s="212" t="s">
        <v>1712</v>
      </c>
      <c r="B667" s="163"/>
      <c r="C667" s="163"/>
      <c r="D667" s="163" t="s">
        <v>1160</v>
      </c>
      <c r="E667" s="163"/>
      <c r="F667" s="138"/>
      <c r="G667" s="163"/>
      <c r="H667" s="163"/>
      <c r="I667" s="139">
        <f>SUM(I668:I687)</f>
        <v>35514.240000000005</v>
      </c>
      <c r="J667" s="213">
        <f t="shared" si="54"/>
        <v>7.4161067055649984E-3</v>
      </c>
      <c r="M667" s="244">
        <f t="shared" si="52"/>
        <v>0</v>
      </c>
    </row>
    <row r="668" spans="1:13" ht="25.5">
      <c r="A668" s="214" t="s">
        <v>1713</v>
      </c>
      <c r="B668" s="140" t="s">
        <v>1161</v>
      </c>
      <c r="C668" s="164" t="s">
        <v>73</v>
      </c>
      <c r="D668" s="164" t="s">
        <v>1162</v>
      </c>
      <c r="E668" s="141" t="s">
        <v>105</v>
      </c>
      <c r="F668" s="140">
        <v>610.4</v>
      </c>
      <c r="G668" s="246">
        <v>9.65</v>
      </c>
      <c r="H668" s="142">
        <f>TRUNC(G668 * (1 + 'BDI '!$F$29), 2)</f>
        <v>11.45</v>
      </c>
      <c r="I668" s="142">
        <f t="shared" ref="I668:I687" si="55">TRUNC(F668 * H668, 2)</f>
        <v>6989.08</v>
      </c>
      <c r="J668" s="215">
        <f t="shared" si="54"/>
        <v>1.4594642333252863E-3</v>
      </c>
      <c r="M668" s="244">
        <f t="shared" si="52"/>
        <v>5890.36</v>
      </c>
    </row>
    <row r="669" spans="1:13" ht="25.5">
      <c r="A669" s="214" t="s">
        <v>1714</v>
      </c>
      <c r="B669" s="140" t="s">
        <v>1287</v>
      </c>
      <c r="C669" s="164" t="s">
        <v>73</v>
      </c>
      <c r="D669" s="164" t="s">
        <v>1288</v>
      </c>
      <c r="E669" s="141" t="s">
        <v>105</v>
      </c>
      <c r="F669" s="140">
        <v>56.91</v>
      </c>
      <c r="G669" s="246">
        <v>8.9</v>
      </c>
      <c r="H669" s="142">
        <f>TRUNC(G669 * (1 + 'BDI '!$F$29), 2)</f>
        <v>10.56</v>
      </c>
      <c r="I669" s="142">
        <f t="shared" si="55"/>
        <v>600.96</v>
      </c>
      <c r="J669" s="215">
        <f t="shared" si="54"/>
        <v>1.2549285823873301E-4</v>
      </c>
      <c r="M669" s="244">
        <f t="shared" si="52"/>
        <v>506.49</v>
      </c>
    </row>
    <row r="670" spans="1:13" ht="25.5">
      <c r="A670" s="214" t="s">
        <v>1715</v>
      </c>
      <c r="B670" s="140" t="s">
        <v>1283</v>
      </c>
      <c r="C670" s="164" t="s">
        <v>73</v>
      </c>
      <c r="D670" s="164" t="s">
        <v>1284</v>
      </c>
      <c r="E670" s="141" t="s">
        <v>105</v>
      </c>
      <c r="F670" s="140">
        <v>581.54</v>
      </c>
      <c r="G670" s="246">
        <v>9.41</v>
      </c>
      <c r="H670" s="142">
        <f>TRUNC(G670 * (1 + 'BDI '!$F$29), 2)</f>
        <v>11.17</v>
      </c>
      <c r="I670" s="142">
        <f t="shared" si="55"/>
        <v>6495.8</v>
      </c>
      <c r="J670" s="215">
        <f t="shared" si="54"/>
        <v>1.3564571827528651E-3</v>
      </c>
      <c r="M670" s="244">
        <f t="shared" si="52"/>
        <v>5472.29</v>
      </c>
    </row>
    <row r="671" spans="1:13" ht="25.5">
      <c r="A671" s="214" t="s">
        <v>1716</v>
      </c>
      <c r="B671" s="140" t="s">
        <v>1281</v>
      </c>
      <c r="C671" s="164" t="s">
        <v>73</v>
      </c>
      <c r="D671" s="164" t="s">
        <v>1282</v>
      </c>
      <c r="E671" s="141" t="s">
        <v>105</v>
      </c>
      <c r="F671" s="140">
        <v>60.1</v>
      </c>
      <c r="G671" s="246">
        <v>12.57</v>
      </c>
      <c r="H671" s="142">
        <f>TRUNC(G671 * (1 + 'BDI '!$F$29), 2)</f>
        <v>14.92</v>
      </c>
      <c r="I671" s="142">
        <f t="shared" si="55"/>
        <v>896.69</v>
      </c>
      <c r="J671" s="215">
        <f t="shared" si="54"/>
        <v>1.8724738926732145E-4</v>
      </c>
      <c r="M671" s="244">
        <f t="shared" si="52"/>
        <v>755.45</v>
      </c>
    </row>
    <row r="672" spans="1:13">
      <c r="A672" s="214" t="s">
        <v>1717</v>
      </c>
      <c r="B672" s="140" t="s">
        <v>1163</v>
      </c>
      <c r="C672" s="164" t="s">
        <v>73</v>
      </c>
      <c r="D672" s="164" t="s">
        <v>1164</v>
      </c>
      <c r="E672" s="141" t="s">
        <v>105</v>
      </c>
      <c r="F672" s="140">
        <v>5.0999999999999996</v>
      </c>
      <c r="G672" s="246">
        <v>10.88</v>
      </c>
      <c r="H672" s="142">
        <f>TRUNC(G672 * (1 + 'BDI '!$F$29), 2)</f>
        <v>12.91</v>
      </c>
      <c r="I672" s="142">
        <f t="shared" si="55"/>
        <v>65.84</v>
      </c>
      <c r="J672" s="215">
        <f t="shared" si="54"/>
        <v>1.3748751641437335E-5</v>
      </c>
      <c r="M672" s="244">
        <f t="shared" si="52"/>
        <v>55.48</v>
      </c>
    </row>
    <row r="673" spans="1:13">
      <c r="A673" s="214" t="s">
        <v>1718</v>
      </c>
      <c r="B673" s="140" t="s">
        <v>1165</v>
      </c>
      <c r="C673" s="164" t="s">
        <v>73</v>
      </c>
      <c r="D673" s="164" t="s">
        <v>1166</v>
      </c>
      <c r="E673" s="141" t="s">
        <v>105</v>
      </c>
      <c r="F673" s="140">
        <v>667.26</v>
      </c>
      <c r="G673" s="246">
        <v>6.4</v>
      </c>
      <c r="H673" s="142">
        <f>TRUNC(G673 * (1 + 'BDI '!$F$29), 2)</f>
        <v>7.59</v>
      </c>
      <c r="I673" s="142">
        <f t="shared" si="55"/>
        <v>5064.5</v>
      </c>
      <c r="J673" s="215">
        <f t="shared" si="54"/>
        <v>1.0575721854201E-3</v>
      </c>
      <c r="M673" s="244">
        <f t="shared" si="52"/>
        <v>4270.46</v>
      </c>
    </row>
    <row r="674" spans="1:13" ht="25.5">
      <c r="A674" s="214" t="s">
        <v>1719</v>
      </c>
      <c r="B674" s="140" t="s">
        <v>1479</v>
      </c>
      <c r="C674" s="164" t="s">
        <v>92</v>
      </c>
      <c r="D674" s="164" t="s">
        <v>1480</v>
      </c>
      <c r="E674" s="141" t="s">
        <v>105</v>
      </c>
      <c r="F674" s="140">
        <v>667.26</v>
      </c>
      <c r="G674" s="246">
        <v>4.59</v>
      </c>
      <c r="H674" s="142">
        <f>TRUNC(G674 * (1 + 'BDI '!$F$29), 2)</f>
        <v>5.44</v>
      </c>
      <c r="I674" s="142">
        <f t="shared" si="55"/>
        <v>3629.89</v>
      </c>
      <c r="J674" s="215">
        <f t="shared" si="54"/>
        <v>7.5799599173355045E-4</v>
      </c>
      <c r="M674" s="244">
        <f t="shared" si="52"/>
        <v>3062.72</v>
      </c>
    </row>
    <row r="675" spans="1:13" ht="25.5">
      <c r="A675" s="214" t="s">
        <v>1720</v>
      </c>
      <c r="B675" s="140" t="s">
        <v>1167</v>
      </c>
      <c r="C675" s="164" t="s">
        <v>73</v>
      </c>
      <c r="D675" s="164" t="s">
        <v>1168</v>
      </c>
      <c r="E675" s="141" t="s">
        <v>99</v>
      </c>
      <c r="F675" s="140">
        <v>43</v>
      </c>
      <c r="G675" s="246">
        <v>28.51</v>
      </c>
      <c r="H675" s="142">
        <f>TRUNC(G675 * (1 + 'BDI '!$F$29), 2)</f>
        <v>33.840000000000003</v>
      </c>
      <c r="I675" s="142">
        <f t="shared" si="55"/>
        <v>1455.12</v>
      </c>
      <c r="J675" s="215">
        <f t="shared" si="54"/>
        <v>3.0385910523220372E-4</v>
      </c>
      <c r="M675" s="244">
        <f t="shared" si="52"/>
        <v>1225.93</v>
      </c>
    </row>
    <row r="676" spans="1:13" ht="25.5">
      <c r="A676" s="214" t="s">
        <v>1721</v>
      </c>
      <c r="B676" s="140" t="s">
        <v>1169</v>
      </c>
      <c r="C676" s="164" t="s">
        <v>73</v>
      </c>
      <c r="D676" s="164" t="s">
        <v>1170</v>
      </c>
      <c r="E676" s="141" t="s">
        <v>99</v>
      </c>
      <c r="F676" s="140">
        <v>82</v>
      </c>
      <c r="G676" s="246">
        <v>15.75</v>
      </c>
      <c r="H676" s="142">
        <f>TRUNC(G676 * (1 + 'BDI '!$F$29), 2)</f>
        <v>18.690000000000001</v>
      </c>
      <c r="I676" s="142">
        <f t="shared" si="55"/>
        <v>1532.58</v>
      </c>
      <c r="J676" s="215">
        <f t="shared" si="54"/>
        <v>3.2003435283466022E-4</v>
      </c>
      <c r="M676" s="244">
        <f t="shared" si="52"/>
        <v>1291.5</v>
      </c>
    </row>
    <row r="677" spans="1:13" ht="25.5">
      <c r="A677" s="214" t="s">
        <v>1722</v>
      </c>
      <c r="B677" s="140" t="s">
        <v>1171</v>
      </c>
      <c r="C677" s="164" t="s">
        <v>73</v>
      </c>
      <c r="D677" s="164" t="s">
        <v>1172</v>
      </c>
      <c r="E677" s="141" t="s">
        <v>99</v>
      </c>
      <c r="F677" s="140">
        <v>166</v>
      </c>
      <c r="G677" s="246">
        <v>10.97</v>
      </c>
      <c r="H677" s="142">
        <f>TRUNC(G677 * (1 + 'BDI '!$F$29), 2)</f>
        <v>13.02</v>
      </c>
      <c r="I677" s="142">
        <f t="shared" si="55"/>
        <v>2161.3200000000002</v>
      </c>
      <c r="J677" s="215">
        <f t="shared" si="54"/>
        <v>4.5132824874956476E-4</v>
      </c>
      <c r="M677" s="244">
        <f t="shared" si="52"/>
        <v>1821.02</v>
      </c>
    </row>
    <row r="678" spans="1:13">
      <c r="A678" s="214" t="s">
        <v>1723</v>
      </c>
      <c r="B678" s="140" t="s">
        <v>1194</v>
      </c>
      <c r="C678" s="164" t="s">
        <v>73</v>
      </c>
      <c r="D678" s="164" t="s">
        <v>1195</v>
      </c>
      <c r="E678" s="141" t="s">
        <v>99</v>
      </c>
      <c r="F678" s="140">
        <v>133</v>
      </c>
      <c r="G678" s="246">
        <v>13.1</v>
      </c>
      <c r="H678" s="142">
        <f>TRUNC(G678 * (1 + 'BDI '!$F$29), 2)</f>
        <v>15.55</v>
      </c>
      <c r="I678" s="142">
        <f t="shared" si="55"/>
        <v>2068.15</v>
      </c>
      <c r="J678" s="215">
        <f t="shared" si="54"/>
        <v>4.3187242872476649E-4</v>
      </c>
      <c r="M678" s="244">
        <f t="shared" si="52"/>
        <v>1742.3</v>
      </c>
    </row>
    <row r="679" spans="1:13" ht="25.5">
      <c r="A679" s="214" t="s">
        <v>1724</v>
      </c>
      <c r="B679" s="140" t="s">
        <v>1271</v>
      </c>
      <c r="C679" s="164" t="s">
        <v>73</v>
      </c>
      <c r="D679" s="164" t="s">
        <v>1272</v>
      </c>
      <c r="E679" s="141" t="s">
        <v>99</v>
      </c>
      <c r="F679" s="140">
        <v>1</v>
      </c>
      <c r="G679" s="246">
        <v>15.7</v>
      </c>
      <c r="H679" s="142">
        <f>TRUNC(G679 * (1 + 'BDI '!$F$29), 2)</f>
        <v>18.63</v>
      </c>
      <c r="I679" s="142">
        <f t="shared" si="55"/>
        <v>18.63</v>
      </c>
      <c r="J679" s="215">
        <f t="shared" si="54"/>
        <v>3.8903287223568885E-6</v>
      </c>
      <c r="M679" s="244">
        <f t="shared" si="52"/>
        <v>15.7</v>
      </c>
    </row>
    <row r="680" spans="1:13" ht="25.5">
      <c r="A680" s="214" t="s">
        <v>1725</v>
      </c>
      <c r="B680" s="140" t="s">
        <v>1175</v>
      </c>
      <c r="C680" s="164" t="s">
        <v>73</v>
      </c>
      <c r="D680" s="164" t="s">
        <v>1176</v>
      </c>
      <c r="E680" s="141" t="s">
        <v>105</v>
      </c>
      <c r="F680" s="140">
        <v>84.1</v>
      </c>
      <c r="G680" s="246">
        <v>16.59</v>
      </c>
      <c r="H680" s="142">
        <f>TRUNC(G680 * (1 + 'BDI '!$F$29), 2)</f>
        <v>19.690000000000001</v>
      </c>
      <c r="I680" s="142">
        <f t="shared" si="55"/>
        <v>1655.92</v>
      </c>
      <c r="J680" s="215">
        <f t="shared" si="54"/>
        <v>3.4579029189077935E-4</v>
      </c>
      <c r="M680" s="244">
        <f t="shared" si="52"/>
        <v>1395.21</v>
      </c>
    </row>
    <row r="681" spans="1:13" ht="25.5">
      <c r="A681" s="214" t="s">
        <v>1726</v>
      </c>
      <c r="B681" s="140" t="s">
        <v>1185</v>
      </c>
      <c r="C681" s="164" t="s">
        <v>73</v>
      </c>
      <c r="D681" s="164" t="s">
        <v>1186</v>
      </c>
      <c r="E681" s="141" t="s">
        <v>99</v>
      </c>
      <c r="F681" s="140">
        <v>20</v>
      </c>
      <c r="G681" s="246">
        <v>9.01</v>
      </c>
      <c r="H681" s="142">
        <f>TRUNC(G681 * (1 + 'BDI '!$F$29), 2)</f>
        <v>10.69</v>
      </c>
      <c r="I681" s="142">
        <f t="shared" si="55"/>
        <v>213.8</v>
      </c>
      <c r="J681" s="215">
        <f t="shared" si="54"/>
        <v>4.4645855117547122E-5</v>
      </c>
      <c r="M681" s="244">
        <f t="shared" si="52"/>
        <v>180.2</v>
      </c>
    </row>
    <row r="682" spans="1:13" ht="25.5">
      <c r="A682" s="214" t="s">
        <v>1727</v>
      </c>
      <c r="B682" s="140" t="s">
        <v>1181</v>
      </c>
      <c r="C682" s="164" t="s">
        <v>73</v>
      </c>
      <c r="D682" s="164" t="s">
        <v>1182</v>
      </c>
      <c r="E682" s="141" t="s">
        <v>99</v>
      </c>
      <c r="F682" s="140">
        <v>2</v>
      </c>
      <c r="G682" s="246">
        <v>16.07</v>
      </c>
      <c r="H682" s="142">
        <f>TRUNC(G682 * (1 + 'BDI '!$F$29), 2)</f>
        <v>19.07</v>
      </c>
      <c r="I682" s="142">
        <f t="shared" si="55"/>
        <v>38.14</v>
      </c>
      <c r="J682" s="215">
        <f t="shared" si="54"/>
        <v>7.9644196173210812E-6</v>
      </c>
      <c r="M682" s="244">
        <f t="shared" si="52"/>
        <v>32.14</v>
      </c>
    </row>
    <row r="683" spans="1:13" ht="25.5">
      <c r="A683" s="214" t="s">
        <v>1728</v>
      </c>
      <c r="B683" s="140" t="s">
        <v>1196</v>
      </c>
      <c r="C683" s="164" t="s">
        <v>73</v>
      </c>
      <c r="D683" s="164" t="s">
        <v>1197</v>
      </c>
      <c r="E683" s="141" t="s">
        <v>105</v>
      </c>
      <c r="F683" s="140">
        <v>69.400000000000006</v>
      </c>
      <c r="G683" s="246">
        <v>23.93</v>
      </c>
      <c r="H683" s="142">
        <f>TRUNC(G683 * (1 + 'BDI '!$F$29), 2)</f>
        <v>28.4</v>
      </c>
      <c r="I683" s="142">
        <f t="shared" si="55"/>
        <v>1970.96</v>
      </c>
      <c r="J683" s="215">
        <f t="shared" si="54"/>
        <v>4.1157714968419396E-4</v>
      </c>
      <c r="M683" s="244">
        <f t="shared" si="52"/>
        <v>1660.74</v>
      </c>
    </row>
    <row r="684" spans="1:13" ht="25.5">
      <c r="A684" s="214" t="s">
        <v>1729</v>
      </c>
      <c r="B684" s="140" t="s">
        <v>1187</v>
      </c>
      <c r="C684" s="164" t="s">
        <v>73</v>
      </c>
      <c r="D684" s="164" t="s">
        <v>1188</v>
      </c>
      <c r="E684" s="141" t="s">
        <v>99</v>
      </c>
      <c r="F684" s="140">
        <v>6</v>
      </c>
      <c r="G684" s="246">
        <v>34.93</v>
      </c>
      <c r="H684" s="142">
        <f>TRUNC(G684 * (1 + 'BDI '!$F$29), 2)</f>
        <v>41.46</v>
      </c>
      <c r="I684" s="142">
        <f t="shared" si="55"/>
        <v>248.76</v>
      </c>
      <c r="J684" s="215">
        <f t="shared" si="54"/>
        <v>5.1946225065673618E-5</v>
      </c>
      <c r="M684" s="244">
        <f t="shared" si="52"/>
        <v>209.58</v>
      </c>
    </row>
    <row r="685" spans="1:13" ht="25.5">
      <c r="A685" s="214" t="s">
        <v>1730</v>
      </c>
      <c r="B685" s="140" t="s">
        <v>1189</v>
      </c>
      <c r="C685" s="164" t="s">
        <v>73</v>
      </c>
      <c r="D685" s="164" t="s">
        <v>1190</v>
      </c>
      <c r="E685" s="141" t="s">
        <v>99</v>
      </c>
      <c r="F685" s="140">
        <v>2</v>
      </c>
      <c r="G685" s="246">
        <v>36.46</v>
      </c>
      <c r="H685" s="142">
        <f>TRUNC(G685 * (1 + 'BDI '!$F$29), 2)</f>
        <v>43.28</v>
      </c>
      <c r="I685" s="142">
        <f t="shared" si="55"/>
        <v>86.56</v>
      </c>
      <c r="J685" s="215">
        <f t="shared" si="54"/>
        <v>1.8075515523736569E-5</v>
      </c>
      <c r="M685" s="244">
        <f t="shared" si="52"/>
        <v>72.92</v>
      </c>
    </row>
    <row r="686" spans="1:13">
      <c r="A686" s="214" t="s">
        <v>1731</v>
      </c>
      <c r="B686" s="140" t="s">
        <v>1191</v>
      </c>
      <c r="C686" s="164" t="s">
        <v>73</v>
      </c>
      <c r="D686" s="164" t="s">
        <v>1732</v>
      </c>
      <c r="E686" s="141" t="s">
        <v>99</v>
      </c>
      <c r="F686" s="140">
        <v>6</v>
      </c>
      <c r="G686" s="246">
        <v>37.75</v>
      </c>
      <c r="H686" s="142">
        <f>TRUNC(G686 * (1 + 'BDI '!$F$29), 2)</f>
        <v>44.81</v>
      </c>
      <c r="I686" s="142">
        <f t="shared" si="55"/>
        <v>268.86</v>
      </c>
      <c r="J686" s="215">
        <f t="shared" si="54"/>
        <v>5.614352014454499E-5</v>
      </c>
      <c r="M686" s="244">
        <f t="shared" si="52"/>
        <v>226.5</v>
      </c>
    </row>
    <row r="687" spans="1:13" ht="25.5">
      <c r="A687" s="214" t="s">
        <v>1733</v>
      </c>
      <c r="B687" s="140" t="s">
        <v>1192</v>
      </c>
      <c r="C687" s="164" t="s">
        <v>73</v>
      </c>
      <c r="D687" s="164" t="s">
        <v>1193</v>
      </c>
      <c r="E687" s="141" t="s">
        <v>99</v>
      </c>
      <c r="F687" s="140">
        <v>1</v>
      </c>
      <c r="G687" s="246">
        <v>44.38</v>
      </c>
      <c r="H687" s="142">
        <f>TRUNC(G687 * (1 + 'BDI '!$F$29), 2)</f>
        <v>52.68</v>
      </c>
      <c r="I687" s="142">
        <f t="shared" si="55"/>
        <v>52.68</v>
      </c>
      <c r="J687" s="215">
        <f t="shared" si="54"/>
        <v>1.1000671878355389E-5</v>
      </c>
      <c r="M687" s="244">
        <f t="shared" si="52"/>
        <v>44.38</v>
      </c>
    </row>
    <row r="688" spans="1:13">
      <c r="A688" s="212" t="s">
        <v>1734</v>
      </c>
      <c r="B688" s="163"/>
      <c r="C688" s="163"/>
      <c r="D688" s="163" t="s">
        <v>1199</v>
      </c>
      <c r="E688" s="163"/>
      <c r="F688" s="138"/>
      <c r="G688" s="163"/>
      <c r="H688" s="163"/>
      <c r="I688" s="139">
        <f>SUM(I689:I700)</f>
        <v>13471.22</v>
      </c>
      <c r="J688" s="213">
        <f t="shared" si="54"/>
        <v>2.8130689259897243E-3</v>
      </c>
      <c r="M688" s="244">
        <f t="shared" si="52"/>
        <v>0</v>
      </c>
    </row>
    <row r="689" spans="1:13" ht="25.5">
      <c r="A689" s="214" t="s">
        <v>1735</v>
      </c>
      <c r="B689" s="140" t="s">
        <v>1200</v>
      </c>
      <c r="C689" s="164" t="s">
        <v>73</v>
      </c>
      <c r="D689" s="164" t="s">
        <v>1201</v>
      </c>
      <c r="E689" s="141" t="s">
        <v>99</v>
      </c>
      <c r="F689" s="140">
        <v>17</v>
      </c>
      <c r="G689" s="246">
        <v>28.45</v>
      </c>
      <c r="H689" s="142">
        <f>TRUNC(G689 * (1 + 'BDI '!$F$29), 2)</f>
        <v>33.770000000000003</v>
      </c>
      <c r="I689" s="142">
        <f t="shared" ref="I689:I700" si="56">TRUNC(F689 * H689, 2)</f>
        <v>574.09</v>
      </c>
      <c r="J689" s="215">
        <f t="shared" si="54"/>
        <v>1.1988184735468955E-4</v>
      </c>
      <c r="M689" s="244">
        <f t="shared" si="52"/>
        <v>483.65</v>
      </c>
    </row>
    <row r="690" spans="1:13" ht="25.5">
      <c r="A690" s="214" t="s">
        <v>1736</v>
      </c>
      <c r="B690" s="140" t="s">
        <v>1202</v>
      </c>
      <c r="C690" s="164" t="s">
        <v>73</v>
      </c>
      <c r="D690" s="164" t="s">
        <v>1203</v>
      </c>
      <c r="E690" s="141" t="s">
        <v>99</v>
      </c>
      <c r="F690" s="140">
        <v>10</v>
      </c>
      <c r="G690" s="246">
        <v>45.09</v>
      </c>
      <c r="H690" s="142">
        <f>TRUNC(G690 * (1 + 'BDI '!$F$29), 2)</f>
        <v>53.52</v>
      </c>
      <c r="I690" s="142">
        <f t="shared" si="56"/>
        <v>535.20000000000005</v>
      </c>
      <c r="J690" s="215">
        <f t="shared" si="54"/>
        <v>1.1176081224935088E-4</v>
      </c>
      <c r="M690" s="244">
        <f t="shared" si="52"/>
        <v>450.9</v>
      </c>
    </row>
    <row r="691" spans="1:13" ht="25.5">
      <c r="A691" s="214" t="s">
        <v>1737</v>
      </c>
      <c r="B691" s="140" t="s">
        <v>1204</v>
      </c>
      <c r="C691" s="164" t="s">
        <v>73</v>
      </c>
      <c r="D691" s="164" t="s">
        <v>1205</v>
      </c>
      <c r="E691" s="141" t="s">
        <v>99</v>
      </c>
      <c r="F691" s="140">
        <v>2</v>
      </c>
      <c r="G691" s="246">
        <v>61.73</v>
      </c>
      <c r="H691" s="142">
        <f>TRUNC(G691 * (1 + 'BDI '!$F$29), 2)</f>
        <v>73.27</v>
      </c>
      <c r="I691" s="142">
        <f t="shared" si="56"/>
        <v>146.54</v>
      </c>
      <c r="J691" s="215">
        <f t="shared" si="54"/>
        <v>3.0600578152129814E-5</v>
      </c>
      <c r="M691" s="244">
        <f t="shared" si="52"/>
        <v>123.46</v>
      </c>
    </row>
    <row r="692" spans="1:13" ht="25.5">
      <c r="A692" s="214" t="s">
        <v>1738</v>
      </c>
      <c r="B692" s="140" t="s">
        <v>1206</v>
      </c>
      <c r="C692" s="164" t="s">
        <v>73</v>
      </c>
      <c r="D692" s="164" t="s">
        <v>1207</v>
      </c>
      <c r="E692" s="141" t="s">
        <v>99</v>
      </c>
      <c r="F692" s="140">
        <v>12</v>
      </c>
      <c r="G692" s="246">
        <v>35.04</v>
      </c>
      <c r="H692" s="142">
        <f>TRUNC(G692 * (1 + 'BDI '!$F$29), 2)</f>
        <v>41.59</v>
      </c>
      <c r="I692" s="142">
        <f t="shared" si="56"/>
        <v>499.08</v>
      </c>
      <c r="J692" s="215">
        <f t="shared" si="54"/>
        <v>1.0421821034642383E-4</v>
      </c>
      <c r="M692" s="244">
        <f t="shared" si="52"/>
        <v>420.48</v>
      </c>
    </row>
    <row r="693" spans="1:13" ht="25.5">
      <c r="A693" s="214" t="s">
        <v>1739</v>
      </c>
      <c r="B693" s="140" t="s">
        <v>1208</v>
      </c>
      <c r="C693" s="164" t="s">
        <v>73</v>
      </c>
      <c r="D693" s="164" t="s">
        <v>1209</v>
      </c>
      <c r="E693" s="141" t="s">
        <v>99</v>
      </c>
      <c r="F693" s="140">
        <v>16</v>
      </c>
      <c r="G693" s="246">
        <v>58.21</v>
      </c>
      <c r="H693" s="142">
        <f>TRUNC(G693 * (1 + 'BDI '!$F$29), 2)</f>
        <v>69.099999999999994</v>
      </c>
      <c r="I693" s="142">
        <f t="shared" si="56"/>
        <v>1105.5999999999999</v>
      </c>
      <c r="J693" s="215">
        <f t="shared" si="54"/>
        <v>2.3087211140299387E-4</v>
      </c>
      <c r="M693" s="244">
        <f t="shared" si="52"/>
        <v>931.36</v>
      </c>
    </row>
    <row r="694" spans="1:13" ht="25.5">
      <c r="A694" s="214" t="s">
        <v>1740</v>
      </c>
      <c r="B694" s="140" t="s">
        <v>1210</v>
      </c>
      <c r="C694" s="164" t="s">
        <v>73</v>
      </c>
      <c r="D694" s="164" t="s">
        <v>1211</v>
      </c>
      <c r="E694" s="141" t="s">
        <v>99</v>
      </c>
      <c r="F694" s="140">
        <v>2</v>
      </c>
      <c r="G694" s="246">
        <v>81.38</v>
      </c>
      <c r="H694" s="142">
        <f>TRUNC(G694 * (1 + 'BDI '!$F$29), 2)</f>
        <v>96.6</v>
      </c>
      <c r="I694" s="142">
        <f t="shared" si="56"/>
        <v>193.2</v>
      </c>
      <c r="J694" s="215">
        <f t="shared" si="54"/>
        <v>4.0344149713330693E-5</v>
      </c>
      <c r="M694" s="244">
        <f t="shared" si="52"/>
        <v>162.76</v>
      </c>
    </row>
    <row r="695" spans="1:13" ht="25.5">
      <c r="A695" s="214" t="s">
        <v>1741</v>
      </c>
      <c r="B695" s="140" t="s">
        <v>1742</v>
      </c>
      <c r="C695" s="164" t="s">
        <v>73</v>
      </c>
      <c r="D695" s="164" t="s">
        <v>1743</v>
      </c>
      <c r="E695" s="141" t="s">
        <v>99</v>
      </c>
      <c r="F695" s="140">
        <v>1</v>
      </c>
      <c r="G695" s="246">
        <v>51.91</v>
      </c>
      <c r="H695" s="142">
        <f>TRUNC(G695 * (1 + 'BDI '!$F$29), 2)</f>
        <v>61.62</v>
      </c>
      <c r="I695" s="142">
        <f t="shared" si="56"/>
        <v>61.62</v>
      </c>
      <c r="J695" s="215">
        <f t="shared" si="54"/>
        <v>1.2867528495525038E-5</v>
      </c>
      <c r="M695" s="244">
        <f t="shared" si="52"/>
        <v>51.91</v>
      </c>
    </row>
    <row r="696" spans="1:13" ht="25.5">
      <c r="A696" s="214" t="s">
        <v>1744</v>
      </c>
      <c r="B696" s="140" t="s">
        <v>1212</v>
      </c>
      <c r="C696" s="164" t="s">
        <v>73</v>
      </c>
      <c r="D696" s="164" t="s">
        <v>1213</v>
      </c>
      <c r="E696" s="141" t="s">
        <v>99</v>
      </c>
      <c r="F696" s="140">
        <v>8</v>
      </c>
      <c r="G696" s="246">
        <v>50.17</v>
      </c>
      <c r="H696" s="142">
        <f>TRUNC(G696 * (1 + 'BDI '!$F$29), 2)</f>
        <v>59.55</v>
      </c>
      <c r="I696" s="142">
        <f t="shared" si="56"/>
        <v>476.4</v>
      </c>
      <c r="J696" s="215">
        <f t="shared" si="54"/>
        <v>9.9482157988771961E-5</v>
      </c>
      <c r="M696" s="244">
        <f t="shared" si="52"/>
        <v>401.36</v>
      </c>
    </row>
    <row r="697" spans="1:13" ht="25.5">
      <c r="A697" s="214" t="s">
        <v>1745</v>
      </c>
      <c r="B697" s="140" t="s">
        <v>1214</v>
      </c>
      <c r="C697" s="164" t="s">
        <v>73</v>
      </c>
      <c r="D697" s="164" t="s">
        <v>1215</v>
      </c>
      <c r="E697" s="141" t="s">
        <v>99</v>
      </c>
      <c r="F697" s="140">
        <v>14</v>
      </c>
      <c r="G697" s="246">
        <v>33.58</v>
      </c>
      <c r="H697" s="142">
        <f>TRUNC(G697 * (1 + 'BDI '!$F$29), 2)</f>
        <v>39.86</v>
      </c>
      <c r="I697" s="142">
        <f t="shared" si="56"/>
        <v>558.04</v>
      </c>
      <c r="J697" s="215">
        <f t="shared" si="54"/>
        <v>1.1653027591111315E-4</v>
      </c>
      <c r="M697" s="244">
        <f t="shared" si="52"/>
        <v>470.12</v>
      </c>
    </row>
    <row r="698" spans="1:13" ht="25.5">
      <c r="A698" s="214" t="s">
        <v>1746</v>
      </c>
      <c r="B698" s="140" t="s">
        <v>1216</v>
      </c>
      <c r="C698" s="164" t="s">
        <v>73</v>
      </c>
      <c r="D698" s="164" t="s">
        <v>1217</v>
      </c>
      <c r="E698" s="141" t="s">
        <v>99</v>
      </c>
      <c r="F698" s="140">
        <v>5</v>
      </c>
      <c r="G698" s="246">
        <v>36.4</v>
      </c>
      <c r="H698" s="142">
        <f>TRUNC(G698 * (1 + 'BDI '!$F$29), 2)</f>
        <v>43.21</v>
      </c>
      <c r="I698" s="142">
        <f t="shared" si="56"/>
        <v>216.05</v>
      </c>
      <c r="J698" s="215">
        <f t="shared" si="54"/>
        <v>4.5115701581599881E-5</v>
      </c>
      <c r="M698" s="244">
        <f t="shared" si="52"/>
        <v>182</v>
      </c>
    </row>
    <row r="699" spans="1:13" ht="25.5">
      <c r="A699" s="214" t="s">
        <v>1747</v>
      </c>
      <c r="B699" s="140" t="s">
        <v>1218</v>
      </c>
      <c r="C699" s="164" t="s">
        <v>73</v>
      </c>
      <c r="D699" s="164" t="s">
        <v>1219</v>
      </c>
      <c r="E699" s="141" t="s">
        <v>99</v>
      </c>
      <c r="F699" s="140">
        <v>113</v>
      </c>
      <c r="G699" s="246">
        <v>30.16</v>
      </c>
      <c r="H699" s="142">
        <f>TRUNC(G699 * (1 + 'BDI '!$F$29), 2)</f>
        <v>35.799999999999997</v>
      </c>
      <c r="I699" s="142">
        <f t="shared" si="56"/>
        <v>4045.4</v>
      </c>
      <c r="J699" s="215">
        <f t="shared" si="54"/>
        <v>8.4476306030180121E-4</v>
      </c>
      <c r="M699" s="244">
        <f t="shared" si="52"/>
        <v>3408.08</v>
      </c>
    </row>
    <row r="700" spans="1:13" ht="25.5">
      <c r="A700" s="214" t="s">
        <v>1748</v>
      </c>
      <c r="B700" s="140" t="s">
        <v>1220</v>
      </c>
      <c r="C700" s="164" t="s">
        <v>73</v>
      </c>
      <c r="D700" s="164" t="s">
        <v>1221</v>
      </c>
      <c r="E700" s="141" t="s">
        <v>99</v>
      </c>
      <c r="F700" s="140">
        <v>88</v>
      </c>
      <c r="G700" s="246">
        <v>48.44</v>
      </c>
      <c r="H700" s="142">
        <f>TRUNC(G700 * (1 + 'BDI '!$F$29), 2)</f>
        <v>57.5</v>
      </c>
      <c r="I700" s="142">
        <f t="shared" si="56"/>
        <v>5060</v>
      </c>
      <c r="J700" s="215">
        <f t="shared" si="54"/>
        <v>1.0566324924919945E-3</v>
      </c>
      <c r="M700" s="244">
        <f t="shared" si="52"/>
        <v>4262.72</v>
      </c>
    </row>
    <row r="701" spans="1:13">
      <c r="A701" s="212" t="s">
        <v>1749</v>
      </c>
      <c r="B701" s="163"/>
      <c r="C701" s="163"/>
      <c r="D701" s="163" t="s">
        <v>1223</v>
      </c>
      <c r="E701" s="163"/>
      <c r="F701" s="138"/>
      <c r="G701" s="163"/>
      <c r="H701" s="163"/>
      <c r="I701" s="139">
        <f>SUM(I702:I708)</f>
        <v>7673.39</v>
      </c>
      <c r="J701" s="213">
        <f t="shared" si="54"/>
        <v>1.6023622927990406E-3</v>
      </c>
      <c r="M701" s="244">
        <f t="shared" si="52"/>
        <v>0</v>
      </c>
    </row>
    <row r="702" spans="1:13" ht="25.5">
      <c r="A702" s="214" t="s">
        <v>1750</v>
      </c>
      <c r="B702" s="140" t="s">
        <v>160</v>
      </c>
      <c r="C702" s="164" t="s">
        <v>92</v>
      </c>
      <c r="D702" s="164" t="s">
        <v>1224</v>
      </c>
      <c r="E702" s="141" t="s">
        <v>105</v>
      </c>
      <c r="F702" s="140">
        <v>138</v>
      </c>
      <c r="G702" s="246">
        <v>30.18</v>
      </c>
      <c r="H702" s="142">
        <f>TRUNC(G702 * (1 + 'BDI '!$F$29), 2)</f>
        <v>35.82</v>
      </c>
      <c r="I702" s="142">
        <f t="shared" ref="I702:I708" si="57">TRUNC(F702 * H702, 2)</f>
        <v>4943.16</v>
      </c>
      <c r="J702" s="215">
        <f t="shared" si="54"/>
        <v>1.0322338876653612E-3</v>
      </c>
      <c r="M702" s="244">
        <f t="shared" si="52"/>
        <v>4164.84</v>
      </c>
    </row>
    <row r="703" spans="1:13" ht="25.5">
      <c r="A703" s="214" t="s">
        <v>1751</v>
      </c>
      <c r="B703" s="140" t="s">
        <v>2075</v>
      </c>
      <c r="C703" s="164" t="s">
        <v>92</v>
      </c>
      <c r="D703" s="164" t="s">
        <v>2076</v>
      </c>
      <c r="E703" s="141" t="s">
        <v>94</v>
      </c>
      <c r="F703" s="140">
        <v>121</v>
      </c>
      <c r="G703" s="246">
        <v>14.12</v>
      </c>
      <c r="H703" s="142">
        <f>TRUNC(G703 * (1 + 'BDI '!$F$29), 2)</f>
        <v>16.760000000000002</v>
      </c>
      <c r="I703" s="142">
        <f t="shared" si="57"/>
        <v>2027.96</v>
      </c>
      <c r="J703" s="215">
        <f t="shared" si="54"/>
        <v>4.2347992677353063E-4</v>
      </c>
      <c r="M703" s="244">
        <f t="shared" si="52"/>
        <v>1708.52</v>
      </c>
    </row>
    <row r="704" spans="1:13" ht="25.5">
      <c r="A704" s="214" t="s">
        <v>1752</v>
      </c>
      <c r="B704" s="140" t="s">
        <v>2077</v>
      </c>
      <c r="C704" s="164" t="s">
        <v>92</v>
      </c>
      <c r="D704" s="164" t="s">
        <v>1225</v>
      </c>
      <c r="E704" s="141" t="s">
        <v>94</v>
      </c>
      <c r="F704" s="140">
        <v>11</v>
      </c>
      <c r="G704" s="246">
        <v>6.38</v>
      </c>
      <c r="H704" s="142">
        <f>TRUNC(G704 * (1 + 'BDI '!$F$29), 2)</f>
        <v>7.57</v>
      </c>
      <c r="I704" s="142">
        <f t="shared" si="57"/>
        <v>83.27</v>
      </c>
      <c r="J704" s="215">
        <f t="shared" si="54"/>
        <v>1.738849558296608E-5</v>
      </c>
      <c r="M704" s="244">
        <f t="shared" si="52"/>
        <v>70.180000000000007</v>
      </c>
    </row>
    <row r="705" spans="1:13" ht="25.5">
      <c r="A705" s="214" t="s">
        <v>1753</v>
      </c>
      <c r="B705" s="140" t="s">
        <v>2078</v>
      </c>
      <c r="C705" s="164" t="s">
        <v>92</v>
      </c>
      <c r="D705" s="164" t="s">
        <v>1226</v>
      </c>
      <c r="E705" s="141" t="s">
        <v>94</v>
      </c>
      <c r="F705" s="140">
        <v>31</v>
      </c>
      <c r="G705" s="246">
        <v>5.04</v>
      </c>
      <c r="H705" s="142">
        <f>TRUNC(G705 * (1 + 'BDI '!$F$29), 2)</f>
        <v>5.98</v>
      </c>
      <c r="I705" s="142">
        <f t="shared" si="57"/>
        <v>185.38</v>
      </c>
      <c r="J705" s="215">
        <f t="shared" si="54"/>
        <v>3.8711172224933976E-5</v>
      </c>
      <c r="M705" s="244">
        <f t="shared" si="52"/>
        <v>156.24</v>
      </c>
    </row>
    <row r="706" spans="1:13" ht="25.5">
      <c r="A706" s="214" t="s">
        <v>1754</v>
      </c>
      <c r="B706" s="140" t="s">
        <v>2079</v>
      </c>
      <c r="C706" s="164" t="s">
        <v>92</v>
      </c>
      <c r="D706" s="164" t="s">
        <v>1227</v>
      </c>
      <c r="E706" s="141" t="s">
        <v>94</v>
      </c>
      <c r="F706" s="140">
        <v>10</v>
      </c>
      <c r="G706" s="246">
        <v>20.55</v>
      </c>
      <c r="H706" s="142">
        <f>TRUNC(G706 * (1 + 'BDI '!$F$29), 2)</f>
        <v>24.39</v>
      </c>
      <c r="I706" s="142">
        <f t="shared" si="57"/>
        <v>243.9</v>
      </c>
      <c r="J706" s="215">
        <f t="shared" si="54"/>
        <v>5.0931356703319657E-5</v>
      </c>
      <c r="M706" s="244">
        <f t="shared" si="52"/>
        <v>205.5</v>
      </c>
    </row>
    <row r="707" spans="1:13" ht="25.5">
      <c r="A707" s="214" t="s">
        <v>1755</v>
      </c>
      <c r="B707" s="140" t="s">
        <v>2080</v>
      </c>
      <c r="C707" s="164" t="s">
        <v>92</v>
      </c>
      <c r="D707" s="164" t="s">
        <v>1228</v>
      </c>
      <c r="E707" s="141" t="s">
        <v>94</v>
      </c>
      <c r="F707" s="140">
        <v>6</v>
      </c>
      <c r="G707" s="246">
        <v>2.57</v>
      </c>
      <c r="H707" s="142">
        <f>TRUNC(G707 * (1 + 'BDI '!$F$29), 2)</f>
        <v>3.05</v>
      </c>
      <c r="I707" s="142">
        <f t="shared" si="57"/>
        <v>18.3</v>
      </c>
      <c r="J707" s="215">
        <f t="shared" si="54"/>
        <v>3.82141790762915E-6</v>
      </c>
      <c r="M707" s="244">
        <f t="shared" si="52"/>
        <v>15.42</v>
      </c>
    </row>
    <row r="708" spans="1:13" ht="25.5">
      <c r="A708" s="214" t="s">
        <v>1756</v>
      </c>
      <c r="B708" s="140" t="s">
        <v>2081</v>
      </c>
      <c r="C708" s="164" t="s">
        <v>92</v>
      </c>
      <c r="D708" s="164" t="s">
        <v>1229</v>
      </c>
      <c r="E708" s="141" t="s">
        <v>94</v>
      </c>
      <c r="F708" s="140">
        <v>3</v>
      </c>
      <c r="G708" s="246">
        <v>48.14</v>
      </c>
      <c r="H708" s="142">
        <f>TRUNC(G708 * (1 + 'BDI '!$F$29), 2)</f>
        <v>57.14</v>
      </c>
      <c r="I708" s="142">
        <f t="shared" si="57"/>
        <v>171.42</v>
      </c>
      <c r="J708" s="215">
        <f t="shared" si="54"/>
        <v>3.5796035941299932E-5</v>
      </c>
      <c r="M708" s="244">
        <f t="shared" si="52"/>
        <v>144.41999999999999</v>
      </c>
    </row>
    <row r="709" spans="1:13">
      <c r="A709" s="212" t="s">
        <v>1757</v>
      </c>
      <c r="B709" s="163"/>
      <c r="C709" s="163"/>
      <c r="D709" s="163" t="s">
        <v>1231</v>
      </c>
      <c r="E709" s="163"/>
      <c r="F709" s="138"/>
      <c r="G709" s="163"/>
      <c r="H709" s="163"/>
      <c r="I709" s="139">
        <f>SUM(I710:I714)</f>
        <v>40916.040000000008</v>
      </c>
      <c r="J709" s="213">
        <f t="shared" si="54"/>
        <v>8.5441140964628761E-3</v>
      </c>
      <c r="M709" s="244">
        <f t="shared" si="52"/>
        <v>0</v>
      </c>
    </row>
    <row r="710" spans="1:13" ht="25.5">
      <c r="A710" s="214" t="s">
        <v>1758</v>
      </c>
      <c r="B710" s="140" t="s">
        <v>1759</v>
      </c>
      <c r="C710" s="164" t="s">
        <v>92</v>
      </c>
      <c r="D710" s="164" t="s">
        <v>1760</v>
      </c>
      <c r="E710" s="141" t="s">
        <v>99</v>
      </c>
      <c r="F710" s="140">
        <v>122</v>
      </c>
      <c r="G710" s="246">
        <v>228.19</v>
      </c>
      <c r="H710" s="142">
        <f>TRUNC(G710 * (1 + 'BDI '!$F$29), 2)</f>
        <v>270.88</v>
      </c>
      <c r="I710" s="142">
        <f>TRUNC(F710 * H710, 2)</f>
        <v>33047.360000000001</v>
      </c>
      <c r="J710" s="215">
        <f t="shared" si="54"/>
        <v>6.9009712187905609E-3</v>
      </c>
      <c r="M710" s="244">
        <f t="shared" si="52"/>
        <v>27839.18</v>
      </c>
    </row>
    <row r="711" spans="1:13" ht="25.5">
      <c r="A711" s="214" t="s">
        <v>1761</v>
      </c>
      <c r="B711" s="140" t="s">
        <v>2332</v>
      </c>
      <c r="C711" s="164" t="s">
        <v>73</v>
      </c>
      <c r="D711" s="164" t="s">
        <v>2333</v>
      </c>
      <c r="E711" s="141" t="s">
        <v>99</v>
      </c>
      <c r="F711" s="140">
        <v>1</v>
      </c>
      <c r="G711" s="246">
        <v>37.880000000000003</v>
      </c>
      <c r="H711" s="142">
        <f>TRUNC(G711 * (1 + 'BDI '!$F$29), 2)</f>
        <v>44.96</v>
      </c>
      <c r="I711" s="142">
        <f>TRUNC(F711 * H711, 2)</f>
        <v>44.96</v>
      </c>
      <c r="J711" s="215">
        <f t="shared" si="54"/>
        <v>9.3885764550276811E-6</v>
      </c>
      <c r="M711" s="244">
        <f t="shared" si="52"/>
        <v>37.880000000000003</v>
      </c>
    </row>
    <row r="712" spans="1:13" ht="25.5">
      <c r="A712" s="214" t="s">
        <v>1762</v>
      </c>
      <c r="B712" s="140" t="s">
        <v>1763</v>
      </c>
      <c r="C712" s="164" t="s">
        <v>92</v>
      </c>
      <c r="D712" s="164" t="s">
        <v>1764</v>
      </c>
      <c r="E712" s="141" t="s">
        <v>99</v>
      </c>
      <c r="F712" s="140">
        <v>2</v>
      </c>
      <c r="G712" s="246">
        <v>57.41</v>
      </c>
      <c r="H712" s="142">
        <f>TRUNC(G712 * (1 + 'BDI '!$F$29), 2)</f>
        <v>68.150000000000006</v>
      </c>
      <c r="I712" s="142">
        <f>TRUNC(F712 * H712, 2)</f>
        <v>136.30000000000001</v>
      </c>
      <c r="J712" s="215">
        <f t="shared" si="54"/>
        <v>2.8462254689063015E-5</v>
      </c>
      <c r="M712" s="244">
        <f t="shared" si="52"/>
        <v>114.82</v>
      </c>
    </row>
    <row r="713" spans="1:13" ht="25.5">
      <c r="A713" s="214" t="s">
        <v>1765</v>
      </c>
      <c r="B713" s="140" t="s">
        <v>1766</v>
      </c>
      <c r="C713" s="164" t="s">
        <v>92</v>
      </c>
      <c r="D713" s="164" t="s">
        <v>1767</v>
      </c>
      <c r="E713" s="141" t="s">
        <v>99</v>
      </c>
      <c r="F713" s="140">
        <v>10</v>
      </c>
      <c r="G713" s="246">
        <v>291.75</v>
      </c>
      <c r="H713" s="142">
        <f>TRUNC(G713 * (1 + 'BDI '!$F$29), 2)</f>
        <v>346.33</v>
      </c>
      <c r="I713" s="142">
        <f>TRUNC(F713 * H713, 2)</f>
        <v>3463.3</v>
      </c>
      <c r="J713" s="215">
        <f t="shared" si="54"/>
        <v>7.2320855953508388E-4</v>
      </c>
      <c r="M713" s="244">
        <f t="shared" si="52"/>
        <v>2917.5</v>
      </c>
    </row>
    <row r="714" spans="1:13" ht="25.5">
      <c r="A714" s="214" t="s">
        <v>1768</v>
      </c>
      <c r="B714" s="140" t="s">
        <v>1366</v>
      </c>
      <c r="C714" s="164" t="s">
        <v>92</v>
      </c>
      <c r="D714" s="164" t="s">
        <v>1769</v>
      </c>
      <c r="E714" s="141" t="s">
        <v>94</v>
      </c>
      <c r="F714" s="140">
        <v>12</v>
      </c>
      <c r="G714" s="246">
        <v>296.52999999999997</v>
      </c>
      <c r="H714" s="142">
        <f>TRUNC(G714 * (1 + 'BDI '!$F$29), 2)</f>
        <v>352.01</v>
      </c>
      <c r="I714" s="142">
        <f>TRUNC(F714 * H714, 2)</f>
        <v>4224.12</v>
      </c>
      <c r="J714" s="215">
        <f t="shared" si="54"/>
        <v>8.8208348699313904E-4</v>
      </c>
      <c r="M714" s="244">
        <f t="shared" si="52"/>
        <v>3558.36</v>
      </c>
    </row>
    <row r="715" spans="1:13">
      <c r="A715" s="212" t="s">
        <v>1770</v>
      </c>
      <c r="B715" s="163"/>
      <c r="C715" s="163"/>
      <c r="D715" s="163" t="s">
        <v>1771</v>
      </c>
      <c r="E715" s="163"/>
      <c r="F715" s="138"/>
      <c r="G715" s="163"/>
      <c r="H715" s="163"/>
      <c r="I715" s="139">
        <f>SUM(I716:I735)</f>
        <v>32507.419999999995</v>
      </c>
      <c r="J715" s="213">
        <f t="shared" si="54"/>
        <v>6.7882205966569376E-3</v>
      </c>
      <c r="M715" s="244">
        <f t="shared" si="52"/>
        <v>0</v>
      </c>
    </row>
    <row r="716" spans="1:13" ht="25.5">
      <c r="A716" s="214" t="s">
        <v>1772</v>
      </c>
      <c r="B716" s="140" t="s">
        <v>1233</v>
      </c>
      <c r="C716" s="164" t="s">
        <v>73</v>
      </c>
      <c r="D716" s="164" t="s">
        <v>1234</v>
      </c>
      <c r="E716" s="141" t="s">
        <v>99</v>
      </c>
      <c r="F716" s="140">
        <v>3</v>
      </c>
      <c r="G716" s="246">
        <v>1191.19</v>
      </c>
      <c r="H716" s="142">
        <f>TRUNC(G716 * (1 + 'BDI '!$F$29), 2)</f>
        <v>1414.06</v>
      </c>
      <c r="I716" s="142">
        <f t="shared" ref="I716:I735" si="58">TRUNC(F716 * H716, 2)</f>
        <v>4242.18</v>
      </c>
      <c r="J716" s="215">
        <f t="shared" si="54"/>
        <v>8.8585478794460262E-4</v>
      </c>
      <c r="M716" s="244">
        <f t="shared" si="52"/>
        <v>3573.57</v>
      </c>
    </row>
    <row r="717" spans="1:13" ht="25.5">
      <c r="A717" s="214" t="s">
        <v>1773</v>
      </c>
      <c r="B717" s="140" t="s">
        <v>1235</v>
      </c>
      <c r="C717" s="164" t="s">
        <v>73</v>
      </c>
      <c r="D717" s="164" t="s">
        <v>1236</v>
      </c>
      <c r="E717" s="141" t="s">
        <v>99</v>
      </c>
      <c r="F717" s="140">
        <v>2</v>
      </c>
      <c r="G717" s="246">
        <v>717.44</v>
      </c>
      <c r="H717" s="142">
        <f>TRUNC(G717 * (1 + 'BDI '!$F$29), 2)</f>
        <v>851.67</v>
      </c>
      <c r="I717" s="142">
        <f t="shared" si="58"/>
        <v>1703.34</v>
      </c>
      <c r="J717" s="215">
        <f t="shared" si="54"/>
        <v>3.5569256714650468E-4</v>
      </c>
      <c r="M717" s="244">
        <f t="shared" si="52"/>
        <v>1434.88</v>
      </c>
    </row>
    <row r="718" spans="1:13" ht="25.5">
      <c r="A718" s="214" t="s">
        <v>1774</v>
      </c>
      <c r="B718" s="140" t="s">
        <v>188</v>
      </c>
      <c r="C718" s="164" t="s">
        <v>92</v>
      </c>
      <c r="D718" s="164" t="s">
        <v>1237</v>
      </c>
      <c r="E718" s="141" t="s">
        <v>94</v>
      </c>
      <c r="F718" s="140">
        <v>3</v>
      </c>
      <c r="G718" s="246">
        <v>2885.3</v>
      </c>
      <c r="H718" s="142">
        <f>TRUNC(G718 * (1 + 'BDI '!$F$29), 2)</f>
        <v>3425.13</v>
      </c>
      <c r="I718" s="142">
        <f t="shared" si="58"/>
        <v>10275.39</v>
      </c>
      <c r="J718" s="215">
        <f t="shared" si="54"/>
        <v>2.1457136258947263E-3</v>
      </c>
      <c r="M718" s="244">
        <f t="shared" si="52"/>
        <v>8655.9</v>
      </c>
    </row>
    <row r="719" spans="1:13" ht="25.5">
      <c r="A719" s="214" t="s">
        <v>1775</v>
      </c>
      <c r="B719" s="140" t="s">
        <v>1333</v>
      </c>
      <c r="C719" s="164" t="s">
        <v>73</v>
      </c>
      <c r="D719" s="164" t="s">
        <v>1334</v>
      </c>
      <c r="E719" s="141" t="s">
        <v>99</v>
      </c>
      <c r="F719" s="140">
        <v>1</v>
      </c>
      <c r="G719" s="246">
        <v>494.07</v>
      </c>
      <c r="H719" s="142">
        <f>TRUNC(G719 * (1 + 'BDI '!$F$29), 2)</f>
        <v>586.51</v>
      </c>
      <c r="I719" s="142">
        <f t="shared" si="58"/>
        <v>586.51</v>
      </c>
      <c r="J719" s="215">
        <f t="shared" si="54"/>
        <v>1.2247539983626079E-4</v>
      </c>
      <c r="M719" s="244">
        <f t="shared" si="52"/>
        <v>494.07</v>
      </c>
    </row>
    <row r="720" spans="1:13" ht="25.5">
      <c r="A720" s="214" t="s">
        <v>1776</v>
      </c>
      <c r="B720" s="140" t="s">
        <v>1777</v>
      </c>
      <c r="C720" s="164" t="s">
        <v>73</v>
      </c>
      <c r="D720" s="164" t="s">
        <v>1778</v>
      </c>
      <c r="E720" s="141" t="s">
        <v>99</v>
      </c>
      <c r="F720" s="140">
        <v>1</v>
      </c>
      <c r="G720" s="246">
        <v>737.37</v>
      </c>
      <c r="H720" s="142">
        <f>TRUNC(G720 * (1 + 'BDI '!$F$29), 2)</f>
        <v>875.33</v>
      </c>
      <c r="I720" s="142">
        <f t="shared" si="58"/>
        <v>875.33</v>
      </c>
      <c r="J720" s="215">
        <f t="shared" ref="J720:J783" si="59">I720/$H$947</f>
        <v>1.8278698016858054E-4</v>
      </c>
      <c r="M720" s="244">
        <f t="shared" ref="M720:M783" si="60">TRUNC(F720*G720,2)</f>
        <v>737.37</v>
      </c>
    </row>
    <row r="721" spans="1:13" ht="25.5">
      <c r="A721" s="214" t="s">
        <v>1779</v>
      </c>
      <c r="B721" s="140" t="s">
        <v>2082</v>
      </c>
      <c r="C721" s="164" t="s">
        <v>92</v>
      </c>
      <c r="D721" s="164" t="s">
        <v>2083</v>
      </c>
      <c r="E721" s="141" t="s">
        <v>99</v>
      </c>
      <c r="F721" s="140">
        <v>6</v>
      </c>
      <c r="G721" s="246">
        <v>121.61</v>
      </c>
      <c r="H721" s="142">
        <f>TRUNC(G721 * (1 + 'BDI '!$F$29), 2)</f>
        <v>144.36000000000001</v>
      </c>
      <c r="I721" s="142">
        <f t="shared" si="58"/>
        <v>866.16</v>
      </c>
      <c r="J721" s="215">
        <f t="shared" si="59"/>
        <v>1.8087209480175214E-4</v>
      </c>
      <c r="M721" s="244">
        <f t="shared" si="60"/>
        <v>729.66</v>
      </c>
    </row>
    <row r="722" spans="1:13">
      <c r="A722" s="214" t="s">
        <v>1780</v>
      </c>
      <c r="B722" s="140" t="s">
        <v>1250</v>
      </c>
      <c r="C722" s="164" t="s">
        <v>73</v>
      </c>
      <c r="D722" s="164" t="s">
        <v>1251</v>
      </c>
      <c r="E722" s="141" t="s">
        <v>99</v>
      </c>
      <c r="F722" s="140">
        <v>6</v>
      </c>
      <c r="G722" s="246">
        <v>98.58</v>
      </c>
      <c r="H722" s="142">
        <f>TRUNC(G722 * (1 + 'BDI '!$F$29), 2)</f>
        <v>117.02</v>
      </c>
      <c r="I722" s="142">
        <f t="shared" si="58"/>
        <v>702.12</v>
      </c>
      <c r="J722" s="215">
        <f t="shared" si="59"/>
        <v>1.4661715526254529E-4</v>
      </c>
      <c r="M722" s="244">
        <f t="shared" si="60"/>
        <v>591.48</v>
      </c>
    </row>
    <row r="723" spans="1:13">
      <c r="A723" s="214" t="s">
        <v>1781</v>
      </c>
      <c r="B723" s="140" t="s">
        <v>1782</v>
      </c>
      <c r="C723" s="164" t="s">
        <v>73</v>
      </c>
      <c r="D723" s="164" t="s">
        <v>1783</v>
      </c>
      <c r="E723" s="141" t="s">
        <v>99</v>
      </c>
      <c r="F723" s="140">
        <v>2</v>
      </c>
      <c r="G723" s="246">
        <v>92.08</v>
      </c>
      <c r="H723" s="142">
        <f>TRUNC(G723 * (1 + 'BDI '!$F$29), 2)</f>
        <v>109.3</v>
      </c>
      <c r="I723" s="142">
        <f t="shared" si="58"/>
        <v>218.6</v>
      </c>
      <c r="J723" s="215">
        <f t="shared" si="59"/>
        <v>4.5648194240859678E-5</v>
      </c>
      <c r="M723" s="244">
        <f t="shared" si="60"/>
        <v>184.16</v>
      </c>
    </row>
    <row r="724" spans="1:13">
      <c r="A724" s="214" t="s">
        <v>1784</v>
      </c>
      <c r="B724" s="140" t="s">
        <v>1248</v>
      </c>
      <c r="C724" s="164" t="s">
        <v>73</v>
      </c>
      <c r="D724" s="164" t="s">
        <v>1249</v>
      </c>
      <c r="E724" s="141" t="s">
        <v>99</v>
      </c>
      <c r="F724" s="140">
        <v>2</v>
      </c>
      <c r="G724" s="246">
        <v>87.96</v>
      </c>
      <c r="H724" s="142">
        <f>TRUNC(G724 * (1 + 'BDI '!$F$29), 2)</f>
        <v>104.41</v>
      </c>
      <c r="I724" s="142">
        <f t="shared" si="58"/>
        <v>208.82</v>
      </c>
      <c r="J724" s="215">
        <f t="shared" si="59"/>
        <v>4.3605928277110331E-5</v>
      </c>
      <c r="M724" s="244">
        <f t="shared" si="60"/>
        <v>175.92</v>
      </c>
    </row>
    <row r="725" spans="1:13" ht="25.5">
      <c r="A725" s="214" t="s">
        <v>1785</v>
      </c>
      <c r="B725" s="140" t="s">
        <v>1238</v>
      </c>
      <c r="C725" s="164" t="s">
        <v>73</v>
      </c>
      <c r="D725" s="164" t="s">
        <v>1239</v>
      </c>
      <c r="E725" s="141" t="s">
        <v>99</v>
      </c>
      <c r="F725" s="140">
        <v>34</v>
      </c>
      <c r="G725" s="246">
        <v>13.2</v>
      </c>
      <c r="H725" s="142">
        <f>TRUNC(G725 * (1 + 'BDI '!$F$29), 2)</f>
        <v>15.66</v>
      </c>
      <c r="I725" s="142">
        <f t="shared" si="58"/>
        <v>532.44000000000005</v>
      </c>
      <c r="J725" s="215">
        <f t="shared" si="59"/>
        <v>1.1118446725344616E-4</v>
      </c>
      <c r="M725" s="244">
        <f t="shared" si="60"/>
        <v>448.8</v>
      </c>
    </row>
    <row r="726" spans="1:13" ht="25.5">
      <c r="A726" s="214" t="s">
        <v>1786</v>
      </c>
      <c r="B726" s="140" t="s">
        <v>1240</v>
      </c>
      <c r="C726" s="164" t="s">
        <v>73</v>
      </c>
      <c r="D726" s="164" t="s">
        <v>1241</v>
      </c>
      <c r="E726" s="141" t="s">
        <v>99</v>
      </c>
      <c r="F726" s="140">
        <v>51</v>
      </c>
      <c r="G726" s="246">
        <v>13.78</v>
      </c>
      <c r="H726" s="142">
        <f>TRUNC(G726 * (1 + 'BDI '!$F$29), 2)</f>
        <v>16.350000000000001</v>
      </c>
      <c r="I726" s="142">
        <f t="shared" si="58"/>
        <v>833.85</v>
      </c>
      <c r="J726" s="215">
        <f t="shared" si="59"/>
        <v>1.7412509957795446E-4</v>
      </c>
      <c r="M726" s="244">
        <f t="shared" si="60"/>
        <v>702.78</v>
      </c>
    </row>
    <row r="727" spans="1:13" ht="25.5">
      <c r="A727" s="214" t="s">
        <v>1787</v>
      </c>
      <c r="B727" s="140" t="s">
        <v>1242</v>
      </c>
      <c r="C727" s="164" t="s">
        <v>73</v>
      </c>
      <c r="D727" s="164" t="s">
        <v>1243</v>
      </c>
      <c r="E727" s="141" t="s">
        <v>99</v>
      </c>
      <c r="F727" s="140">
        <v>23</v>
      </c>
      <c r="G727" s="246">
        <v>14.92</v>
      </c>
      <c r="H727" s="142">
        <f>TRUNC(G727 * (1 + 'BDI '!$F$29), 2)</f>
        <v>17.71</v>
      </c>
      <c r="I727" s="142">
        <f t="shared" si="58"/>
        <v>407.33</v>
      </c>
      <c r="J727" s="215">
        <f t="shared" si="59"/>
        <v>8.5058915645605545E-5</v>
      </c>
      <c r="M727" s="244">
        <f t="shared" si="60"/>
        <v>343.16</v>
      </c>
    </row>
    <row r="728" spans="1:13" ht="25.5">
      <c r="A728" s="214" t="s">
        <v>1788</v>
      </c>
      <c r="B728" s="140" t="s">
        <v>1244</v>
      </c>
      <c r="C728" s="164" t="s">
        <v>73</v>
      </c>
      <c r="D728" s="164" t="s">
        <v>1245</v>
      </c>
      <c r="E728" s="141" t="s">
        <v>99</v>
      </c>
      <c r="F728" s="140">
        <v>10</v>
      </c>
      <c r="G728" s="246">
        <v>14.92</v>
      </c>
      <c r="H728" s="142">
        <f>TRUNC(G728 * (1 + 'BDI '!$F$29), 2)</f>
        <v>17.71</v>
      </c>
      <c r="I728" s="142">
        <f t="shared" si="58"/>
        <v>177.1</v>
      </c>
      <c r="J728" s="215">
        <f t="shared" si="59"/>
        <v>3.6982137237219804E-5</v>
      </c>
      <c r="M728" s="244">
        <f t="shared" si="60"/>
        <v>149.19999999999999</v>
      </c>
    </row>
    <row r="729" spans="1:13" ht="25.5">
      <c r="A729" s="214" t="s">
        <v>1789</v>
      </c>
      <c r="B729" s="140" t="s">
        <v>1246</v>
      </c>
      <c r="C729" s="164" t="s">
        <v>73</v>
      </c>
      <c r="D729" s="164" t="s">
        <v>1247</v>
      </c>
      <c r="E729" s="141" t="s">
        <v>99</v>
      </c>
      <c r="F729" s="140">
        <v>9</v>
      </c>
      <c r="G729" s="246">
        <v>16.3</v>
      </c>
      <c r="H729" s="142">
        <f>TRUNC(G729 * (1 + 'BDI '!$F$29), 2)</f>
        <v>19.34</v>
      </c>
      <c r="I729" s="142">
        <f t="shared" si="58"/>
        <v>174.06</v>
      </c>
      <c r="J729" s="215">
        <f t="shared" si="59"/>
        <v>3.6347322459121846E-5</v>
      </c>
      <c r="M729" s="244">
        <f t="shared" si="60"/>
        <v>146.69999999999999</v>
      </c>
    </row>
    <row r="730" spans="1:13" ht="25.5">
      <c r="A730" s="214" t="s">
        <v>1790</v>
      </c>
      <c r="B730" s="140" t="s">
        <v>2084</v>
      </c>
      <c r="C730" s="164" t="s">
        <v>92</v>
      </c>
      <c r="D730" s="164" t="s">
        <v>2085</v>
      </c>
      <c r="E730" s="141" t="s">
        <v>94</v>
      </c>
      <c r="F730" s="140">
        <v>32</v>
      </c>
      <c r="G730" s="246">
        <v>137.61000000000001</v>
      </c>
      <c r="H730" s="142">
        <f>TRUNC(G730 * (1 + 'BDI '!$F$29), 2)</f>
        <v>163.35</v>
      </c>
      <c r="I730" s="142">
        <f t="shared" si="58"/>
        <v>5227.2</v>
      </c>
      <c r="J730" s="215">
        <f t="shared" si="59"/>
        <v>1.091547305287382E-3</v>
      </c>
      <c r="M730" s="244">
        <f t="shared" si="60"/>
        <v>4403.5200000000004</v>
      </c>
    </row>
    <row r="731" spans="1:13" ht="25.5">
      <c r="A731" s="214" t="s">
        <v>1791</v>
      </c>
      <c r="B731" s="140" t="s">
        <v>2086</v>
      </c>
      <c r="C731" s="164" t="s">
        <v>92</v>
      </c>
      <c r="D731" s="164" t="s">
        <v>1252</v>
      </c>
      <c r="E731" s="141" t="s">
        <v>94</v>
      </c>
      <c r="F731" s="140">
        <v>11</v>
      </c>
      <c r="G731" s="246">
        <v>179.31</v>
      </c>
      <c r="H731" s="142">
        <f>TRUNC(G731 * (1 + 'BDI '!$F$29), 2)</f>
        <v>212.85</v>
      </c>
      <c r="I731" s="142">
        <f t="shared" si="58"/>
        <v>2341.35</v>
      </c>
      <c r="J731" s="215">
        <f t="shared" si="59"/>
        <v>4.8892223049330655E-4</v>
      </c>
      <c r="M731" s="244">
        <f t="shared" si="60"/>
        <v>1972.41</v>
      </c>
    </row>
    <row r="732" spans="1:13" ht="25.5">
      <c r="A732" s="214" t="s">
        <v>1792</v>
      </c>
      <c r="B732" s="140" t="s">
        <v>2087</v>
      </c>
      <c r="C732" s="164" t="s">
        <v>92</v>
      </c>
      <c r="D732" s="164" t="s">
        <v>1254</v>
      </c>
      <c r="E732" s="141" t="s">
        <v>94</v>
      </c>
      <c r="F732" s="140">
        <v>1</v>
      </c>
      <c r="G732" s="246">
        <v>182.25</v>
      </c>
      <c r="H732" s="142">
        <f>TRUNC(G732 * (1 + 'BDI '!$F$29), 2)</f>
        <v>216.34</v>
      </c>
      <c r="I732" s="142">
        <f t="shared" si="58"/>
        <v>216.34</v>
      </c>
      <c r="J732" s="215">
        <f t="shared" si="59"/>
        <v>4.5176259570300017E-5</v>
      </c>
      <c r="M732" s="244">
        <f t="shared" si="60"/>
        <v>182.25</v>
      </c>
    </row>
    <row r="733" spans="1:13" ht="25.5">
      <c r="A733" s="214" t="s">
        <v>1793</v>
      </c>
      <c r="B733" s="140" t="s">
        <v>2088</v>
      </c>
      <c r="C733" s="164" t="s">
        <v>92</v>
      </c>
      <c r="D733" s="164" t="s">
        <v>1256</v>
      </c>
      <c r="E733" s="141" t="s">
        <v>94</v>
      </c>
      <c r="F733" s="140">
        <v>5</v>
      </c>
      <c r="G733" s="246">
        <v>202.34</v>
      </c>
      <c r="H733" s="142">
        <f>TRUNC(G733 * (1 + 'BDI '!$F$29), 2)</f>
        <v>240.19</v>
      </c>
      <c r="I733" s="142">
        <f t="shared" si="58"/>
        <v>1200.95</v>
      </c>
      <c r="J733" s="215">
        <f t="shared" si="59"/>
        <v>2.5078316044629658E-4</v>
      </c>
      <c r="M733" s="244">
        <f t="shared" si="60"/>
        <v>1011.7</v>
      </c>
    </row>
    <row r="734" spans="1:13" ht="25.5">
      <c r="A734" s="214" t="s">
        <v>1794</v>
      </c>
      <c r="B734" s="140" t="s">
        <v>2089</v>
      </c>
      <c r="C734" s="164" t="s">
        <v>92</v>
      </c>
      <c r="D734" s="164" t="s">
        <v>1258</v>
      </c>
      <c r="E734" s="141" t="s">
        <v>94</v>
      </c>
      <c r="F734" s="140">
        <v>3</v>
      </c>
      <c r="G734" s="246">
        <v>219.47</v>
      </c>
      <c r="H734" s="142">
        <f>TRUNC(G734 * (1 + 'BDI '!$F$29), 2)</f>
        <v>260.52999999999997</v>
      </c>
      <c r="I734" s="142">
        <f t="shared" si="58"/>
        <v>781.59</v>
      </c>
      <c r="J734" s="215">
        <f t="shared" si="59"/>
        <v>1.6321213237288892E-4</v>
      </c>
      <c r="M734" s="244">
        <f t="shared" si="60"/>
        <v>658.41</v>
      </c>
    </row>
    <row r="735" spans="1:13" ht="25.5">
      <c r="A735" s="214" t="s">
        <v>1795</v>
      </c>
      <c r="B735" s="140" t="s">
        <v>2090</v>
      </c>
      <c r="C735" s="164" t="s">
        <v>92</v>
      </c>
      <c r="D735" s="164" t="s">
        <v>1260</v>
      </c>
      <c r="E735" s="141" t="s">
        <v>94</v>
      </c>
      <c r="F735" s="140">
        <v>2</v>
      </c>
      <c r="G735" s="246">
        <v>394.56</v>
      </c>
      <c r="H735" s="142">
        <f>TRUNC(G735 * (1 + 'BDI '!$F$29), 2)</f>
        <v>468.38</v>
      </c>
      <c r="I735" s="142">
        <f t="shared" si="58"/>
        <v>936.76</v>
      </c>
      <c r="J735" s="215">
        <f t="shared" si="59"/>
        <v>1.9561483274047444E-4</v>
      </c>
      <c r="M735" s="244">
        <f t="shared" si="60"/>
        <v>789.12</v>
      </c>
    </row>
    <row r="736" spans="1:13">
      <c r="A736" s="212" t="s">
        <v>1796</v>
      </c>
      <c r="B736" s="163"/>
      <c r="C736" s="163"/>
      <c r="D736" s="163" t="s">
        <v>1797</v>
      </c>
      <c r="E736" s="163"/>
      <c r="F736" s="138"/>
      <c r="G736" s="163"/>
      <c r="H736" s="163"/>
      <c r="I736" s="139">
        <f>SUM(I737:I756)</f>
        <v>35764.239999999998</v>
      </c>
      <c r="J736" s="213">
        <f t="shared" si="59"/>
        <v>7.4683118682375262E-3</v>
      </c>
      <c r="M736" s="244">
        <f t="shared" si="60"/>
        <v>0</v>
      </c>
    </row>
    <row r="737" spans="1:13" ht="38.25">
      <c r="A737" s="214" t="s">
        <v>1798</v>
      </c>
      <c r="B737" s="140" t="s">
        <v>1799</v>
      </c>
      <c r="C737" s="164" t="s">
        <v>73</v>
      </c>
      <c r="D737" s="164" t="s">
        <v>1800</v>
      </c>
      <c r="E737" s="141" t="s">
        <v>99</v>
      </c>
      <c r="F737" s="140">
        <v>1</v>
      </c>
      <c r="G737" s="246">
        <v>1036.8699999999999</v>
      </c>
      <c r="H737" s="142">
        <f>TRUNC(G737 * (1 + 'BDI '!$F$29), 2)</f>
        <v>1230.8599999999999</v>
      </c>
      <c r="I737" s="142">
        <f t="shared" ref="I737:I755" si="61">TRUNC(F737 * H737, 2)</f>
        <v>1230.8599999999999</v>
      </c>
      <c r="J737" s="215">
        <f t="shared" si="59"/>
        <v>2.5702898610843798E-4</v>
      </c>
      <c r="M737" s="244">
        <f t="shared" si="60"/>
        <v>1036.8699999999999</v>
      </c>
    </row>
    <row r="738" spans="1:13" ht="25.5">
      <c r="A738" s="214" t="s">
        <v>1801</v>
      </c>
      <c r="B738" s="140" t="s">
        <v>1802</v>
      </c>
      <c r="C738" s="164" t="s">
        <v>73</v>
      </c>
      <c r="D738" s="164" t="s">
        <v>1803</v>
      </c>
      <c r="E738" s="141" t="s">
        <v>99</v>
      </c>
      <c r="F738" s="140">
        <v>1</v>
      </c>
      <c r="G738" s="246">
        <v>80.099999999999994</v>
      </c>
      <c r="H738" s="142">
        <f>TRUNC(G738 * (1 + 'BDI '!$F$29), 2)</f>
        <v>95.08</v>
      </c>
      <c r="I738" s="142">
        <f t="shared" si="61"/>
        <v>95.08</v>
      </c>
      <c r="J738" s="215">
        <f t="shared" si="59"/>
        <v>1.9854667467616368E-5</v>
      </c>
      <c r="M738" s="244">
        <f t="shared" si="60"/>
        <v>80.099999999999994</v>
      </c>
    </row>
    <row r="739" spans="1:13" ht="25.5">
      <c r="A739" s="214" t="s">
        <v>1804</v>
      </c>
      <c r="B739" s="140" t="s">
        <v>162</v>
      </c>
      <c r="C739" s="164" t="s">
        <v>92</v>
      </c>
      <c r="D739" s="164" t="s">
        <v>1805</v>
      </c>
      <c r="E739" s="141" t="s">
        <v>94</v>
      </c>
      <c r="F739" s="140">
        <v>1</v>
      </c>
      <c r="G739" s="246">
        <v>957.89</v>
      </c>
      <c r="H739" s="142">
        <f>TRUNC(G739 * (1 + 'BDI '!$F$29), 2)</f>
        <v>1137.1099999999999</v>
      </c>
      <c r="I739" s="142">
        <f t="shared" si="61"/>
        <v>1137.1099999999999</v>
      </c>
      <c r="J739" s="215">
        <f t="shared" si="59"/>
        <v>2.3745205010623947E-4</v>
      </c>
      <c r="M739" s="244">
        <f t="shared" si="60"/>
        <v>957.89</v>
      </c>
    </row>
    <row r="740" spans="1:13" ht="25.5">
      <c r="A740" s="214" t="s">
        <v>1806</v>
      </c>
      <c r="B740" s="140" t="s">
        <v>1436</v>
      </c>
      <c r="C740" s="164" t="s">
        <v>73</v>
      </c>
      <c r="D740" s="164" t="s">
        <v>1437</v>
      </c>
      <c r="E740" s="141" t="s">
        <v>99</v>
      </c>
      <c r="F740" s="140">
        <v>1</v>
      </c>
      <c r="G740" s="246">
        <v>167.46</v>
      </c>
      <c r="H740" s="142">
        <f>TRUNC(G740 * (1 + 'BDI '!$F$29), 2)</f>
        <v>198.79</v>
      </c>
      <c r="I740" s="142">
        <f t="shared" si="61"/>
        <v>198.79</v>
      </c>
      <c r="J740" s="215">
        <f t="shared" si="59"/>
        <v>4.1511457150688448E-5</v>
      </c>
      <c r="M740" s="244">
        <f t="shared" si="60"/>
        <v>167.46</v>
      </c>
    </row>
    <row r="741" spans="1:13" ht="38.25">
      <c r="A741" s="214" t="s">
        <v>1807</v>
      </c>
      <c r="B741" s="140" t="s">
        <v>185</v>
      </c>
      <c r="C741" s="164" t="s">
        <v>92</v>
      </c>
      <c r="D741" s="164" t="s">
        <v>1808</v>
      </c>
      <c r="E741" s="141" t="s">
        <v>94</v>
      </c>
      <c r="F741" s="140">
        <v>1</v>
      </c>
      <c r="G741" s="246">
        <v>4413.9799999999996</v>
      </c>
      <c r="H741" s="142">
        <f>TRUNC(G741 * (1 + 'BDI '!$F$29), 2)</f>
        <v>5239.83</v>
      </c>
      <c r="I741" s="142">
        <f t="shared" si="61"/>
        <v>5239.83</v>
      </c>
      <c r="J741" s="215">
        <f t="shared" si="59"/>
        <v>1.0941847101055982E-3</v>
      </c>
      <c r="M741" s="244">
        <f t="shared" si="60"/>
        <v>4413.9799999999996</v>
      </c>
    </row>
    <row r="742" spans="1:13">
      <c r="A742" s="214" t="s">
        <v>1809</v>
      </c>
      <c r="B742" s="140" t="s">
        <v>2334</v>
      </c>
      <c r="C742" s="164" t="s">
        <v>73</v>
      </c>
      <c r="D742" s="164" t="s">
        <v>2335</v>
      </c>
      <c r="E742" s="141" t="s">
        <v>99</v>
      </c>
      <c r="F742" s="140">
        <v>3</v>
      </c>
      <c r="G742" s="246">
        <v>31.77</v>
      </c>
      <c r="H742" s="142">
        <f>TRUNC(G742 * (1 + 'BDI '!$F$29), 2)</f>
        <v>37.71</v>
      </c>
      <c r="I742" s="142">
        <f t="shared" si="61"/>
        <v>113.13</v>
      </c>
      <c r="J742" s="215">
        <f t="shared" si="59"/>
        <v>2.3623880212572989E-5</v>
      </c>
      <c r="M742" s="244">
        <f t="shared" si="60"/>
        <v>95.31</v>
      </c>
    </row>
    <row r="743" spans="1:13" ht="25.5">
      <c r="A743" s="214" t="s">
        <v>1810</v>
      </c>
      <c r="B743" s="140" t="s">
        <v>195</v>
      </c>
      <c r="C743" s="164" t="s">
        <v>92</v>
      </c>
      <c r="D743" s="164" t="s">
        <v>1811</v>
      </c>
      <c r="E743" s="141" t="s">
        <v>99</v>
      </c>
      <c r="F743" s="140">
        <v>3</v>
      </c>
      <c r="G743" s="246">
        <v>526.52</v>
      </c>
      <c r="H743" s="142">
        <f>TRUNC(G743 * (1 + 'BDI '!$F$29), 2)</f>
        <v>625.03</v>
      </c>
      <c r="I743" s="142">
        <f t="shared" si="61"/>
        <v>1875.09</v>
      </c>
      <c r="J743" s="215">
        <f t="shared" si="59"/>
        <v>3.9155751390253235E-4</v>
      </c>
      <c r="M743" s="244">
        <f t="shared" si="60"/>
        <v>1579.56</v>
      </c>
    </row>
    <row r="744" spans="1:13" ht="25.5">
      <c r="A744" s="214" t="s">
        <v>1812</v>
      </c>
      <c r="B744" s="140" t="s">
        <v>190</v>
      </c>
      <c r="C744" s="164" t="s">
        <v>92</v>
      </c>
      <c r="D744" s="164" t="s">
        <v>1813</v>
      </c>
      <c r="E744" s="141" t="s">
        <v>105</v>
      </c>
      <c r="F744" s="140">
        <v>10</v>
      </c>
      <c r="G744" s="246">
        <v>73.400000000000006</v>
      </c>
      <c r="H744" s="142">
        <f>TRUNC(G744 * (1 + 'BDI '!$F$29), 2)</f>
        <v>87.13</v>
      </c>
      <c r="I744" s="142">
        <f t="shared" si="61"/>
        <v>871.3</v>
      </c>
      <c r="J744" s="215">
        <f t="shared" si="59"/>
        <v>1.8194543294629934E-4</v>
      </c>
      <c r="M744" s="244">
        <f t="shared" si="60"/>
        <v>734</v>
      </c>
    </row>
    <row r="745" spans="1:13" ht="25.5">
      <c r="A745" s="214" t="s">
        <v>1814</v>
      </c>
      <c r="B745" s="140" t="s">
        <v>192</v>
      </c>
      <c r="C745" s="164" t="s">
        <v>92</v>
      </c>
      <c r="D745" s="164" t="s">
        <v>1815</v>
      </c>
      <c r="E745" s="141" t="s">
        <v>105</v>
      </c>
      <c r="F745" s="140">
        <v>15</v>
      </c>
      <c r="G745" s="246">
        <v>160.21</v>
      </c>
      <c r="H745" s="142">
        <f>TRUNC(G745 * (1 + 'BDI '!$F$29), 2)</f>
        <v>190.18</v>
      </c>
      <c r="I745" s="142">
        <f t="shared" si="61"/>
        <v>2852.7</v>
      </c>
      <c r="J745" s="215">
        <f t="shared" si="59"/>
        <v>5.9570267022369808E-4</v>
      </c>
      <c r="M745" s="244">
        <f t="shared" si="60"/>
        <v>2403.15</v>
      </c>
    </row>
    <row r="746" spans="1:13" ht="25.5">
      <c r="A746" s="214" t="s">
        <v>1816</v>
      </c>
      <c r="B746" s="140" t="s">
        <v>1138</v>
      </c>
      <c r="C746" s="164" t="s">
        <v>92</v>
      </c>
      <c r="D746" s="164" t="s">
        <v>1817</v>
      </c>
      <c r="E746" s="141" t="s">
        <v>94</v>
      </c>
      <c r="F746" s="140">
        <v>3</v>
      </c>
      <c r="G746" s="246">
        <v>307.52</v>
      </c>
      <c r="H746" s="142">
        <f>TRUNC(G746 * (1 + 'BDI '!$F$29), 2)</f>
        <v>365.05</v>
      </c>
      <c r="I746" s="142">
        <f t="shared" si="61"/>
        <v>1095.1500000000001</v>
      </c>
      <c r="J746" s="215">
        <f t="shared" si="59"/>
        <v>2.2868993560328218E-4</v>
      </c>
      <c r="M746" s="244">
        <f t="shared" si="60"/>
        <v>922.56</v>
      </c>
    </row>
    <row r="747" spans="1:13" ht="25.5">
      <c r="A747" s="214" t="s">
        <v>1818</v>
      </c>
      <c r="B747" s="140" t="s">
        <v>1312</v>
      </c>
      <c r="C747" s="164" t="s">
        <v>73</v>
      </c>
      <c r="D747" s="164" t="s">
        <v>1313</v>
      </c>
      <c r="E747" s="141" t="s">
        <v>105</v>
      </c>
      <c r="F747" s="140">
        <v>25</v>
      </c>
      <c r="G747" s="246">
        <v>56.36</v>
      </c>
      <c r="H747" s="142">
        <f>TRUNC(G747 * (1 + 'BDI '!$F$29), 2)</f>
        <v>66.900000000000006</v>
      </c>
      <c r="I747" s="142">
        <f t="shared" si="61"/>
        <v>1672.5</v>
      </c>
      <c r="J747" s="215">
        <f t="shared" si="59"/>
        <v>3.4925253827922147E-4</v>
      </c>
      <c r="M747" s="244">
        <f t="shared" si="60"/>
        <v>1409</v>
      </c>
    </row>
    <row r="748" spans="1:13" ht="25.5">
      <c r="A748" s="214" t="s">
        <v>1819</v>
      </c>
      <c r="B748" s="140" t="s">
        <v>176</v>
      </c>
      <c r="C748" s="164" t="s">
        <v>92</v>
      </c>
      <c r="D748" s="164" t="s">
        <v>1820</v>
      </c>
      <c r="E748" s="141" t="s">
        <v>105</v>
      </c>
      <c r="F748" s="140">
        <v>10</v>
      </c>
      <c r="G748" s="246">
        <v>25.1</v>
      </c>
      <c r="H748" s="142">
        <f>TRUNC(G748 * (1 + 'BDI '!$F$29), 2)</f>
        <v>29.79</v>
      </c>
      <c r="I748" s="142">
        <f t="shared" si="61"/>
        <v>297.89999999999998</v>
      </c>
      <c r="J748" s="215">
        <f t="shared" si="59"/>
        <v>6.2207671840585995E-5</v>
      </c>
      <c r="M748" s="244">
        <f t="shared" si="60"/>
        <v>251</v>
      </c>
    </row>
    <row r="749" spans="1:13" ht="25.5">
      <c r="A749" s="214" t="s">
        <v>1821</v>
      </c>
      <c r="B749" s="140" t="s">
        <v>1315</v>
      </c>
      <c r="C749" s="164" t="s">
        <v>73</v>
      </c>
      <c r="D749" s="164" t="s">
        <v>1316</v>
      </c>
      <c r="E749" s="141" t="s">
        <v>105</v>
      </c>
      <c r="F749" s="140">
        <v>30</v>
      </c>
      <c r="G749" s="246">
        <v>50.92</v>
      </c>
      <c r="H749" s="142">
        <f>TRUNC(G749 * (1 + 'BDI '!$F$29), 2)</f>
        <v>60.44</v>
      </c>
      <c r="I749" s="142">
        <f t="shared" si="61"/>
        <v>1813.2</v>
      </c>
      <c r="J749" s="215">
        <f t="shared" si="59"/>
        <v>3.7863360383132101E-4</v>
      </c>
      <c r="M749" s="244">
        <f t="shared" si="60"/>
        <v>1527.6</v>
      </c>
    </row>
    <row r="750" spans="1:13">
      <c r="A750" s="214" t="s">
        <v>1822</v>
      </c>
      <c r="B750" s="140" t="s">
        <v>1438</v>
      </c>
      <c r="C750" s="164" t="s">
        <v>73</v>
      </c>
      <c r="D750" s="164" t="s">
        <v>1439</v>
      </c>
      <c r="E750" s="141" t="s">
        <v>99</v>
      </c>
      <c r="F750" s="140">
        <v>6</v>
      </c>
      <c r="G750" s="246">
        <v>87.62</v>
      </c>
      <c r="H750" s="142">
        <f>TRUNC(G750 * (1 + 'BDI '!$F$29), 2)</f>
        <v>104.01</v>
      </c>
      <c r="I750" s="142">
        <f t="shared" si="61"/>
        <v>624.05999999999995</v>
      </c>
      <c r="J750" s="215">
        <f t="shared" si="59"/>
        <v>1.303166152696747E-4</v>
      </c>
      <c r="M750" s="244">
        <f t="shared" si="60"/>
        <v>525.72</v>
      </c>
    </row>
    <row r="751" spans="1:13" ht="25.5">
      <c r="A751" s="214" t="s">
        <v>1823</v>
      </c>
      <c r="B751" s="140" t="s">
        <v>1824</v>
      </c>
      <c r="C751" s="164" t="s">
        <v>73</v>
      </c>
      <c r="D751" s="164" t="s">
        <v>1825</v>
      </c>
      <c r="E751" s="141" t="s">
        <v>105</v>
      </c>
      <c r="F751" s="140">
        <v>48</v>
      </c>
      <c r="G751" s="246">
        <v>104.06</v>
      </c>
      <c r="H751" s="142">
        <f>TRUNC(G751 * (1 + 'BDI '!$F$29), 2)</f>
        <v>123.52</v>
      </c>
      <c r="I751" s="142">
        <f t="shared" si="61"/>
        <v>5928.96</v>
      </c>
      <c r="J751" s="215">
        <f t="shared" si="59"/>
        <v>1.2380892851156788E-3</v>
      </c>
      <c r="M751" s="244">
        <f t="shared" si="60"/>
        <v>4994.88</v>
      </c>
    </row>
    <row r="752" spans="1:13" ht="25.5">
      <c r="A752" s="214" t="s">
        <v>1826</v>
      </c>
      <c r="B752" s="140" t="s">
        <v>1151</v>
      </c>
      <c r="C752" s="164" t="s">
        <v>73</v>
      </c>
      <c r="D752" s="164" t="s">
        <v>1152</v>
      </c>
      <c r="E752" s="141" t="s">
        <v>105</v>
      </c>
      <c r="F752" s="140">
        <v>15</v>
      </c>
      <c r="G752" s="246">
        <v>12.22</v>
      </c>
      <c r="H752" s="142">
        <f>TRUNC(G752 * (1 + 'BDI '!$F$29), 2)</f>
        <v>14.5</v>
      </c>
      <c r="I752" s="142">
        <f t="shared" si="61"/>
        <v>217.5</v>
      </c>
      <c r="J752" s="215">
        <f t="shared" si="59"/>
        <v>4.5418491525100553E-5</v>
      </c>
      <c r="M752" s="244">
        <f t="shared" si="60"/>
        <v>183.3</v>
      </c>
    </row>
    <row r="753" spans="1:13" ht="25.5">
      <c r="A753" s="214" t="s">
        <v>1827</v>
      </c>
      <c r="B753" s="140" t="s">
        <v>198</v>
      </c>
      <c r="C753" s="164" t="s">
        <v>92</v>
      </c>
      <c r="D753" s="164" t="s">
        <v>1828</v>
      </c>
      <c r="E753" s="141" t="s">
        <v>94</v>
      </c>
      <c r="F753" s="140">
        <v>3</v>
      </c>
      <c r="G753" s="246">
        <v>180.26</v>
      </c>
      <c r="H753" s="142">
        <f>TRUNC(G753 * (1 + 'BDI '!$F$29), 2)</f>
        <v>213.98</v>
      </c>
      <c r="I753" s="142">
        <f t="shared" si="61"/>
        <v>641.94000000000005</v>
      </c>
      <c r="J753" s="215">
        <f t="shared" si="59"/>
        <v>1.3405032850401404E-4</v>
      </c>
      <c r="M753" s="244">
        <f t="shared" si="60"/>
        <v>540.78</v>
      </c>
    </row>
    <row r="754" spans="1:13" ht="25.5">
      <c r="A754" s="214" t="s">
        <v>1829</v>
      </c>
      <c r="B754" s="140" t="s">
        <v>1777</v>
      </c>
      <c r="C754" s="164" t="s">
        <v>73</v>
      </c>
      <c r="D754" s="164" t="s">
        <v>1778</v>
      </c>
      <c r="E754" s="141" t="s">
        <v>99</v>
      </c>
      <c r="F754" s="140">
        <v>1</v>
      </c>
      <c r="G754" s="246">
        <v>737.37</v>
      </c>
      <c r="H754" s="142">
        <f>TRUNC(G754 * (1 + 'BDI '!$F$29), 2)</f>
        <v>875.33</v>
      </c>
      <c r="I754" s="142">
        <f t="shared" si="61"/>
        <v>875.33</v>
      </c>
      <c r="J754" s="215">
        <f t="shared" si="59"/>
        <v>1.8278698016858054E-4</v>
      </c>
      <c r="M754" s="244">
        <f t="shared" si="60"/>
        <v>737.37</v>
      </c>
    </row>
    <row r="755" spans="1:13" ht="25.5">
      <c r="A755" s="214" t="s">
        <v>1830</v>
      </c>
      <c r="B755" s="140" t="s">
        <v>1831</v>
      </c>
      <c r="C755" s="164" t="s">
        <v>92</v>
      </c>
      <c r="D755" s="164" t="s">
        <v>1832</v>
      </c>
      <c r="E755" s="141" t="s">
        <v>94</v>
      </c>
      <c r="F755" s="140">
        <v>3</v>
      </c>
      <c r="G755" s="246">
        <v>97.73</v>
      </c>
      <c r="H755" s="142">
        <f>TRUNC(G755 * (1 + 'BDI '!$F$29), 2)</f>
        <v>116.01</v>
      </c>
      <c r="I755" s="142">
        <f t="shared" si="61"/>
        <v>348.03</v>
      </c>
      <c r="J755" s="215">
        <f t="shared" si="59"/>
        <v>7.2675851059681581E-5</v>
      </c>
      <c r="M755" s="244">
        <f t="shared" si="60"/>
        <v>293.19</v>
      </c>
    </row>
    <row r="756" spans="1:13">
      <c r="A756" s="212" t="s">
        <v>1833</v>
      </c>
      <c r="B756" s="163"/>
      <c r="C756" s="163"/>
      <c r="D756" s="163" t="s">
        <v>1834</v>
      </c>
      <c r="E756" s="163"/>
      <c r="F756" s="138"/>
      <c r="G756" s="163"/>
      <c r="H756" s="163"/>
      <c r="I756" s="139">
        <f>SUM(I757:I772)</f>
        <v>8635.7800000000007</v>
      </c>
      <c r="J756" s="213">
        <f t="shared" si="59"/>
        <v>1.8033291988167029E-3</v>
      </c>
      <c r="M756" s="244">
        <f t="shared" si="60"/>
        <v>0</v>
      </c>
    </row>
    <row r="757" spans="1:13" ht="25.5">
      <c r="A757" s="214" t="s">
        <v>1835</v>
      </c>
      <c r="B757" s="140" t="s">
        <v>1836</v>
      </c>
      <c r="C757" s="164" t="s">
        <v>73</v>
      </c>
      <c r="D757" s="164" t="s">
        <v>1837</v>
      </c>
      <c r="E757" s="141" t="s">
        <v>105</v>
      </c>
      <c r="F757" s="140">
        <v>4</v>
      </c>
      <c r="G757" s="246">
        <v>63.98</v>
      </c>
      <c r="H757" s="142">
        <f>TRUNC(G757 * (1 + 'BDI '!$F$29), 2)</f>
        <v>75.95</v>
      </c>
      <c r="I757" s="142">
        <f t="shared" ref="I757:I772" si="62">TRUNC(F757 * H757, 2)</f>
        <v>303.8</v>
      </c>
      <c r="J757" s="215">
        <f t="shared" si="59"/>
        <v>6.3439713679657689E-5</v>
      </c>
      <c r="M757" s="244">
        <f t="shared" si="60"/>
        <v>255.92</v>
      </c>
    </row>
    <row r="758" spans="1:13">
      <c r="A758" s="214" t="s">
        <v>1838</v>
      </c>
      <c r="B758" s="140" t="s">
        <v>315</v>
      </c>
      <c r="C758" s="164" t="s">
        <v>73</v>
      </c>
      <c r="D758" s="164" t="s">
        <v>316</v>
      </c>
      <c r="E758" s="141" t="s">
        <v>143</v>
      </c>
      <c r="F758" s="140">
        <v>0.57999999999999996</v>
      </c>
      <c r="G758" s="246">
        <v>118.45</v>
      </c>
      <c r="H758" s="142">
        <f>TRUNC(G758 * (1 + 'BDI '!$F$29), 2)</f>
        <v>140.61000000000001</v>
      </c>
      <c r="I758" s="142">
        <f t="shared" si="62"/>
        <v>81.55</v>
      </c>
      <c r="J758" s="215">
        <f t="shared" si="59"/>
        <v>1.7029324063779079E-5</v>
      </c>
      <c r="M758" s="244">
        <f t="shared" si="60"/>
        <v>68.7</v>
      </c>
    </row>
    <row r="759" spans="1:13" ht="25.5" customHeight="1">
      <c r="A759" s="214" t="s">
        <v>1839</v>
      </c>
      <c r="B759" s="140" t="s">
        <v>256</v>
      </c>
      <c r="C759" s="164" t="s">
        <v>73</v>
      </c>
      <c r="D759" s="164" t="s">
        <v>257</v>
      </c>
      <c r="E759" s="141" t="s">
        <v>75</v>
      </c>
      <c r="F759" s="140">
        <v>2.64</v>
      </c>
      <c r="G759" s="246">
        <v>81.77</v>
      </c>
      <c r="H759" s="142">
        <f>TRUNC(G759 * (1 + 'BDI '!$F$29), 2)</f>
        <v>97.06</v>
      </c>
      <c r="I759" s="142">
        <f t="shared" si="62"/>
        <v>256.23</v>
      </c>
      <c r="J759" s="215">
        <f t="shared" si="59"/>
        <v>5.3506115326328801E-5</v>
      </c>
      <c r="M759" s="244">
        <f t="shared" si="60"/>
        <v>215.87</v>
      </c>
    </row>
    <row r="760" spans="1:13" ht="25.5">
      <c r="A760" s="214" t="s">
        <v>1840</v>
      </c>
      <c r="B760" s="140" t="s">
        <v>239</v>
      </c>
      <c r="C760" s="164" t="s">
        <v>92</v>
      </c>
      <c r="D760" s="164" t="s">
        <v>388</v>
      </c>
      <c r="E760" s="141" t="s">
        <v>143</v>
      </c>
      <c r="F760" s="140">
        <v>0.57999999999999996</v>
      </c>
      <c r="G760" s="246">
        <v>579.33000000000004</v>
      </c>
      <c r="H760" s="142">
        <f>TRUNC(G760 * (1 + 'BDI '!$F$29), 2)</f>
        <v>687.72</v>
      </c>
      <c r="I760" s="142">
        <f t="shared" si="62"/>
        <v>398.87</v>
      </c>
      <c r="J760" s="215">
        <f t="shared" si="59"/>
        <v>8.3292292940767158E-5</v>
      </c>
      <c r="M760" s="244">
        <f t="shared" si="60"/>
        <v>336.01</v>
      </c>
    </row>
    <row r="761" spans="1:13" ht="25.5">
      <c r="A761" s="214" t="s">
        <v>1841</v>
      </c>
      <c r="B761" s="140" t="s">
        <v>241</v>
      </c>
      <c r="C761" s="164" t="s">
        <v>73</v>
      </c>
      <c r="D761" s="164" t="s">
        <v>242</v>
      </c>
      <c r="E761" s="141" t="s">
        <v>225</v>
      </c>
      <c r="F761" s="140">
        <v>3.7</v>
      </c>
      <c r="G761" s="246">
        <v>19.82</v>
      </c>
      <c r="H761" s="142">
        <f>TRUNC(G761 * (1 + 'BDI '!$F$29), 2)</f>
        <v>23.52</v>
      </c>
      <c r="I761" s="142">
        <f t="shared" si="62"/>
        <v>87.02</v>
      </c>
      <c r="J761" s="215">
        <f t="shared" si="59"/>
        <v>1.8171573023054021E-5</v>
      </c>
      <c r="M761" s="244">
        <f t="shared" si="60"/>
        <v>73.33</v>
      </c>
    </row>
    <row r="762" spans="1:13" ht="25.5">
      <c r="A762" s="214" t="s">
        <v>1842</v>
      </c>
      <c r="B762" s="140" t="s">
        <v>323</v>
      </c>
      <c r="C762" s="164" t="s">
        <v>73</v>
      </c>
      <c r="D762" s="164" t="s">
        <v>324</v>
      </c>
      <c r="E762" s="141" t="s">
        <v>225</v>
      </c>
      <c r="F762" s="140">
        <v>8.2200000000000006</v>
      </c>
      <c r="G762" s="246">
        <v>17.52</v>
      </c>
      <c r="H762" s="142">
        <f>TRUNC(G762 * (1 + 'BDI '!$F$29), 2)</f>
        <v>20.79</v>
      </c>
      <c r="I762" s="142">
        <f t="shared" si="62"/>
        <v>170.89</v>
      </c>
      <c r="J762" s="215">
        <f t="shared" si="59"/>
        <v>3.568536099643417E-5</v>
      </c>
      <c r="M762" s="244">
        <f t="shared" si="60"/>
        <v>144.01</v>
      </c>
    </row>
    <row r="763" spans="1:13" ht="25.5">
      <c r="A763" s="214" t="s">
        <v>1843</v>
      </c>
      <c r="B763" s="140" t="s">
        <v>1844</v>
      </c>
      <c r="C763" s="164" t="s">
        <v>73</v>
      </c>
      <c r="D763" s="164" t="s">
        <v>1845</v>
      </c>
      <c r="E763" s="141" t="s">
        <v>75</v>
      </c>
      <c r="F763" s="140">
        <v>4.4000000000000004</v>
      </c>
      <c r="G763" s="246">
        <v>43.71</v>
      </c>
      <c r="H763" s="142">
        <f>TRUNC(G763 * (1 + 'BDI '!$F$29), 2)</f>
        <v>51.88</v>
      </c>
      <c r="I763" s="142">
        <f t="shared" si="62"/>
        <v>228.27</v>
      </c>
      <c r="J763" s="215">
        <f t="shared" si="59"/>
        <v>4.7667489933033118E-5</v>
      </c>
      <c r="M763" s="244">
        <f t="shared" si="60"/>
        <v>192.32</v>
      </c>
    </row>
    <row r="764" spans="1:13" ht="25.5">
      <c r="A764" s="214" t="s">
        <v>1846</v>
      </c>
      <c r="B764" s="140" t="s">
        <v>2191</v>
      </c>
      <c r="C764" s="164" t="s">
        <v>73</v>
      </c>
      <c r="D764" s="164" t="s">
        <v>2192</v>
      </c>
      <c r="E764" s="141" t="s">
        <v>75</v>
      </c>
      <c r="F764" s="140">
        <v>14.4</v>
      </c>
      <c r="G764" s="246">
        <v>89.92</v>
      </c>
      <c r="H764" s="142">
        <f>TRUNC(G764 * (1 + 'BDI '!$F$29), 2)</f>
        <v>106.74</v>
      </c>
      <c r="I764" s="142">
        <f t="shared" si="62"/>
        <v>1537.05</v>
      </c>
      <c r="J764" s="215">
        <f t="shared" si="59"/>
        <v>3.2096778114324505E-4</v>
      </c>
      <c r="M764" s="244">
        <f t="shared" si="60"/>
        <v>1294.8399999999999</v>
      </c>
    </row>
    <row r="765" spans="1:13" ht="38.25">
      <c r="A765" s="214" t="s">
        <v>1847</v>
      </c>
      <c r="B765" s="140" t="s">
        <v>1453</v>
      </c>
      <c r="C765" s="164" t="s">
        <v>73</v>
      </c>
      <c r="D765" s="164" t="s">
        <v>1454</v>
      </c>
      <c r="E765" s="141" t="s">
        <v>75</v>
      </c>
      <c r="F765" s="140">
        <v>15.84</v>
      </c>
      <c r="G765" s="246">
        <v>6.7</v>
      </c>
      <c r="H765" s="142">
        <f>TRUNC(G765 * (1 + 'BDI '!$F$29), 2)</f>
        <v>7.95</v>
      </c>
      <c r="I765" s="142">
        <f t="shared" si="62"/>
        <v>125.92</v>
      </c>
      <c r="J765" s="215">
        <f t="shared" si="59"/>
        <v>2.6294696334899592E-5</v>
      </c>
      <c r="M765" s="244">
        <f t="shared" si="60"/>
        <v>106.12</v>
      </c>
    </row>
    <row r="766" spans="1:13" ht="38.25">
      <c r="A766" s="214" t="s">
        <v>1848</v>
      </c>
      <c r="B766" s="140" t="s">
        <v>124</v>
      </c>
      <c r="C766" s="164" t="s">
        <v>73</v>
      </c>
      <c r="D766" s="164" t="s">
        <v>125</v>
      </c>
      <c r="E766" s="141" t="s">
        <v>75</v>
      </c>
      <c r="F766" s="140">
        <v>15.84</v>
      </c>
      <c r="G766" s="246">
        <v>24.67</v>
      </c>
      <c r="H766" s="142">
        <f>TRUNC(G766 * (1 + 'BDI '!$F$29), 2)</f>
        <v>29.28</v>
      </c>
      <c r="I766" s="142">
        <f t="shared" si="62"/>
        <v>463.79</v>
      </c>
      <c r="J766" s="215">
        <f t="shared" si="59"/>
        <v>9.684892958356959E-5</v>
      </c>
      <c r="M766" s="244">
        <f t="shared" si="60"/>
        <v>390.77</v>
      </c>
    </row>
    <row r="767" spans="1:13">
      <c r="A767" s="214" t="s">
        <v>1849</v>
      </c>
      <c r="B767" s="140" t="s">
        <v>1372</v>
      </c>
      <c r="C767" s="164" t="s">
        <v>73</v>
      </c>
      <c r="D767" s="164" t="s">
        <v>1373</v>
      </c>
      <c r="E767" s="141" t="s">
        <v>75</v>
      </c>
      <c r="F767" s="140">
        <v>15.84</v>
      </c>
      <c r="G767" s="246">
        <v>21.52</v>
      </c>
      <c r="H767" s="142">
        <f>TRUNC(G767 * (1 + 'BDI '!$F$29), 2)</f>
        <v>25.54</v>
      </c>
      <c r="I767" s="142">
        <f t="shared" si="62"/>
        <v>404.55</v>
      </c>
      <c r="J767" s="215">
        <f t="shared" si="59"/>
        <v>8.4478394236687024E-5</v>
      </c>
      <c r="M767" s="244">
        <f t="shared" si="60"/>
        <v>340.87</v>
      </c>
    </row>
    <row r="768" spans="1:13">
      <c r="A768" s="214" t="s">
        <v>1850</v>
      </c>
      <c r="B768" s="140" t="s">
        <v>643</v>
      </c>
      <c r="C768" s="164" t="s">
        <v>73</v>
      </c>
      <c r="D768" s="164" t="s">
        <v>644</v>
      </c>
      <c r="E768" s="141" t="s">
        <v>75</v>
      </c>
      <c r="F768" s="140">
        <v>15.84</v>
      </c>
      <c r="G768" s="246">
        <v>15.18</v>
      </c>
      <c r="H768" s="142">
        <f>TRUNC(G768 * (1 + 'BDI '!$F$29), 2)</f>
        <v>18.02</v>
      </c>
      <c r="I768" s="142">
        <f t="shared" si="62"/>
        <v>285.43</v>
      </c>
      <c r="J768" s="215">
        <f t="shared" si="59"/>
        <v>5.960367832648023E-5</v>
      </c>
      <c r="M768" s="244">
        <f t="shared" si="60"/>
        <v>240.45</v>
      </c>
    </row>
    <row r="769" spans="1:13" ht="25.5">
      <c r="A769" s="214" t="s">
        <v>1851</v>
      </c>
      <c r="B769" s="140" t="s">
        <v>1455</v>
      </c>
      <c r="C769" s="164" t="s">
        <v>73</v>
      </c>
      <c r="D769" s="164" t="s">
        <v>1456</v>
      </c>
      <c r="E769" s="141" t="s">
        <v>143</v>
      </c>
      <c r="F769" s="140">
        <v>0.16</v>
      </c>
      <c r="G769" s="246">
        <v>2441.4899999999998</v>
      </c>
      <c r="H769" s="142">
        <f>TRUNC(G769 * (1 + 'BDI '!$F$29), 2)</f>
        <v>2898.29</v>
      </c>
      <c r="I769" s="142">
        <f t="shared" si="62"/>
        <v>463.72</v>
      </c>
      <c r="J769" s="215">
        <f t="shared" si="59"/>
        <v>9.6834312138021283E-5</v>
      </c>
      <c r="M769" s="244">
        <f t="shared" si="60"/>
        <v>390.63</v>
      </c>
    </row>
    <row r="770" spans="1:13" ht="25.5">
      <c r="A770" s="214" t="s">
        <v>1852</v>
      </c>
      <c r="B770" s="140" t="s">
        <v>2072</v>
      </c>
      <c r="C770" s="164" t="s">
        <v>73</v>
      </c>
      <c r="D770" s="164" t="s">
        <v>2073</v>
      </c>
      <c r="E770" s="141" t="s">
        <v>75</v>
      </c>
      <c r="F770" s="140">
        <v>4.4800000000000004</v>
      </c>
      <c r="G770" s="246">
        <v>19.170000000000002</v>
      </c>
      <c r="H770" s="142">
        <f>TRUNC(G770 * (1 + 'BDI '!$F$29), 2)</f>
        <v>22.75</v>
      </c>
      <c r="I770" s="142">
        <f t="shared" si="62"/>
        <v>101.92</v>
      </c>
      <c r="J770" s="215">
        <f t="shared" si="59"/>
        <v>2.1283000718336773E-5</v>
      </c>
      <c r="M770" s="244">
        <f t="shared" si="60"/>
        <v>85.88</v>
      </c>
    </row>
    <row r="771" spans="1:13" ht="25.5">
      <c r="A771" s="214" t="s">
        <v>1853</v>
      </c>
      <c r="B771" s="140" t="s">
        <v>647</v>
      </c>
      <c r="C771" s="164" t="s">
        <v>73</v>
      </c>
      <c r="D771" s="164" t="s">
        <v>648</v>
      </c>
      <c r="E771" s="141" t="s">
        <v>75</v>
      </c>
      <c r="F771" s="140">
        <v>6</v>
      </c>
      <c r="G771" s="246">
        <v>106.49</v>
      </c>
      <c r="H771" s="142">
        <f>TRUNC(G771 * (1 + 'BDI '!$F$29), 2)</f>
        <v>126.41</v>
      </c>
      <c r="I771" s="142">
        <f t="shared" si="62"/>
        <v>758.46</v>
      </c>
      <c r="J771" s="215">
        <f t="shared" si="59"/>
        <v>1.583821107224265E-4</v>
      </c>
      <c r="M771" s="244">
        <f t="shared" si="60"/>
        <v>638.94000000000005</v>
      </c>
    </row>
    <row r="772" spans="1:13">
      <c r="A772" s="214" t="s">
        <v>1854</v>
      </c>
      <c r="B772" s="140" t="s">
        <v>1855</v>
      </c>
      <c r="C772" s="164" t="s">
        <v>73</v>
      </c>
      <c r="D772" s="164" t="s">
        <v>1856</v>
      </c>
      <c r="E772" s="141" t="s">
        <v>99</v>
      </c>
      <c r="F772" s="140">
        <v>1</v>
      </c>
      <c r="G772" s="246">
        <v>2500.48</v>
      </c>
      <c r="H772" s="142">
        <f>TRUNC(G772 * (1 + 'BDI '!$F$29), 2)</f>
        <v>2968.31</v>
      </c>
      <c r="I772" s="142">
        <f t="shared" si="62"/>
        <v>2968.31</v>
      </c>
      <c r="J772" s="215">
        <f t="shared" si="59"/>
        <v>6.1984442564998264E-4</v>
      </c>
      <c r="M772" s="244">
        <f t="shared" si="60"/>
        <v>2500.48</v>
      </c>
    </row>
    <row r="773" spans="1:13">
      <c r="A773" s="212" t="s">
        <v>1857</v>
      </c>
      <c r="B773" s="163"/>
      <c r="C773" s="163"/>
      <c r="D773" s="163" t="s">
        <v>1858</v>
      </c>
      <c r="E773" s="163"/>
      <c r="F773" s="138"/>
      <c r="G773" s="163"/>
      <c r="H773" s="163"/>
      <c r="I773" s="139">
        <f>SUM(I774:I791)</f>
        <v>102487.38</v>
      </c>
      <c r="J773" s="213">
        <f t="shared" si="59"/>
        <v>2.1401481379125332E-2</v>
      </c>
      <c r="M773" s="244">
        <f t="shared" si="60"/>
        <v>0</v>
      </c>
    </row>
    <row r="774" spans="1:13" ht="25.5">
      <c r="A774" s="214" t="s">
        <v>1859</v>
      </c>
      <c r="B774" s="140" t="s">
        <v>1860</v>
      </c>
      <c r="C774" s="164" t="s">
        <v>73</v>
      </c>
      <c r="D774" s="164" t="s">
        <v>1861</v>
      </c>
      <c r="E774" s="141" t="s">
        <v>99</v>
      </c>
      <c r="F774" s="140">
        <v>4</v>
      </c>
      <c r="G774" s="246">
        <v>23.6</v>
      </c>
      <c r="H774" s="142">
        <f>TRUNC(G774 * (1 + 'BDI '!$F$29), 2)</f>
        <v>28.01</v>
      </c>
      <c r="I774" s="142">
        <f t="shared" ref="I774:I791" si="63">TRUNC(F774 * H774, 2)</f>
        <v>112.04</v>
      </c>
      <c r="J774" s="215">
        <f t="shared" si="59"/>
        <v>2.3396265703320763E-5</v>
      </c>
      <c r="M774" s="244">
        <f t="shared" si="60"/>
        <v>94.4</v>
      </c>
    </row>
    <row r="775" spans="1:13" ht="25.5">
      <c r="A775" s="214" t="s">
        <v>1862</v>
      </c>
      <c r="B775" s="140" t="s">
        <v>1863</v>
      </c>
      <c r="C775" s="164" t="s">
        <v>92</v>
      </c>
      <c r="D775" s="164" t="s">
        <v>1956</v>
      </c>
      <c r="E775" s="141" t="s">
        <v>99</v>
      </c>
      <c r="F775" s="140">
        <v>17</v>
      </c>
      <c r="G775" s="246">
        <v>2504.19</v>
      </c>
      <c r="H775" s="142">
        <f>TRUNC(G775 * (1 + 'BDI '!$F$29), 2)</f>
        <v>2972.72</v>
      </c>
      <c r="I775" s="142">
        <f t="shared" si="63"/>
        <v>50536.24</v>
      </c>
      <c r="J775" s="215">
        <f t="shared" si="59"/>
        <v>1.0553010520231942E-2</v>
      </c>
      <c r="M775" s="244">
        <f t="shared" si="60"/>
        <v>42571.23</v>
      </c>
    </row>
    <row r="776" spans="1:13" ht="25.5">
      <c r="A776" s="214" t="s">
        <v>1864</v>
      </c>
      <c r="B776" s="140" t="s">
        <v>922</v>
      </c>
      <c r="C776" s="164" t="s">
        <v>92</v>
      </c>
      <c r="D776" s="164" t="s">
        <v>1865</v>
      </c>
      <c r="E776" s="141" t="s">
        <v>99</v>
      </c>
      <c r="F776" s="140">
        <v>1</v>
      </c>
      <c r="G776" s="246">
        <v>2612.65</v>
      </c>
      <c r="H776" s="142">
        <f>TRUNC(G776 * (1 + 'BDI '!$F$29), 2)</f>
        <v>3101.47</v>
      </c>
      <c r="I776" s="142">
        <f t="shared" si="63"/>
        <v>3101.47</v>
      </c>
      <c r="J776" s="215">
        <f t="shared" si="59"/>
        <v>6.4765098349587864E-4</v>
      </c>
      <c r="M776" s="244">
        <f t="shared" si="60"/>
        <v>2612.65</v>
      </c>
    </row>
    <row r="777" spans="1:13" ht="25.5">
      <c r="A777" s="214" t="s">
        <v>1866</v>
      </c>
      <c r="B777" s="140" t="s">
        <v>925</v>
      </c>
      <c r="C777" s="164" t="s">
        <v>92</v>
      </c>
      <c r="D777" s="164" t="s">
        <v>1867</v>
      </c>
      <c r="E777" s="141" t="s">
        <v>99</v>
      </c>
      <c r="F777" s="140">
        <v>5</v>
      </c>
      <c r="G777" s="246">
        <v>2606.09</v>
      </c>
      <c r="H777" s="142">
        <f>TRUNC(G777 * (1 + 'BDI '!$F$29), 2)</f>
        <v>3093.68</v>
      </c>
      <c r="I777" s="142">
        <f t="shared" si="63"/>
        <v>15468.4</v>
      </c>
      <c r="J777" s="215">
        <f t="shared" si="59"/>
        <v>3.2301213531350133E-3</v>
      </c>
      <c r="M777" s="244">
        <f t="shared" si="60"/>
        <v>13030.45</v>
      </c>
    </row>
    <row r="778" spans="1:13" ht="25.5">
      <c r="A778" s="214" t="s">
        <v>1868</v>
      </c>
      <c r="B778" s="140" t="s">
        <v>1362</v>
      </c>
      <c r="C778" s="164" t="s">
        <v>92</v>
      </c>
      <c r="D778" s="164" t="s">
        <v>1492</v>
      </c>
      <c r="E778" s="141" t="s">
        <v>105</v>
      </c>
      <c r="F778" s="140">
        <v>231.2</v>
      </c>
      <c r="G778" s="246">
        <v>10.89</v>
      </c>
      <c r="H778" s="142">
        <f>TRUNC(G778 * (1 + 'BDI '!$F$29), 2)</f>
        <v>12.92</v>
      </c>
      <c r="I778" s="142">
        <f t="shared" si="63"/>
        <v>2987.1</v>
      </c>
      <c r="J778" s="215">
        <f t="shared" si="59"/>
        <v>6.237681656764499E-4</v>
      </c>
      <c r="M778" s="244">
        <f t="shared" si="60"/>
        <v>2517.7600000000002</v>
      </c>
    </row>
    <row r="779" spans="1:13">
      <c r="A779" s="214" t="s">
        <v>1869</v>
      </c>
      <c r="B779" s="140" t="s">
        <v>1179</v>
      </c>
      <c r="C779" s="164" t="s">
        <v>73</v>
      </c>
      <c r="D779" s="164" t="s">
        <v>1180</v>
      </c>
      <c r="E779" s="141" t="s">
        <v>105</v>
      </c>
      <c r="F779" s="140">
        <v>75</v>
      </c>
      <c r="G779" s="246">
        <v>48.93</v>
      </c>
      <c r="H779" s="142">
        <f>TRUNC(G779 * (1 + 'BDI '!$F$29), 2)</f>
        <v>58.08</v>
      </c>
      <c r="I779" s="142">
        <f t="shared" si="63"/>
        <v>4356</v>
      </c>
      <c r="J779" s="215">
        <f t="shared" si="59"/>
        <v>9.0962275440615171E-4</v>
      </c>
      <c r="M779" s="244">
        <f t="shared" si="60"/>
        <v>3669.75</v>
      </c>
    </row>
    <row r="780" spans="1:13">
      <c r="A780" s="214" t="s">
        <v>1870</v>
      </c>
      <c r="B780" s="140" t="s">
        <v>1177</v>
      </c>
      <c r="C780" s="164" t="s">
        <v>73</v>
      </c>
      <c r="D780" s="164" t="s">
        <v>1178</v>
      </c>
      <c r="E780" s="141" t="s">
        <v>105</v>
      </c>
      <c r="F780" s="140">
        <v>31.9</v>
      </c>
      <c r="G780" s="246">
        <v>18.93</v>
      </c>
      <c r="H780" s="142">
        <f>TRUNC(G780 * (1 + 'BDI '!$F$29), 2)</f>
        <v>22.47</v>
      </c>
      <c r="I780" s="142">
        <f t="shared" si="63"/>
        <v>716.79</v>
      </c>
      <c r="J780" s="215">
        <f t="shared" si="59"/>
        <v>1.4968055420816931E-4</v>
      </c>
      <c r="M780" s="244">
        <f t="shared" si="60"/>
        <v>603.86</v>
      </c>
    </row>
    <row r="781" spans="1:13" ht="25.5">
      <c r="A781" s="214" t="s">
        <v>1871</v>
      </c>
      <c r="B781" s="140" t="s">
        <v>1062</v>
      </c>
      <c r="C781" s="164" t="s">
        <v>92</v>
      </c>
      <c r="D781" s="164" t="s">
        <v>1872</v>
      </c>
      <c r="E781" s="141" t="s">
        <v>105</v>
      </c>
      <c r="F781" s="140">
        <v>97</v>
      </c>
      <c r="G781" s="246">
        <v>14.54</v>
      </c>
      <c r="H781" s="142">
        <f>TRUNC(G781 * (1 + 'BDI '!$F$29), 2)</f>
        <v>17.260000000000002</v>
      </c>
      <c r="I781" s="142">
        <f t="shared" si="63"/>
        <v>1674.22</v>
      </c>
      <c r="J781" s="215">
        <f t="shared" si="59"/>
        <v>3.4961170979840847E-4</v>
      </c>
      <c r="M781" s="244">
        <f t="shared" si="60"/>
        <v>1410.38</v>
      </c>
    </row>
    <row r="782" spans="1:13">
      <c r="A782" s="214" t="s">
        <v>1873</v>
      </c>
      <c r="B782" s="140" t="s">
        <v>696</v>
      </c>
      <c r="C782" s="164" t="s">
        <v>73</v>
      </c>
      <c r="D782" s="164" t="s">
        <v>697</v>
      </c>
      <c r="E782" s="141" t="s">
        <v>143</v>
      </c>
      <c r="F782" s="140">
        <v>21.8</v>
      </c>
      <c r="G782" s="246">
        <v>76.7</v>
      </c>
      <c r="H782" s="142">
        <f>TRUNC(G782 * (1 + 'BDI '!$F$29), 2)</f>
        <v>91.05</v>
      </c>
      <c r="I782" s="142">
        <f t="shared" si="63"/>
        <v>1984.89</v>
      </c>
      <c r="J782" s="215">
        <f t="shared" si="59"/>
        <v>4.1448602134830728E-4</v>
      </c>
      <c r="M782" s="244">
        <f t="shared" si="60"/>
        <v>1672.06</v>
      </c>
    </row>
    <row r="783" spans="1:13">
      <c r="A783" s="214" t="s">
        <v>1874</v>
      </c>
      <c r="B783" s="140" t="s">
        <v>971</v>
      </c>
      <c r="C783" s="164" t="s">
        <v>73</v>
      </c>
      <c r="D783" s="164" t="s">
        <v>972</v>
      </c>
      <c r="E783" s="141" t="s">
        <v>75</v>
      </c>
      <c r="F783" s="140">
        <v>87</v>
      </c>
      <c r="G783" s="246">
        <v>5.8</v>
      </c>
      <c r="H783" s="142">
        <f>TRUNC(G783 * (1 + 'BDI '!$F$29), 2)</f>
        <v>6.88</v>
      </c>
      <c r="I783" s="142">
        <f t="shared" si="63"/>
        <v>598.55999999999995</v>
      </c>
      <c r="J783" s="215">
        <f t="shared" si="59"/>
        <v>1.2499168867707671E-4</v>
      </c>
      <c r="M783" s="244">
        <f t="shared" si="60"/>
        <v>504.6</v>
      </c>
    </row>
    <row r="784" spans="1:13">
      <c r="A784" s="214" t="s">
        <v>1875</v>
      </c>
      <c r="B784" s="140" t="s">
        <v>318</v>
      </c>
      <c r="C784" s="164" t="s">
        <v>73</v>
      </c>
      <c r="D784" s="164" t="s">
        <v>319</v>
      </c>
      <c r="E784" s="141" t="s">
        <v>143</v>
      </c>
      <c r="F784" s="140">
        <v>39.200000000000003</v>
      </c>
      <c r="G784" s="246">
        <v>28.48</v>
      </c>
      <c r="H784" s="142">
        <f>TRUNC(G784 * (1 + 'BDI '!$F$29), 2)</f>
        <v>33.799999999999997</v>
      </c>
      <c r="I784" s="142">
        <f t="shared" si="63"/>
        <v>1324.96</v>
      </c>
      <c r="J784" s="215">
        <f t="shared" ref="J784:J847" si="64">I784/$H$947</f>
        <v>2.7667900933837805E-4</v>
      </c>
      <c r="M784" s="244">
        <f t="shared" ref="M784:M847" si="65">TRUNC(F784*G784,2)</f>
        <v>1116.4100000000001</v>
      </c>
    </row>
    <row r="785" spans="1:13" ht="25.5">
      <c r="A785" s="214" t="s">
        <v>1876</v>
      </c>
      <c r="B785" s="140" t="s">
        <v>1877</v>
      </c>
      <c r="C785" s="164" t="s">
        <v>92</v>
      </c>
      <c r="D785" s="164" t="s">
        <v>1878</v>
      </c>
      <c r="E785" s="141" t="s">
        <v>105</v>
      </c>
      <c r="F785" s="140">
        <v>435.1</v>
      </c>
      <c r="G785" s="246">
        <v>1.99</v>
      </c>
      <c r="H785" s="142">
        <f>TRUNC(G785 * (1 + 'BDI '!$F$29), 2)</f>
        <v>2.36</v>
      </c>
      <c r="I785" s="142">
        <f t="shared" si="63"/>
        <v>1026.83</v>
      </c>
      <c r="J785" s="215">
        <f t="shared" si="64"/>
        <v>2.1442330874813331E-4</v>
      </c>
      <c r="M785" s="244">
        <f t="shared" si="65"/>
        <v>865.84</v>
      </c>
    </row>
    <row r="786" spans="1:13" ht="25.5">
      <c r="A786" s="214" t="s">
        <v>1879</v>
      </c>
      <c r="B786" s="140" t="s">
        <v>1880</v>
      </c>
      <c r="C786" s="164" t="s">
        <v>92</v>
      </c>
      <c r="D786" s="164" t="s">
        <v>1881</v>
      </c>
      <c r="E786" s="141" t="s">
        <v>143</v>
      </c>
      <c r="F786" s="140">
        <v>1.38</v>
      </c>
      <c r="G786" s="246">
        <v>579.33000000000004</v>
      </c>
      <c r="H786" s="142">
        <f>TRUNC(G786 * (1 + 'BDI '!$F$29), 2)</f>
        <v>687.72</v>
      </c>
      <c r="I786" s="142">
        <f t="shared" si="63"/>
        <v>949.05</v>
      </c>
      <c r="J786" s="215">
        <f t="shared" si="64"/>
        <v>1.9818123853745597E-4</v>
      </c>
      <c r="M786" s="244">
        <f t="shared" si="65"/>
        <v>799.47</v>
      </c>
    </row>
    <row r="787" spans="1:13" ht="25.5">
      <c r="A787" s="214" t="s">
        <v>1882</v>
      </c>
      <c r="B787" s="140" t="s">
        <v>1028</v>
      </c>
      <c r="C787" s="164" t="s">
        <v>92</v>
      </c>
      <c r="D787" s="164" t="s">
        <v>1883</v>
      </c>
      <c r="E787" s="141" t="s">
        <v>99</v>
      </c>
      <c r="F787" s="140">
        <v>5</v>
      </c>
      <c r="G787" s="246">
        <v>503.94</v>
      </c>
      <c r="H787" s="142">
        <f>TRUNC(G787 * (1 + 'BDI '!$F$29), 2)</f>
        <v>598.22</v>
      </c>
      <c r="I787" s="142">
        <f t="shared" si="63"/>
        <v>2991.1</v>
      </c>
      <c r="J787" s="215">
        <f t="shared" si="64"/>
        <v>6.2460344827921035E-4</v>
      </c>
      <c r="M787" s="244">
        <f t="shared" si="65"/>
        <v>2519.6999999999998</v>
      </c>
    </row>
    <row r="788" spans="1:13" ht="25.5">
      <c r="A788" s="214" t="s">
        <v>1884</v>
      </c>
      <c r="B788" s="140" t="s">
        <v>1030</v>
      </c>
      <c r="C788" s="164" t="s">
        <v>92</v>
      </c>
      <c r="D788" s="164" t="s">
        <v>1885</v>
      </c>
      <c r="E788" s="141" t="s">
        <v>99</v>
      </c>
      <c r="F788" s="140">
        <v>26</v>
      </c>
      <c r="G788" s="246">
        <v>221.84</v>
      </c>
      <c r="H788" s="142">
        <f>TRUNC(G788 * (1 + 'BDI '!$F$29), 2)</f>
        <v>263.33999999999997</v>
      </c>
      <c r="I788" s="142">
        <f t="shared" si="63"/>
        <v>6846.84</v>
      </c>
      <c r="J788" s="215">
        <f t="shared" si="64"/>
        <v>1.4297615839711239E-3</v>
      </c>
      <c r="M788" s="244">
        <f t="shared" si="65"/>
        <v>5767.84</v>
      </c>
    </row>
    <row r="789" spans="1:13" ht="25.5">
      <c r="A789" s="214" t="s">
        <v>1886</v>
      </c>
      <c r="B789" s="140" t="s">
        <v>1887</v>
      </c>
      <c r="C789" s="164" t="s">
        <v>92</v>
      </c>
      <c r="D789" s="164" t="s">
        <v>1888</v>
      </c>
      <c r="E789" s="141" t="s">
        <v>99</v>
      </c>
      <c r="F789" s="140">
        <v>17</v>
      </c>
      <c r="G789" s="246">
        <v>252.09</v>
      </c>
      <c r="H789" s="142">
        <f>TRUNC(G789 * (1 + 'BDI '!$F$29), 2)</f>
        <v>299.25</v>
      </c>
      <c r="I789" s="142">
        <f t="shared" si="63"/>
        <v>5087.25</v>
      </c>
      <c r="J789" s="215">
        <f t="shared" si="64"/>
        <v>1.0623228552233E-3</v>
      </c>
      <c r="M789" s="244">
        <f t="shared" si="65"/>
        <v>4285.53</v>
      </c>
    </row>
    <row r="790" spans="1:13" ht="25.5">
      <c r="A790" s="214" t="s">
        <v>1889</v>
      </c>
      <c r="B790" s="140" t="s">
        <v>1032</v>
      </c>
      <c r="C790" s="164" t="s">
        <v>92</v>
      </c>
      <c r="D790" s="164" t="s">
        <v>1890</v>
      </c>
      <c r="E790" s="141" t="s">
        <v>99</v>
      </c>
      <c r="F790" s="140">
        <v>2</v>
      </c>
      <c r="G790" s="246">
        <v>334.66</v>
      </c>
      <c r="H790" s="142">
        <f>TRUNC(G790 * (1 + 'BDI '!$F$29), 2)</f>
        <v>397.27</v>
      </c>
      <c r="I790" s="142">
        <f t="shared" si="63"/>
        <v>794.54</v>
      </c>
      <c r="J790" s="215">
        <f t="shared" si="64"/>
        <v>1.6591635979932594E-4</v>
      </c>
      <c r="M790" s="244">
        <f t="shared" si="65"/>
        <v>669.32</v>
      </c>
    </row>
    <row r="791" spans="1:13" ht="25.5">
      <c r="A791" s="214" t="s">
        <v>1891</v>
      </c>
      <c r="B791" s="140" t="s">
        <v>1056</v>
      </c>
      <c r="C791" s="164" t="s">
        <v>92</v>
      </c>
      <c r="D791" s="164" t="s">
        <v>1892</v>
      </c>
      <c r="E791" s="141" t="s">
        <v>99</v>
      </c>
      <c r="F791" s="140">
        <v>5</v>
      </c>
      <c r="G791" s="246">
        <v>325.35000000000002</v>
      </c>
      <c r="H791" s="142">
        <f>TRUNC(G791 * (1 + 'BDI '!$F$29), 2)</f>
        <v>386.22</v>
      </c>
      <c r="I791" s="142">
        <f t="shared" si="63"/>
        <v>1931.1</v>
      </c>
      <c r="J791" s="215">
        <f t="shared" si="64"/>
        <v>4.0325355854768581E-4</v>
      </c>
      <c r="M791" s="244">
        <f t="shared" si="65"/>
        <v>1626.75</v>
      </c>
    </row>
    <row r="792" spans="1:13">
      <c r="A792" s="212">
        <v>9</v>
      </c>
      <c r="B792" s="163"/>
      <c r="C792" s="163"/>
      <c r="D792" s="163" t="s">
        <v>1262</v>
      </c>
      <c r="E792" s="163"/>
      <c r="F792" s="138"/>
      <c r="G792" s="163"/>
      <c r="H792" s="163"/>
      <c r="I792" s="139">
        <f>I793</f>
        <v>23417.969999999994</v>
      </c>
      <c r="J792" s="213">
        <f t="shared" si="64"/>
        <v>4.890155733241649E-3</v>
      </c>
      <c r="M792" s="244">
        <f t="shared" si="65"/>
        <v>0</v>
      </c>
    </row>
    <row r="793" spans="1:13">
      <c r="A793" s="212" t="s">
        <v>1306</v>
      </c>
      <c r="B793" s="163"/>
      <c r="C793" s="163"/>
      <c r="D793" s="163" t="s">
        <v>1264</v>
      </c>
      <c r="E793" s="163"/>
      <c r="F793" s="138"/>
      <c r="G793" s="163"/>
      <c r="H793" s="163"/>
      <c r="I793" s="139">
        <f>SUM(I794:I825)</f>
        <v>23417.969999999994</v>
      </c>
      <c r="J793" s="213">
        <f t="shared" si="64"/>
        <v>4.890155733241649E-3</v>
      </c>
      <c r="M793" s="244">
        <f t="shared" si="65"/>
        <v>0</v>
      </c>
    </row>
    <row r="794" spans="1:13" ht="25.5">
      <c r="A794" s="214" t="s">
        <v>1893</v>
      </c>
      <c r="B794" s="140" t="s">
        <v>1266</v>
      </c>
      <c r="C794" s="164" t="s">
        <v>73</v>
      </c>
      <c r="D794" s="164" t="s">
        <v>1267</v>
      </c>
      <c r="E794" s="141" t="s">
        <v>105</v>
      </c>
      <c r="F794" s="140">
        <v>1637.1</v>
      </c>
      <c r="G794" s="246">
        <v>3.85</v>
      </c>
      <c r="H794" s="142">
        <f>TRUNC(G794 * (1 + 'BDI '!$F$29), 2)</f>
        <v>4.57</v>
      </c>
      <c r="I794" s="142">
        <f t="shared" ref="I794:I825" si="66">TRUNC(F794 * H794, 2)</f>
        <v>7481.54</v>
      </c>
      <c r="J794" s="215">
        <f t="shared" si="64"/>
        <v>1.5623000509641415E-3</v>
      </c>
      <c r="M794" s="244">
        <f t="shared" si="65"/>
        <v>6302.83</v>
      </c>
    </row>
    <row r="795" spans="1:13" ht="25.5">
      <c r="A795" s="214" t="s">
        <v>1894</v>
      </c>
      <c r="B795" s="140" t="s">
        <v>1167</v>
      </c>
      <c r="C795" s="164" t="s">
        <v>73</v>
      </c>
      <c r="D795" s="164" t="s">
        <v>1168</v>
      </c>
      <c r="E795" s="141" t="s">
        <v>99</v>
      </c>
      <c r="F795" s="140">
        <v>10</v>
      </c>
      <c r="G795" s="246">
        <v>28.51</v>
      </c>
      <c r="H795" s="142">
        <f>TRUNC(G795 * (1 + 'BDI '!$F$29), 2)</f>
        <v>33.840000000000003</v>
      </c>
      <c r="I795" s="142">
        <f t="shared" si="66"/>
        <v>338.4</v>
      </c>
      <c r="J795" s="215">
        <f t="shared" si="64"/>
        <v>7.0664908193535743E-5</v>
      </c>
      <c r="M795" s="244">
        <f t="shared" si="65"/>
        <v>285.10000000000002</v>
      </c>
    </row>
    <row r="796" spans="1:13" ht="25.5">
      <c r="A796" s="214" t="s">
        <v>1895</v>
      </c>
      <c r="B796" s="140" t="s">
        <v>1171</v>
      </c>
      <c r="C796" s="164" t="s">
        <v>73</v>
      </c>
      <c r="D796" s="164" t="s">
        <v>1172</v>
      </c>
      <c r="E796" s="141" t="s">
        <v>99</v>
      </c>
      <c r="F796" s="140">
        <v>35</v>
      </c>
      <c r="G796" s="246">
        <v>10.97</v>
      </c>
      <c r="H796" s="142">
        <f>TRUNC(G796 * (1 + 'BDI '!$F$29), 2)</f>
        <v>13.02</v>
      </c>
      <c r="I796" s="142">
        <f t="shared" si="66"/>
        <v>455.7</v>
      </c>
      <c r="J796" s="215">
        <f t="shared" si="64"/>
        <v>9.5159570519486527E-5</v>
      </c>
      <c r="M796" s="244">
        <f t="shared" si="65"/>
        <v>383.95</v>
      </c>
    </row>
    <row r="797" spans="1:13" ht="25.5">
      <c r="A797" s="214" t="s">
        <v>1896</v>
      </c>
      <c r="B797" s="140" t="s">
        <v>1271</v>
      </c>
      <c r="C797" s="164" t="s">
        <v>73</v>
      </c>
      <c r="D797" s="164" t="s">
        <v>1272</v>
      </c>
      <c r="E797" s="141" t="s">
        <v>99</v>
      </c>
      <c r="F797" s="140">
        <v>2</v>
      </c>
      <c r="G797" s="246">
        <v>15.7</v>
      </c>
      <c r="H797" s="142">
        <f>TRUNC(G797 * (1 + 'BDI '!$F$29), 2)</f>
        <v>18.63</v>
      </c>
      <c r="I797" s="142">
        <f t="shared" si="66"/>
        <v>37.26</v>
      </c>
      <c r="J797" s="215">
        <f t="shared" si="64"/>
        <v>7.780657444713777E-6</v>
      </c>
      <c r="M797" s="244">
        <f t="shared" si="65"/>
        <v>31.4</v>
      </c>
    </row>
    <row r="798" spans="1:13">
      <c r="A798" s="214" t="s">
        <v>1897</v>
      </c>
      <c r="B798" s="140" t="s">
        <v>1274</v>
      </c>
      <c r="C798" s="164" t="s">
        <v>73</v>
      </c>
      <c r="D798" s="164" t="s">
        <v>1275</v>
      </c>
      <c r="E798" s="141" t="s">
        <v>99</v>
      </c>
      <c r="F798" s="140">
        <v>10</v>
      </c>
      <c r="G798" s="246">
        <v>55.95</v>
      </c>
      <c r="H798" s="142">
        <f>TRUNC(G798 * (1 + 'BDI '!$F$29), 2)</f>
        <v>66.41</v>
      </c>
      <c r="I798" s="142">
        <f t="shared" si="66"/>
        <v>664.1</v>
      </c>
      <c r="J798" s="215">
        <f t="shared" si="64"/>
        <v>1.3867779412330702E-4</v>
      </c>
      <c r="M798" s="244">
        <f t="shared" si="65"/>
        <v>559.5</v>
      </c>
    </row>
    <row r="799" spans="1:13" ht="25.5">
      <c r="A799" s="214" t="s">
        <v>1898</v>
      </c>
      <c r="B799" s="140" t="s">
        <v>2091</v>
      </c>
      <c r="C799" s="164" t="s">
        <v>92</v>
      </c>
      <c r="D799" s="164" t="s">
        <v>2092</v>
      </c>
      <c r="E799" s="141" t="s">
        <v>99</v>
      </c>
      <c r="F799" s="140">
        <v>27</v>
      </c>
      <c r="G799" s="246">
        <v>103.58</v>
      </c>
      <c r="H799" s="142">
        <f>TRUNC(G799 * (1 + 'BDI '!$F$29), 2)</f>
        <v>122.95</v>
      </c>
      <c r="I799" s="142">
        <f t="shared" si="66"/>
        <v>3319.65</v>
      </c>
      <c r="J799" s="215">
        <f t="shared" si="64"/>
        <v>6.9321147306344855E-4</v>
      </c>
      <c r="M799" s="244">
        <f t="shared" si="65"/>
        <v>2796.66</v>
      </c>
    </row>
    <row r="800" spans="1:13" ht="25.5">
      <c r="A800" s="214" t="s">
        <v>1899</v>
      </c>
      <c r="B800" s="140" t="s">
        <v>2093</v>
      </c>
      <c r="C800" s="164" t="s">
        <v>92</v>
      </c>
      <c r="D800" s="164" t="s">
        <v>1278</v>
      </c>
      <c r="E800" s="141" t="s">
        <v>105</v>
      </c>
      <c r="F800" s="140">
        <v>8.3000000000000007</v>
      </c>
      <c r="G800" s="246">
        <v>28.44</v>
      </c>
      <c r="H800" s="142">
        <f>TRUNC(G800 * (1 + 'BDI '!$F$29), 2)</f>
        <v>33.76</v>
      </c>
      <c r="I800" s="142">
        <f t="shared" si="66"/>
        <v>280.2</v>
      </c>
      <c r="J800" s="215">
        <f t="shared" si="64"/>
        <v>5.8511546323370917E-5</v>
      </c>
      <c r="M800" s="244">
        <f t="shared" si="65"/>
        <v>236.05</v>
      </c>
    </row>
    <row r="801" spans="1:13" ht="25.5">
      <c r="A801" s="214" t="s">
        <v>1900</v>
      </c>
      <c r="B801" s="140" t="s">
        <v>1173</v>
      </c>
      <c r="C801" s="164" t="s">
        <v>73</v>
      </c>
      <c r="D801" s="164" t="s">
        <v>1174</v>
      </c>
      <c r="E801" s="141" t="s">
        <v>105</v>
      </c>
      <c r="F801" s="140">
        <v>6.1</v>
      </c>
      <c r="G801" s="246">
        <v>12.36</v>
      </c>
      <c r="H801" s="142">
        <f>TRUNC(G801 * (1 + 'BDI '!$F$29), 2)</f>
        <v>14.67</v>
      </c>
      <c r="I801" s="142">
        <f t="shared" si="66"/>
        <v>89.48</v>
      </c>
      <c r="J801" s="215">
        <f t="shared" si="64"/>
        <v>1.8685271823751711E-5</v>
      </c>
      <c r="M801" s="244">
        <f t="shared" si="65"/>
        <v>75.39</v>
      </c>
    </row>
    <row r="802" spans="1:13" ht="25.5">
      <c r="A802" s="214" t="s">
        <v>1901</v>
      </c>
      <c r="B802" s="140" t="s">
        <v>1183</v>
      </c>
      <c r="C802" s="164" t="s">
        <v>73</v>
      </c>
      <c r="D802" s="164" t="s">
        <v>1184</v>
      </c>
      <c r="E802" s="141" t="s">
        <v>99</v>
      </c>
      <c r="F802" s="140">
        <v>6</v>
      </c>
      <c r="G802" s="246">
        <v>6.81</v>
      </c>
      <c r="H802" s="142">
        <f>TRUNC(G802 * (1 + 'BDI '!$F$29), 2)</f>
        <v>8.08</v>
      </c>
      <c r="I802" s="142">
        <f t="shared" si="66"/>
        <v>48.48</v>
      </c>
      <c r="J802" s="215">
        <f t="shared" si="64"/>
        <v>1.0123625145456895E-5</v>
      </c>
      <c r="M802" s="244">
        <f t="shared" si="65"/>
        <v>40.86</v>
      </c>
    </row>
    <row r="803" spans="1:13" ht="25.5">
      <c r="A803" s="214" t="s">
        <v>1902</v>
      </c>
      <c r="B803" s="140" t="s">
        <v>1175</v>
      </c>
      <c r="C803" s="164" t="s">
        <v>73</v>
      </c>
      <c r="D803" s="164" t="s">
        <v>1176</v>
      </c>
      <c r="E803" s="141" t="s">
        <v>105</v>
      </c>
      <c r="F803" s="140">
        <v>44</v>
      </c>
      <c r="G803" s="246">
        <v>16.59</v>
      </c>
      <c r="H803" s="142">
        <f>TRUNC(G803 * (1 + 'BDI '!$F$29), 2)</f>
        <v>19.690000000000001</v>
      </c>
      <c r="I803" s="142">
        <f t="shared" si="66"/>
        <v>866.36</v>
      </c>
      <c r="J803" s="215">
        <f t="shared" si="64"/>
        <v>1.8091385893189018E-4</v>
      </c>
      <c r="M803" s="244">
        <f t="shared" si="65"/>
        <v>729.96</v>
      </c>
    </row>
    <row r="804" spans="1:13" ht="25.5">
      <c r="A804" s="214" t="s">
        <v>1903</v>
      </c>
      <c r="B804" s="140" t="s">
        <v>1185</v>
      </c>
      <c r="C804" s="164" t="s">
        <v>73</v>
      </c>
      <c r="D804" s="164" t="s">
        <v>1186</v>
      </c>
      <c r="E804" s="141" t="s">
        <v>99</v>
      </c>
      <c r="F804" s="140">
        <v>14</v>
      </c>
      <c r="G804" s="246">
        <v>9.01</v>
      </c>
      <c r="H804" s="142">
        <f>TRUNC(G804 * (1 + 'BDI '!$F$29), 2)</f>
        <v>10.69</v>
      </c>
      <c r="I804" s="142">
        <f t="shared" si="66"/>
        <v>149.66</v>
      </c>
      <c r="J804" s="215">
        <f t="shared" si="64"/>
        <v>3.125209858228298E-5</v>
      </c>
      <c r="M804" s="244">
        <f t="shared" si="65"/>
        <v>126.14</v>
      </c>
    </row>
    <row r="805" spans="1:13" ht="25.5">
      <c r="A805" s="214" t="s">
        <v>1904</v>
      </c>
      <c r="B805" s="140" t="s">
        <v>1281</v>
      </c>
      <c r="C805" s="164" t="s">
        <v>73</v>
      </c>
      <c r="D805" s="164" t="s">
        <v>1282</v>
      </c>
      <c r="E805" s="141" t="s">
        <v>105</v>
      </c>
      <c r="F805" s="140">
        <v>47.4</v>
      </c>
      <c r="G805" s="246">
        <v>12.57</v>
      </c>
      <c r="H805" s="142">
        <f>TRUNC(G805 * (1 + 'BDI '!$F$29), 2)</f>
        <v>14.92</v>
      </c>
      <c r="I805" s="142">
        <f t="shared" si="66"/>
        <v>707.2</v>
      </c>
      <c r="J805" s="215">
        <f t="shared" si="64"/>
        <v>1.4767796416805109E-4</v>
      </c>
      <c r="M805" s="244">
        <f t="shared" si="65"/>
        <v>595.80999999999995</v>
      </c>
    </row>
    <row r="806" spans="1:13" ht="25.5">
      <c r="A806" s="214" t="s">
        <v>1905</v>
      </c>
      <c r="B806" s="140" t="s">
        <v>1283</v>
      </c>
      <c r="C806" s="164" t="s">
        <v>73</v>
      </c>
      <c r="D806" s="164" t="s">
        <v>1284</v>
      </c>
      <c r="E806" s="141" t="s">
        <v>105</v>
      </c>
      <c r="F806" s="140">
        <v>244.4</v>
      </c>
      <c r="G806" s="246">
        <v>9.41</v>
      </c>
      <c r="H806" s="142">
        <f>TRUNC(G806 * (1 + 'BDI '!$F$29), 2)</f>
        <v>11.17</v>
      </c>
      <c r="I806" s="142">
        <f t="shared" si="66"/>
        <v>2729.94</v>
      </c>
      <c r="J806" s="215">
        <f t="shared" si="64"/>
        <v>5.7006784714497933E-4</v>
      </c>
      <c r="M806" s="244">
        <f t="shared" si="65"/>
        <v>2299.8000000000002</v>
      </c>
    </row>
    <row r="807" spans="1:13" ht="25.5">
      <c r="A807" s="214" t="s">
        <v>1906</v>
      </c>
      <c r="B807" s="140" t="s">
        <v>2094</v>
      </c>
      <c r="C807" s="164" t="s">
        <v>92</v>
      </c>
      <c r="D807" s="164" t="s">
        <v>1285</v>
      </c>
      <c r="E807" s="141" t="s">
        <v>94</v>
      </c>
      <c r="F807" s="140">
        <v>45</v>
      </c>
      <c r="G807" s="246">
        <v>6.41</v>
      </c>
      <c r="H807" s="142">
        <f>TRUNC(G807 * (1 + 'BDI '!$F$29), 2)</f>
        <v>7.6</v>
      </c>
      <c r="I807" s="142">
        <f t="shared" si="66"/>
        <v>342</v>
      </c>
      <c r="J807" s="215">
        <f t="shared" si="64"/>
        <v>7.1416662536020182E-5</v>
      </c>
      <c r="M807" s="244">
        <f t="shared" si="65"/>
        <v>288.45</v>
      </c>
    </row>
    <row r="808" spans="1:13" ht="25.5">
      <c r="A808" s="214" t="s">
        <v>1907</v>
      </c>
      <c r="B808" s="140" t="s">
        <v>2095</v>
      </c>
      <c r="C808" s="164" t="s">
        <v>92</v>
      </c>
      <c r="D808" s="164" t="s">
        <v>1286</v>
      </c>
      <c r="E808" s="141" t="s">
        <v>94</v>
      </c>
      <c r="F808" s="140">
        <v>6</v>
      </c>
      <c r="G808" s="246">
        <v>6.08</v>
      </c>
      <c r="H808" s="142">
        <f>TRUNC(G808 * (1 + 'BDI '!$F$29), 2)</f>
        <v>7.21</v>
      </c>
      <c r="I808" s="142">
        <f t="shared" si="66"/>
        <v>43.26</v>
      </c>
      <c r="J808" s="215">
        <f t="shared" si="64"/>
        <v>9.0335813488544808E-6</v>
      </c>
      <c r="M808" s="244">
        <f t="shared" si="65"/>
        <v>36.479999999999997</v>
      </c>
    </row>
    <row r="809" spans="1:13" ht="25.5">
      <c r="A809" s="214" t="s">
        <v>1908</v>
      </c>
      <c r="B809" s="140" t="s">
        <v>1161</v>
      </c>
      <c r="C809" s="164" t="s">
        <v>73</v>
      </c>
      <c r="D809" s="164" t="s">
        <v>1162</v>
      </c>
      <c r="E809" s="141" t="s">
        <v>105</v>
      </c>
      <c r="F809" s="140">
        <v>83.7</v>
      </c>
      <c r="G809" s="246">
        <v>9.65</v>
      </c>
      <c r="H809" s="142">
        <f>TRUNC(G809 * (1 + 'BDI '!$F$29), 2)</f>
        <v>11.45</v>
      </c>
      <c r="I809" s="142">
        <f t="shared" si="66"/>
        <v>958.36</v>
      </c>
      <c r="J809" s="215">
        <f t="shared" si="64"/>
        <v>2.0012535879538099E-4</v>
      </c>
      <c r="M809" s="244">
        <f t="shared" si="65"/>
        <v>807.7</v>
      </c>
    </row>
    <row r="810" spans="1:13">
      <c r="A810" s="214" t="s">
        <v>1909</v>
      </c>
      <c r="B810" s="140" t="s">
        <v>1165</v>
      </c>
      <c r="C810" s="164" t="s">
        <v>73</v>
      </c>
      <c r="D810" s="164" t="s">
        <v>1166</v>
      </c>
      <c r="E810" s="141" t="s">
        <v>105</v>
      </c>
      <c r="F810" s="140">
        <v>83.7</v>
      </c>
      <c r="G810" s="246">
        <v>6.4</v>
      </c>
      <c r="H810" s="142">
        <f>TRUNC(G810 * (1 + 'BDI '!$F$29), 2)</f>
        <v>7.59</v>
      </c>
      <c r="I810" s="142">
        <f t="shared" si="66"/>
        <v>635.28</v>
      </c>
      <c r="J810" s="215">
        <f t="shared" si="64"/>
        <v>1.3265958297041782E-4</v>
      </c>
      <c r="M810" s="244">
        <f t="shared" si="65"/>
        <v>535.67999999999995</v>
      </c>
    </row>
    <row r="811" spans="1:13" ht="25.5">
      <c r="A811" s="214" t="s">
        <v>1910</v>
      </c>
      <c r="B811" s="140" t="s">
        <v>737</v>
      </c>
      <c r="C811" s="164" t="s">
        <v>73</v>
      </c>
      <c r="D811" s="164" t="s">
        <v>738</v>
      </c>
      <c r="E811" s="141" t="s">
        <v>105</v>
      </c>
      <c r="F811" s="140">
        <v>83.7</v>
      </c>
      <c r="G811" s="246">
        <v>13.12</v>
      </c>
      <c r="H811" s="142">
        <f>TRUNC(G811 * (1 + 'BDI '!$F$29), 2)</f>
        <v>15.57</v>
      </c>
      <c r="I811" s="142">
        <f t="shared" si="66"/>
        <v>1303.2</v>
      </c>
      <c r="J811" s="215">
        <f t="shared" si="64"/>
        <v>2.7213507197936112E-4</v>
      </c>
      <c r="M811" s="244">
        <f t="shared" si="65"/>
        <v>1098.1400000000001</v>
      </c>
    </row>
    <row r="812" spans="1:13" ht="25.5">
      <c r="A812" s="214" t="s">
        <v>1911</v>
      </c>
      <c r="B812" s="140" t="s">
        <v>1287</v>
      </c>
      <c r="C812" s="164" t="s">
        <v>73</v>
      </c>
      <c r="D812" s="164" t="s">
        <v>1288</v>
      </c>
      <c r="E812" s="141" t="s">
        <v>105</v>
      </c>
      <c r="F812" s="140">
        <v>9.8000000000000007</v>
      </c>
      <c r="G812" s="246">
        <v>8.9</v>
      </c>
      <c r="H812" s="142">
        <f>TRUNC(G812 * (1 + 'BDI '!$F$29), 2)</f>
        <v>10.56</v>
      </c>
      <c r="I812" s="142">
        <f t="shared" si="66"/>
        <v>103.48</v>
      </c>
      <c r="J812" s="215">
        <f t="shared" si="64"/>
        <v>2.1608760933413356E-5</v>
      </c>
      <c r="M812" s="244">
        <f t="shared" si="65"/>
        <v>87.22</v>
      </c>
    </row>
    <row r="813" spans="1:13" ht="25.5">
      <c r="A813" s="214" t="s">
        <v>1912</v>
      </c>
      <c r="B813" s="140" t="s">
        <v>1289</v>
      </c>
      <c r="C813" s="164" t="s">
        <v>73</v>
      </c>
      <c r="D813" s="164" t="s">
        <v>1290</v>
      </c>
      <c r="E813" s="141" t="s">
        <v>105</v>
      </c>
      <c r="F813" s="140">
        <v>9.8000000000000007</v>
      </c>
      <c r="G813" s="246">
        <v>25.72</v>
      </c>
      <c r="H813" s="142">
        <f>TRUNC(G813 * (1 + 'BDI '!$F$29), 2)</f>
        <v>30.53</v>
      </c>
      <c r="I813" s="142">
        <f t="shared" si="66"/>
        <v>299.19</v>
      </c>
      <c r="J813" s="215">
        <f t="shared" si="64"/>
        <v>6.2477050479976243E-5</v>
      </c>
      <c r="M813" s="244">
        <f t="shared" si="65"/>
        <v>252.05</v>
      </c>
    </row>
    <row r="814" spans="1:13" ht="25.5">
      <c r="A814" s="214" t="s">
        <v>1913</v>
      </c>
      <c r="B814" s="140" t="s">
        <v>1291</v>
      </c>
      <c r="C814" s="164" t="s">
        <v>73</v>
      </c>
      <c r="D814" s="164" t="s">
        <v>1292</v>
      </c>
      <c r="E814" s="141" t="s">
        <v>105</v>
      </c>
      <c r="F814" s="140">
        <v>9.8000000000000007</v>
      </c>
      <c r="G814" s="246">
        <v>5.9</v>
      </c>
      <c r="H814" s="142">
        <f>TRUNC(G814 * (1 + 'BDI '!$F$29), 2)</f>
        <v>7</v>
      </c>
      <c r="I814" s="142">
        <f t="shared" si="66"/>
        <v>68.599999999999994</v>
      </c>
      <c r="J814" s="215">
        <f t="shared" si="64"/>
        <v>1.4325096637342057E-5</v>
      </c>
      <c r="M814" s="244">
        <f t="shared" si="65"/>
        <v>57.82</v>
      </c>
    </row>
    <row r="815" spans="1:13">
      <c r="A815" s="214" t="s">
        <v>1914</v>
      </c>
      <c r="B815" s="140" t="s">
        <v>1293</v>
      </c>
      <c r="C815" s="164" t="s">
        <v>73</v>
      </c>
      <c r="D815" s="164" t="s">
        <v>1294</v>
      </c>
      <c r="E815" s="141" t="s">
        <v>99</v>
      </c>
      <c r="F815" s="140">
        <v>5</v>
      </c>
      <c r="G815" s="246">
        <v>15.94</v>
      </c>
      <c r="H815" s="142">
        <f>TRUNC(G815 * (1 + 'BDI '!$F$29), 2)</f>
        <v>18.920000000000002</v>
      </c>
      <c r="I815" s="142">
        <f t="shared" si="66"/>
        <v>94.6</v>
      </c>
      <c r="J815" s="215">
        <f t="shared" si="64"/>
        <v>1.9754433555285112E-5</v>
      </c>
      <c r="M815" s="244">
        <f t="shared" si="65"/>
        <v>79.7</v>
      </c>
    </row>
    <row r="816" spans="1:13" ht="38.25">
      <c r="A816" s="214" t="s">
        <v>1915</v>
      </c>
      <c r="B816" s="140" t="s">
        <v>1296</v>
      </c>
      <c r="C816" s="164" t="s">
        <v>73</v>
      </c>
      <c r="D816" s="164" t="s">
        <v>1297</v>
      </c>
      <c r="E816" s="141" t="s">
        <v>143</v>
      </c>
      <c r="F816" s="140">
        <v>7.04</v>
      </c>
      <c r="G816" s="246">
        <v>14.69</v>
      </c>
      <c r="H816" s="142">
        <f>TRUNC(G816 * (1 + 'BDI '!$F$29), 2)</f>
        <v>17.43</v>
      </c>
      <c r="I816" s="142">
        <f t="shared" si="66"/>
        <v>122.7</v>
      </c>
      <c r="J816" s="215">
        <f t="shared" si="64"/>
        <v>2.5622293839677416E-5</v>
      </c>
      <c r="M816" s="244">
        <f t="shared" si="65"/>
        <v>103.41</v>
      </c>
    </row>
    <row r="817" spans="1:13" ht="25.5">
      <c r="A817" s="214" t="s">
        <v>1916</v>
      </c>
      <c r="B817" s="140" t="s">
        <v>1298</v>
      </c>
      <c r="C817" s="164" t="s">
        <v>73</v>
      </c>
      <c r="D817" s="164" t="s">
        <v>1299</v>
      </c>
      <c r="E817" s="141" t="s">
        <v>99</v>
      </c>
      <c r="F817" s="140">
        <v>3</v>
      </c>
      <c r="G817" s="246">
        <v>198.15</v>
      </c>
      <c r="H817" s="142">
        <f>TRUNC(G817 * (1 + 'BDI '!$F$29), 2)</f>
        <v>235.22</v>
      </c>
      <c r="I817" s="142">
        <f t="shared" si="66"/>
        <v>705.66</v>
      </c>
      <c r="J817" s="215">
        <f t="shared" si="64"/>
        <v>1.4735638036598829E-4</v>
      </c>
      <c r="M817" s="244">
        <f t="shared" si="65"/>
        <v>594.45000000000005</v>
      </c>
    </row>
    <row r="818" spans="1:13" ht="25.5">
      <c r="A818" s="214" t="s">
        <v>1917</v>
      </c>
      <c r="B818" s="140" t="s">
        <v>204</v>
      </c>
      <c r="C818" s="164" t="s">
        <v>73</v>
      </c>
      <c r="D818" s="164" t="s">
        <v>205</v>
      </c>
      <c r="E818" s="141" t="s">
        <v>75</v>
      </c>
      <c r="F818" s="140">
        <v>4.5</v>
      </c>
      <c r="G818" s="246">
        <v>17.600000000000001</v>
      </c>
      <c r="H818" s="142">
        <f>TRUNC(G818 * (1 + 'BDI '!$F$29), 2)</f>
        <v>20.89</v>
      </c>
      <c r="I818" s="142">
        <f t="shared" si="66"/>
        <v>94</v>
      </c>
      <c r="J818" s="215">
        <f t="shared" si="64"/>
        <v>1.9629141164871043E-5</v>
      </c>
      <c r="M818" s="244">
        <f t="shared" si="65"/>
        <v>79.2</v>
      </c>
    </row>
    <row r="819" spans="1:13">
      <c r="A819" s="214" t="s">
        <v>1918</v>
      </c>
      <c r="B819" s="140" t="s">
        <v>696</v>
      </c>
      <c r="C819" s="164" t="s">
        <v>73</v>
      </c>
      <c r="D819" s="164" t="s">
        <v>697</v>
      </c>
      <c r="E819" s="141" t="s">
        <v>143</v>
      </c>
      <c r="F819" s="140">
        <v>1.8</v>
      </c>
      <c r="G819" s="246">
        <v>76.7</v>
      </c>
      <c r="H819" s="142">
        <f>TRUNC(G819 * (1 + 'BDI '!$F$29), 2)</f>
        <v>91.05</v>
      </c>
      <c r="I819" s="142">
        <f t="shared" si="66"/>
        <v>163.89</v>
      </c>
      <c r="J819" s="215">
        <f t="shared" si="64"/>
        <v>3.422361644160335E-5</v>
      </c>
      <c r="M819" s="244">
        <f t="shared" si="65"/>
        <v>138.06</v>
      </c>
    </row>
    <row r="820" spans="1:13">
      <c r="A820" s="214" t="s">
        <v>1919</v>
      </c>
      <c r="B820" s="140" t="s">
        <v>247</v>
      </c>
      <c r="C820" s="164" t="s">
        <v>73</v>
      </c>
      <c r="D820" s="164" t="s">
        <v>248</v>
      </c>
      <c r="E820" s="141" t="s">
        <v>143</v>
      </c>
      <c r="F820" s="140">
        <v>1.8</v>
      </c>
      <c r="G820" s="246">
        <v>46.5</v>
      </c>
      <c r="H820" s="142">
        <f>TRUNC(G820 * (1 + 'BDI '!$F$29), 2)</f>
        <v>55.2</v>
      </c>
      <c r="I820" s="142">
        <f t="shared" si="66"/>
        <v>99.36</v>
      </c>
      <c r="J820" s="215">
        <f t="shared" si="64"/>
        <v>2.0748419852570071E-5</v>
      </c>
      <c r="M820" s="244">
        <f t="shared" si="65"/>
        <v>83.7</v>
      </c>
    </row>
    <row r="821" spans="1:13" ht="25.5">
      <c r="A821" s="214" t="s">
        <v>1920</v>
      </c>
      <c r="B821" s="140" t="s">
        <v>702</v>
      </c>
      <c r="C821" s="164" t="s">
        <v>73</v>
      </c>
      <c r="D821" s="164" t="s">
        <v>703</v>
      </c>
      <c r="E821" s="141" t="s">
        <v>143</v>
      </c>
      <c r="F821" s="140">
        <v>0.45</v>
      </c>
      <c r="G821" s="246">
        <v>309.79000000000002</v>
      </c>
      <c r="H821" s="142">
        <f>TRUNC(G821 * (1 + 'BDI '!$F$29), 2)</f>
        <v>367.75</v>
      </c>
      <c r="I821" s="142">
        <f t="shared" si="66"/>
        <v>165.48</v>
      </c>
      <c r="J821" s="215">
        <f t="shared" si="64"/>
        <v>3.4555641276200636E-5</v>
      </c>
      <c r="M821" s="244">
        <f t="shared" si="65"/>
        <v>139.4</v>
      </c>
    </row>
    <row r="822" spans="1:13" ht="25.5">
      <c r="A822" s="214" t="s">
        <v>1921</v>
      </c>
      <c r="B822" s="140" t="s">
        <v>705</v>
      </c>
      <c r="C822" s="164" t="s">
        <v>73</v>
      </c>
      <c r="D822" s="164" t="s">
        <v>706</v>
      </c>
      <c r="E822" s="141" t="s">
        <v>143</v>
      </c>
      <c r="F822" s="140">
        <v>0.22500000000000001</v>
      </c>
      <c r="G822" s="246">
        <v>1583.91</v>
      </c>
      <c r="H822" s="142">
        <f>TRUNC(G822 * (1 + 'BDI '!$F$29), 2)</f>
        <v>1880.25</v>
      </c>
      <c r="I822" s="142">
        <f t="shared" si="66"/>
        <v>423.05</v>
      </c>
      <c r="J822" s="215">
        <f t="shared" si="64"/>
        <v>8.8341576274454195E-5</v>
      </c>
      <c r="M822" s="244">
        <f t="shared" si="65"/>
        <v>356.37</v>
      </c>
    </row>
    <row r="823" spans="1:13" ht="25.5">
      <c r="A823" s="214" t="s">
        <v>1922</v>
      </c>
      <c r="B823" s="140" t="s">
        <v>2100</v>
      </c>
      <c r="C823" s="164" t="s">
        <v>92</v>
      </c>
      <c r="D823" s="164" t="s">
        <v>2101</v>
      </c>
      <c r="E823" s="141" t="s">
        <v>105</v>
      </c>
      <c r="F823" s="140">
        <v>25</v>
      </c>
      <c r="G823" s="246">
        <v>13.45</v>
      </c>
      <c r="H823" s="142">
        <f>TRUNC(G823 * (1 + 'BDI '!$F$29), 2)</f>
        <v>15.96</v>
      </c>
      <c r="I823" s="142">
        <f t="shared" si="66"/>
        <v>399</v>
      </c>
      <c r="J823" s="215">
        <f t="shared" si="64"/>
        <v>8.3319439625356877E-5</v>
      </c>
      <c r="M823" s="244">
        <f t="shared" si="65"/>
        <v>336.25</v>
      </c>
    </row>
    <row r="824" spans="1:13" ht="25.5">
      <c r="A824" s="214" t="s">
        <v>1923</v>
      </c>
      <c r="B824" s="140" t="s">
        <v>2098</v>
      </c>
      <c r="C824" s="164" t="s">
        <v>92</v>
      </c>
      <c r="D824" s="164" t="s">
        <v>1300</v>
      </c>
      <c r="E824" s="141" t="s">
        <v>94</v>
      </c>
      <c r="F824" s="140">
        <v>6</v>
      </c>
      <c r="G824" s="246">
        <v>12.66</v>
      </c>
      <c r="H824" s="142">
        <f>TRUNC(G824 * (1 + 'BDI '!$F$29), 2)</f>
        <v>15.02</v>
      </c>
      <c r="I824" s="142">
        <f t="shared" si="66"/>
        <v>90.12</v>
      </c>
      <c r="J824" s="215">
        <f t="shared" si="64"/>
        <v>1.8818917040193387E-5</v>
      </c>
      <c r="M824" s="244">
        <f t="shared" si="65"/>
        <v>75.959999999999994</v>
      </c>
    </row>
    <row r="825" spans="1:13" ht="25.5">
      <c r="A825" s="214" t="s">
        <v>1924</v>
      </c>
      <c r="B825" s="140" t="s">
        <v>2099</v>
      </c>
      <c r="C825" s="164" t="s">
        <v>92</v>
      </c>
      <c r="D825" s="164" t="s">
        <v>1301</v>
      </c>
      <c r="E825" s="141" t="s">
        <v>94</v>
      </c>
      <c r="F825" s="140">
        <v>1</v>
      </c>
      <c r="G825" s="246">
        <v>116.9</v>
      </c>
      <c r="H825" s="142">
        <f>TRUNC(G825 * (1 + 'BDI '!$F$29), 2)</f>
        <v>138.77000000000001</v>
      </c>
      <c r="I825" s="142">
        <f t="shared" si="66"/>
        <v>138.77000000000001</v>
      </c>
      <c r="J825" s="215">
        <f t="shared" si="64"/>
        <v>2.8978041696267603E-5</v>
      </c>
      <c r="M825" s="244">
        <f t="shared" si="65"/>
        <v>116.9</v>
      </c>
    </row>
    <row r="826" spans="1:13">
      <c r="A826" s="212">
        <v>10</v>
      </c>
      <c r="B826" s="163"/>
      <c r="C826" s="163"/>
      <c r="D826" s="163" t="s">
        <v>1305</v>
      </c>
      <c r="E826" s="163"/>
      <c r="F826" s="138"/>
      <c r="G826" s="163"/>
      <c r="H826" s="163"/>
      <c r="I826" s="139">
        <f>SUM(I827:I834)</f>
        <v>7734.4199999999992</v>
      </c>
      <c r="J826" s="213">
        <f t="shared" si="64"/>
        <v>1.6151066171106582E-3</v>
      </c>
      <c r="M826" s="244">
        <f t="shared" si="65"/>
        <v>0</v>
      </c>
    </row>
    <row r="827" spans="1:13" ht="25.5">
      <c r="A827" s="214" t="s">
        <v>1311</v>
      </c>
      <c r="B827" s="140" t="s">
        <v>1283</v>
      </c>
      <c r="C827" s="164" t="s">
        <v>73</v>
      </c>
      <c r="D827" s="164" t="s">
        <v>1284</v>
      </c>
      <c r="E827" s="141" t="s">
        <v>105</v>
      </c>
      <c r="F827" s="140">
        <v>277.2</v>
      </c>
      <c r="G827" s="246">
        <v>9.41</v>
      </c>
      <c r="H827" s="142">
        <f>TRUNC(G827 * (1 + 'BDI '!$F$29), 2)</f>
        <v>11.17</v>
      </c>
      <c r="I827" s="142">
        <f t="shared" ref="I827:I834" si="67">TRUNC(F827 * H827, 2)</f>
        <v>3096.32</v>
      </c>
      <c r="J827" s="215">
        <f t="shared" si="64"/>
        <v>6.4657555714482456E-4</v>
      </c>
      <c r="M827" s="244">
        <f t="shared" si="65"/>
        <v>2608.4499999999998</v>
      </c>
    </row>
    <row r="828" spans="1:13" ht="25.5">
      <c r="A828" s="214" t="s">
        <v>1314</v>
      </c>
      <c r="B828" s="140" t="s">
        <v>1161</v>
      </c>
      <c r="C828" s="164" t="s">
        <v>73</v>
      </c>
      <c r="D828" s="164" t="s">
        <v>1162</v>
      </c>
      <c r="E828" s="141" t="s">
        <v>105</v>
      </c>
      <c r="F828" s="140">
        <v>42.7</v>
      </c>
      <c r="G828" s="246">
        <v>9.65</v>
      </c>
      <c r="H828" s="142">
        <f>TRUNC(G828 * (1 + 'BDI '!$F$29), 2)</f>
        <v>11.45</v>
      </c>
      <c r="I828" s="142">
        <f t="shared" si="67"/>
        <v>488.91</v>
      </c>
      <c r="J828" s="215">
        <f t="shared" si="64"/>
        <v>1.0209450432890534E-4</v>
      </c>
      <c r="M828" s="244">
        <f t="shared" si="65"/>
        <v>412.05</v>
      </c>
    </row>
    <row r="829" spans="1:13" ht="25.5">
      <c r="A829" s="214" t="s">
        <v>1317</v>
      </c>
      <c r="B829" s="140" t="s">
        <v>1307</v>
      </c>
      <c r="C829" s="164" t="s">
        <v>73</v>
      </c>
      <c r="D829" s="164" t="s">
        <v>1308</v>
      </c>
      <c r="E829" s="141" t="s">
        <v>105</v>
      </c>
      <c r="F829" s="140">
        <v>12.5</v>
      </c>
      <c r="G829" s="246">
        <v>29.83</v>
      </c>
      <c r="H829" s="142">
        <f>TRUNC(G829 * (1 + 'BDI '!$F$29), 2)</f>
        <v>35.409999999999997</v>
      </c>
      <c r="I829" s="142">
        <f t="shared" si="67"/>
        <v>442.62</v>
      </c>
      <c r="J829" s="215">
        <f t="shared" si="64"/>
        <v>9.2428196408459798E-5</v>
      </c>
      <c r="M829" s="244">
        <f t="shared" si="65"/>
        <v>372.87</v>
      </c>
    </row>
    <row r="830" spans="1:13">
      <c r="A830" s="214" t="s">
        <v>1320</v>
      </c>
      <c r="B830" s="140" t="s">
        <v>1165</v>
      </c>
      <c r="C830" s="164" t="s">
        <v>73</v>
      </c>
      <c r="D830" s="164" t="s">
        <v>1166</v>
      </c>
      <c r="E830" s="141" t="s">
        <v>105</v>
      </c>
      <c r="F830" s="140">
        <v>42.7</v>
      </c>
      <c r="G830" s="246">
        <v>6.4</v>
      </c>
      <c r="H830" s="142">
        <f>TRUNC(G830 * (1 + 'BDI '!$F$29), 2)</f>
        <v>7.59</v>
      </c>
      <c r="I830" s="142">
        <f t="shared" si="67"/>
        <v>324.08999999999997</v>
      </c>
      <c r="J830" s="215">
        <f t="shared" si="64"/>
        <v>6.7676684682160164E-5</v>
      </c>
      <c r="M830" s="244">
        <f t="shared" si="65"/>
        <v>273.27999999999997</v>
      </c>
    </row>
    <row r="831" spans="1:13" ht="25.5">
      <c r="A831" s="214" t="s">
        <v>1322</v>
      </c>
      <c r="B831" s="140" t="s">
        <v>737</v>
      </c>
      <c r="C831" s="164" t="s">
        <v>73</v>
      </c>
      <c r="D831" s="164" t="s">
        <v>738</v>
      </c>
      <c r="E831" s="141" t="s">
        <v>105</v>
      </c>
      <c r="F831" s="140">
        <v>42.7</v>
      </c>
      <c r="G831" s="246">
        <v>13.12</v>
      </c>
      <c r="H831" s="142">
        <f>TRUNC(G831 * (1 + 'BDI '!$F$29), 2)</f>
        <v>15.57</v>
      </c>
      <c r="I831" s="142">
        <f t="shared" si="67"/>
        <v>664.83</v>
      </c>
      <c r="J831" s="215">
        <f t="shared" si="64"/>
        <v>1.3883023319831081E-4</v>
      </c>
      <c r="M831" s="244">
        <f t="shared" si="65"/>
        <v>560.22</v>
      </c>
    </row>
    <row r="832" spans="1:13" ht="25.5">
      <c r="A832" s="214" t="s">
        <v>1325</v>
      </c>
      <c r="B832" s="140" t="s">
        <v>1169</v>
      </c>
      <c r="C832" s="164" t="s">
        <v>73</v>
      </c>
      <c r="D832" s="164" t="s">
        <v>1170</v>
      </c>
      <c r="E832" s="141" t="s">
        <v>99</v>
      </c>
      <c r="F832" s="140">
        <v>23</v>
      </c>
      <c r="G832" s="246">
        <v>15.75</v>
      </c>
      <c r="H832" s="142">
        <f>TRUNC(G832 * (1 + 'BDI '!$F$29), 2)</f>
        <v>18.690000000000001</v>
      </c>
      <c r="I832" s="142">
        <f t="shared" si="67"/>
        <v>429.87</v>
      </c>
      <c r="J832" s="215">
        <f t="shared" si="64"/>
        <v>8.97657331121608E-5</v>
      </c>
      <c r="M832" s="244">
        <f t="shared" si="65"/>
        <v>362.25</v>
      </c>
    </row>
    <row r="833" spans="1:13">
      <c r="A833" s="214" t="s">
        <v>1328</v>
      </c>
      <c r="B833" s="140" t="s">
        <v>1293</v>
      </c>
      <c r="C833" s="164" t="s">
        <v>73</v>
      </c>
      <c r="D833" s="164" t="s">
        <v>1294</v>
      </c>
      <c r="E833" s="141" t="s">
        <v>99</v>
      </c>
      <c r="F833" s="140">
        <v>19</v>
      </c>
      <c r="G833" s="246">
        <v>15.94</v>
      </c>
      <c r="H833" s="142">
        <f>TRUNC(G833 * (1 + 'BDI '!$F$29), 2)</f>
        <v>18.920000000000002</v>
      </c>
      <c r="I833" s="142">
        <f t="shared" si="67"/>
        <v>359.48</v>
      </c>
      <c r="J833" s="215">
        <f t="shared" si="64"/>
        <v>7.5066847510083437E-5</v>
      </c>
      <c r="M833" s="244">
        <f t="shared" si="65"/>
        <v>302.86</v>
      </c>
    </row>
    <row r="834" spans="1:13" ht="25.5">
      <c r="A834" s="214" t="s">
        <v>1330</v>
      </c>
      <c r="B834" s="140" t="s">
        <v>589</v>
      </c>
      <c r="C834" s="164" t="s">
        <v>92</v>
      </c>
      <c r="D834" s="164" t="s">
        <v>1309</v>
      </c>
      <c r="E834" s="141" t="s">
        <v>105</v>
      </c>
      <c r="F834" s="140">
        <v>368.7</v>
      </c>
      <c r="G834" s="246">
        <v>4.41</v>
      </c>
      <c r="H834" s="142">
        <f>TRUNC(G834 * (1 + 'BDI '!$F$29), 2)</f>
        <v>5.23</v>
      </c>
      <c r="I834" s="142">
        <f t="shared" si="67"/>
        <v>1928.3</v>
      </c>
      <c r="J834" s="215">
        <f t="shared" si="64"/>
        <v>4.0266886072575354E-4</v>
      </c>
      <c r="M834" s="244">
        <f t="shared" si="65"/>
        <v>1625.96</v>
      </c>
    </row>
    <row r="835" spans="1:13">
      <c r="A835" s="212">
        <v>11</v>
      </c>
      <c r="B835" s="163"/>
      <c r="C835" s="163"/>
      <c r="D835" s="163" t="s">
        <v>1310</v>
      </c>
      <c r="E835" s="163"/>
      <c r="F835" s="138"/>
      <c r="G835" s="163"/>
      <c r="H835" s="163"/>
      <c r="I835" s="139">
        <f>SUM(I836:I847)</f>
        <v>56773.149999999987</v>
      </c>
      <c r="J835" s="213">
        <f t="shared" si="64"/>
        <v>1.185540612472764E-2</v>
      </c>
      <c r="M835" s="244">
        <f t="shared" si="65"/>
        <v>0</v>
      </c>
    </row>
    <row r="836" spans="1:13" ht="25.5">
      <c r="A836" s="214" t="s">
        <v>1336</v>
      </c>
      <c r="B836" s="140" t="s">
        <v>1312</v>
      </c>
      <c r="C836" s="164" t="s">
        <v>73</v>
      </c>
      <c r="D836" s="164" t="s">
        <v>1313</v>
      </c>
      <c r="E836" s="141" t="s">
        <v>105</v>
      </c>
      <c r="F836" s="140">
        <v>365.4</v>
      </c>
      <c r="G836" s="246">
        <v>56.36</v>
      </c>
      <c r="H836" s="142">
        <f>TRUNC(G836 * (1 + 'BDI '!$F$29), 2)</f>
        <v>66.900000000000006</v>
      </c>
      <c r="I836" s="142">
        <f t="shared" ref="I836:I847" si="68">TRUNC(F836 * H836, 2)</f>
        <v>24445.26</v>
      </c>
      <c r="J836" s="215">
        <f t="shared" si="64"/>
        <v>5.1046750994891005E-3</v>
      </c>
      <c r="M836" s="244">
        <f t="shared" si="65"/>
        <v>20593.939999999999</v>
      </c>
    </row>
    <row r="837" spans="1:13" ht="25.5">
      <c r="A837" s="214" t="s">
        <v>1339</v>
      </c>
      <c r="B837" s="140" t="s">
        <v>1315</v>
      </c>
      <c r="C837" s="164" t="s">
        <v>73</v>
      </c>
      <c r="D837" s="164" t="s">
        <v>1316</v>
      </c>
      <c r="E837" s="141" t="s">
        <v>105</v>
      </c>
      <c r="F837" s="140">
        <v>382</v>
      </c>
      <c r="G837" s="246">
        <v>50.92</v>
      </c>
      <c r="H837" s="142">
        <f>TRUNC(G837 * (1 + 'BDI '!$F$29), 2)</f>
        <v>60.44</v>
      </c>
      <c r="I837" s="142">
        <f t="shared" si="68"/>
        <v>23088.080000000002</v>
      </c>
      <c r="J837" s="215">
        <f t="shared" si="64"/>
        <v>4.8212678887854877E-3</v>
      </c>
      <c r="M837" s="244">
        <f t="shared" si="65"/>
        <v>19451.439999999999</v>
      </c>
    </row>
    <row r="838" spans="1:13" ht="25.5">
      <c r="A838" s="214" t="s">
        <v>1342</v>
      </c>
      <c r="B838" s="140" t="s">
        <v>1318</v>
      </c>
      <c r="C838" s="164" t="s">
        <v>73</v>
      </c>
      <c r="D838" s="164" t="s">
        <v>1319</v>
      </c>
      <c r="E838" s="141" t="s">
        <v>105</v>
      </c>
      <c r="F838" s="140">
        <v>36</v>
      </c>
      <c r="G838" s="246">
        <v>17.73</v>
      </c>
      <c r="H838" s="142">
        <f>TRUNC(G838 * (1 + 'BDI '!$F$29), 2)</f>
        <v>21.04</v>
      </c>
      <c r="I838" s="142">
        <f t="shared" si="68"/>
        <v>757.44</v>
      </c>
      <c r="J838" s="215">
        <f t="shared" si="64"/>
        <v>1.5816911365872259E-4</v>
      </c>
      <c r="M838" s="244">
        <f t="shared" si="65"/>
        <v>638.28</v>
      </c>
    </row>
    <row r="839" spans="1:13" ht="25.5">
      <c r="A839" s="214" t="s">
        <v>1925</v>
      </c>
      <c r="B839" s="140" t="s">
        <v>2102</v>
      </c>
      <c r="C839" s="164" t="s">
        <v>92</v>
      </c>
      <c r="D839" s="164" t="s">
        <v>1321</v>
      </c>
      <c r="E839" s="141" t="s">
        <v>94</v>
      </c>
      <c r="F839" s="140">
        <v>12</v>
      </c>
      <c r="G839" s="246">
        <v>34.619999999999997</v>
      </c>
      <c r="H839" s="142">
        <f>TRUNC(G839 * (1 + 'BDI '!$F$29), 2)</f>
        <v>41.09</v>
      </c>
      <c r="I839" s="142">
        <f t="shared" si="68"/>
        <v>493.08</v>
      </c>
      <c r="J839" s="215">
        <f t="shared" si="64"/>
        <v>1.0296528644228312E-4</v>
      </c>
      <c r="M839" s="244">
        <f t="shared" si="65"/>
        <v>415.44</v>
      </c>
    </row>
    <row r="840" spans="1:13">
      <c r="A840" s="214" t="s">
        <v>1926</v>
      </c>
      <c r="B840" s="140" t="s">
        <v>1323</v>
      </c>
      <c r="C840" s="164" t="s">
        <v>73</v>
      </c>
      <c r="D840" s="164" t="s">
        <v>1324</v>
      </c>
      <c r="E840" s="141" t="s">
        <v>99</v>
      </c>
      <c r="F840" s="140">
        <v>19</v>
      </c>
      <c r="G840" s="246">
        <v>33.33</v>
      </c>
      <c r="H840" s="142">
        <f>TRUNC(G840 * (1 + 'BDI '!$F$29), 2)</f>
        <v>39.56</v>
      </c>
      <c r="I840" s="142">
        <f t="shared" si="68"/>
        <v>751.64</v>
      </c>
      <c r="J840" s="215">
        <f t="shared" si="64"/>
        <v>1.569579538847199E-4</v>
      </c>
      <c r="M840" s="244">
        <f t="shared" si="65"/>
        <v>633.27</v>
      </c>
    </row>
    <row r="841" spans="1:13">
      <c r="A841" s="214" t="s">
        <v>1927</v>
      </c>
      <c r="B841" s="140" t="s">
        <v>1326</v>
      </c>
      <c r="C841" s="164" t="s">
        <v>73</v>
      </c>
      <c r="D841" s="164" t="s">
        <v>1327</v>
      </c>
      <c r="E841" s="141" t="s">
        <v>99</v>
      </c>
      <c r="F841" s="140">
        <v>1</v>
      </c>
      <c r="G841" s="246">
        <v>108.74</v>
      </c>
      <c r="H841" s="142">
        <f>TRUNC(G841 * (1 + 'BDI '!$F$29), 2)</f>
        <v>129.08000000000001</v>
      </c>
      <c r="I841" s="142">
        <f t="shared" si="68"/>
        <v>129.08000000000001</v>
      </c>
      <c r="J841" s="215">
        <f t="shared" si="64"/>
        <v>2.6954569591080366E-5</v>
      </c>
      <c r="M841" s="244">
        <f t="shared" si="65"/>
        <v>108.74</v>
      </c>
    </row>
    <row r="842" spans="1:13" ht="25.5">
      <c r="A842" s="214" t="s">
        <v>1928</v>
      </c>
      <c r="B842" s="140" t="s">
        <v>2103</v>
      </c>
      <c r="C842" s="164" t="s">
        <v>92</v>
      </c>
      <c r="D842" s="164" t="s">
        <v>1329</v>
      </c>
      <c r="E842" s="141" t="s">
        <v>94</v>
      </c>
      <c r="F842" s="140">
        <v>1</v>
      </c>
      <c r="G842" s="246">
        <v>466.5</v>
      </c>
      <c r="H842" s="142">
        <f>TRUNC(G842 * (1 + 'BDI '!$F$29), 2)</f>
        <v>553.78</v>
      </c>
      <c r="I842" s="142">
        <f t="shared" si="68"/>
        <v>553.78</v>
      </c>
      <c r="J842" s="215">
        <f t="shared" si="64"/>
        <v>1.1564069993917326E-4</v>
      </c>
      <c r="M842" s="244">
        <f t="shared" si="65"/>
        <v>466.5</v>
      </c>
    </row>
    <row r="843" spans="1:13" ht="25.5">
      <c r="A843" s="214" t="s">
        <v>1929</v>
      </c>
      <c r="B843" s="140" t="s">
        <v>1132</v>
      </c>
      <c r="C843" s="164" t="s">
        <v>73</v>
      </c>
      <c r="D843" s="164" t="s">
        <v>1133</v>
      </c>
      <c r="E843" s="141" t="s">
        <v>99</v>
      </c>
      <c r="F843" s="140">
        <v>12</v>
      </c>
      <c r="G843" s="246">
        <v>62.85</v>
      </c>
      <c r="H843" s="142">
        <f>TRUNC(G843 * (1 + 'BDI '!$F$29), 2)</f>
        <v>74.599999999999994</v>
      </c>
      <c r="I843" s="142">
        <f t="shared" si="68"/>
        <v>895.2</v>
      </c>
      <c r="J843" s="215">
        <f t="shared" si="64"/>
        <v>1.8693624649779317E-4</v>
      </c>
      <c r="M843" s="244">
        <f t="shared" si="65"/>
        <v>754.2</v>
      </c>
    </row>
    <row r="844" spans="1:13">
      <c r="A844" s="214" t="s">
        <v>1930</v>
      </c>
      <c r="B844" s="140" t="s">
        <v>1331</v>
      </c>
      <c r="C844" s="164" t="s">
        <v>73</v>
      </c>
      <c r="D844" s="164" t="s">
        <v>1332</v>
      </c>
      <c r="E844" s="141" t="s">
        <v>99</v>
      </c>
      <c r="F844" s="140">
        <v>12</v>
      </c>
      <c r="G844" s="246">
        <v>130.63</v>
      </c>
      <c r="H844" s="142">
        <f>TRUNC(G844 * (1 + 'BDI '!$F$29), 2)</f>
        <v>155.07</v>
      </c>
      <c r="I844" s="142">
        <f t="shared" si="68"/>
        <v>1860.84</v>
      </c>
      <c r="J844" s="215">
        <f t="shared" si="64"/>
        <v>3.8858181963019817E-4</v>
      </c>
      <c r="M844" s="244">
        <f t="shared" si="65"/>
        <v>1567.56</v>
      </c>
    </row>
    <row r="845" spans="1:13" ht="25.5">
      <c r="A845" s="214" t="s">
        <v>1931</v>
      </c>
      <c r="B845" s="140" t="s">
        <v>1333</v>
      </c>
      <c r="C845" s="164" t="s">
        <v>73</v>
      </c>
      <c r="D845" s="164" t="s">
        <v>1334</v>
      </c>
      <c r="E845" s="141" t="s">
        <v>99</v>
      </c>
      <c r="F845" s="140">
        <v>2</v>
      </c>
      <c r="G845" s="246">
        <v>494.07</v>
      </c>
      <c r="H845" s="142">
        <f>TRUNC(G845 * (1 + 'BDI '!$F$29), 2)</f>
        <v>586.51</v>
      </c>
      <c r="I845" s="142">
        <f t="shared" si="68"/>
        <v>1173.02</v>
      </c>
      <c r="J845" s="215">
        <f t="shared" si="64"/>
        <v>2.4495079967252158E-4</v>
      </c>
      <c r="M845" s="244">
        <f t="shared" si="65"/>
        <v>988.14</v>
      </c>
    </row>
    <row r="846" spans="1:13">
      <c r="A846" s="214" t="s">
        <v>1932</v>
      </c>
      <c r="B846" s="140" t="s">
        <v>696</v>
      </c>
      <c r="C846" s="164" t="s">
        <v>73</v>
      </c>
      <c r="D846" s="164" t="s">
        <v>697</v>
      </c>
      <c r="E846" s="141" t="s">
        <v>143</v>
      </c>
      <c r="F846" s="140">
        <v>22.1</v>
      </c>
      <c r="G846" s="246">
        <v>76.7</v>
      </c>
      <c r="H846" s="142">
        <f>TRUNC(G846 * (1 + 'BDI '!$F$29), 2)</f>
        <v>91.05</v>
      </c>
      <c r="I846" s="142">
        <f t="shared" si="68"/>
        <v>2012.2</v>
      </c>
      <c r="J846" s="215">
        <f t="shared" si="64"/>
        <v>4.2018891331865437E-4</v>
      </c>
      <c r="M846" s="244">
        <f t="shared" si="65"/>
        <v>1695.07</v>
      </c>
    </row>
    <row r="847" spans="1:13" ht="38.25">
      <c r="A847" s="214" t="s">
        <v>1933</v>
      </c>
      <c r="B847" s="140" t="s">
        <v>1296</v>
      </c>
      <c r="C847" s="164" t="s">
        <v>73</v>
      </c>
      <c r="D847" s="164" t="s">
        <v>1297</v>
      </c>
      <c r="E847" s="141" t="s">
        <v>143</v>
      </c>
      <c r="F847" s="140">
        <v>35.200000000000003</v>
      </c>
      <c r="G847" s="246">
        <v>14.69</v>
      </c>
      <c r="H847" s="142">
        <f>TRUNC(G847 * (1 + 'BDI '!$F$29), 2)</f>
        <v>17.43</v>
      </c>
      <c r="I847" s="142">
        <f t="shared" si="68"/>
        <v>613.53</v>
      </c>
      <c r="J847" s="215">
        <f t="shared" si="64"/>
        <v>1.2811773381790777E-4</v>
      </c>
      <c r="M847" s="244">
        <f t="shared" si="65"/>
        <v>517.08000000000004</v>
      </c>
    </row>
    <row r="848" spans="1:13">
      <c r="A848" s="212">
        <v>12</v>
      </c>
      <c r="B848" s="163"/>
      <c r="C848" s="163"/>
      <c r="D848" s="163" t="s">
        <v>1335</v>
      </c>
      <c r="E848" s="163"/>
      <c r="F848" s="138"/>
      <c r="G848" s="163"/>
      <c r="H848" s="163"/>
      <c r="I848" s="139">
        <f>SUM(I849:I851)</f>
        <v>57559.8</v>
      </c>
      <c r="J848" s="213">
        <f t="shared" ref="J848" si="69">I848/$H$947</f>
        <v>1.2019674889593025E-2</v>
      </c>
      <c r="M848" s="244">
        <f t="shared" ref="M848:M911" si="70">TRUNC(F848*G848,2)</f>
        <v>0</v>
      </c>
    </row>
    <row r="849" spans="1:13" ht="25.5">
      <c r="A849" s="214" t="s">
        <v>1346</v>
      </c>
      <c r="B849" s="140" t="s">
        <v>1337</v>
      </c>
      <c r="C849" s="164" t="s">
        <v>73</v>
      </c>
      <c r="D849" s="164" t="s">
        <v>1338</v>
      </c>
      <c r="E849" s="141" t="s">
        <v>75</v>
      </c>
      <c r="F849" s="140">
        <v>247.28</v>
      </c>
      <c r="G849" s="246">
        <v>97.48</v>
      </c>
      <c r="H849" s="142">
        <f>TRUNC(G849 * (1 + 'BDI '!$F$29), 2)</f>
        <v>115.71</v>
      </c>
      <c r="I849" s="142">
        <f>TRUNC(F849 * H849, 2)</f>
        <v>28612.76</v>
      </c>
      <c r="J849" s="215">
        <f t="shared" ref="J848:J911" si="71">I849/$H$947</f>
        <v>5.9749351612401651E-3</v>
      </c>
      <c r="M849" s="244">
        <f t="shared" si="70"/>
        <v>24104.85</v>
      </c>
    </row>
    <row r="850" spans="1:13" ht="25.5">
      <c r="A850" s="214" t="s">
        <v>1349</v>
      </c>
      <c r="B850" s="140" t="s">
        <v>1340</v>
      </c>
      <c r="C850" s="164" t="s">
        <v>73</v>
      </c>
      <c r="D850" s="164" t="s">
        <v>1341</v>
      </c>
      <c r="E850" s="141" t="s">
        <v>75</v>
      </c>
      <c r="F850" s="140">
        <v>247.28</v>
      </c>
      <c r="G850" s="246">
        <v>35.119999999999997</v>
      </c>
      <c r="H850" s="142">
        <f>TRUNC(G850 * (1 + 'BDI '!$F$29), 2)</f>
        <v>41.69</v>
      </c>
      <c r="I850" s="142">
        <f>TRUNC(F850 * H850, 2)</f>
        <v>10309.1</v>
      </c>
      <c r="J850" s="215">
        <f t="shared" si="71"/>
        <v>2.1527529700294903E-3</v>
      </c>
      <c r="M850" s="244">
        <f t="shared" si="70"/>
        <v>8684.4699999999993</v>
      </c>
    </row>
    <row r="851" spans="1:13" ht="25.5">
      <c r="A851" s="214" t="s">
        <v>1352</v>
      </c>
      <c r="B851" s="140" t="s">
        <v>1343</v>
      </c>
      <c r="C851" s="164" t="s">
        <v>73</v>
      </c>
      <c r="D851" s="164" t="s">
        <v>1344</v>
      </c>
      <c r="E851" s="141" t="s">
        <v>75</v>
      </c>
      <c r="F851" s="140">
        <v>567.02</v>
      </c>
      <c r="G851" s="246">
        <v>27.69</v>
      </c>
      <c r="H851" s="142">
        <f>TRUNC(G851 * (1 + 'BDI '!$F$29), 2)</f>
        <v>32.869999999999997</v>
      </c>
      <c r="I851" s="142">
        <f>TRUNC(F851 * H851, 2)</f>
        <v>18637.939999999999</v>
      </c>
      <c r="J851" s="215">
        <f t="shared" si="71"/>
        <v>3.8919867583233677E-3</v>
      </c>
      <c r="M851" s="244">
        <f t="shared" si="70"/>
        <v>15700.78</v>
      </c>
    </row>
    <row r="852" spans="1:13">
      <c r="A852" s="212">
        <v>13</v>
      </c>
      <c r="B852" s="163"/>
      <c r="C852" s="163"/>
      <c r="D852" s="163" t="s">
        <v>1345</v>
      </c>
      <c r="E852" s="163"/>
      <c r="F852" s="138"/>
      <c r="G852" s="163"/>
      <c r="H852" s="163"/>
      <c r="I852" s="139">
        <f>SUM(I853:I857)</f>
        <v>6818.6900000000005</v>
      </c>
      <c r="J852" s="213">
        <f t="shared" si="71"/>
        <v>1.4238832826541973E-3</v>
      </c>
      <c r="M852" s="244">
        <f t="shared" si="70"/>
        <v>0</v>
      </c>
    </row>
    <row r="853" spans="1:13" ht="25.5">
      <c r="A853" s="214" t="s">
        <v>1369</v>
      </c>
      <c r="B853" s="140" t="s">
        <v>1347</v>
      </c>
      <c r="C853" s="164" t="s">
        <v>92</v>
      </c>
      <c r="D853" s="164" t="s">
        <v>1348</v>
      </c>
      <c r="E853" s="141" t="s">
        <v>94</v>
      </c>
      <c r="F853" s="140">
        <v>15</v>
      </c>
      <c r="G853" s="246">
        <v>27</v>
      </c>
      <c r="H853" s="142">
        <f>TRUNC(G853 * (1 + 'BDI '!$F$29), 2)</f>
        <v>32.049999999999997</v>
      </c>
      <c r="I853" s="142">
        <f>TRUNC(F853 * H853, 2)</f>
        <v>480.75</v>
      </c>
      <c r="J853" s="215">
        <f t="shared" si="71"/>
        <v>1.0039052781927397E-4</v>
      </c>
      <c r="M853" s="244">
        <f t="shared" si="70"/>
        <v>405</v>
      </c>
    </row>
    <row r="854" spans="1:13" ht="25.5">
      <c r="A854" s="214" t="s">
        <v>1370</v>
      </c>
      <c r="B854" s="140" t="s">
        <v>1350</v>
      </c>
      <c r="C854" s="164" t="s">
        <v>73</v>
      </c>
      <c r="D854" s="164" t="s">
        <v>1351</v>
      </c>
      <c r="E854" s="141" t="s">
        <v>99</v>
      </c>
      <c r="F854" s="140">
        <v>20</v>
      </c>
      <c r="G854" s="246">
        <v>28.73</v>
      </c>
      <c r="H854" s="142">
        <f>TRUNC(G854 * (1 + 'BDI '!$F$29), 2)</f>
        <v>34.1</v>
      </c>
      <c r="I854" s="142">
        <f>TRUNC(F854 * H854, 2)</f>
        <v>682</v>
      </c>
      <c r="J854" s="215">
        <f t="shared" si="71"/>
        <v>1.4241568377066011E-4</v>
      </c>
      <c r="M854" s="244">
        <f t="shared" si="70"/>
        <v>574.6</v>
      </c>
    </row>
    <row r="855" spans="1:13" ht="25.5">
      <c r="A855" s="214" t="s">
        <v>1371</v>
      </c>
      <c r="B855" s="140" t="s">
        <v>1353</v>
      </c>
      <c r="C855" s="164" t="s">
        <v>73</v>
      </c>
      <c r="D855" s="164" t="s">
        <v>1354</v>
      </c>
      <c r="E855" s="141" t="s">
        <v>99</v>
      </c>
      <c r="F855" s="140">
        <v>8</v>
      </c>
      <c r="G855" s="246">
        <v>252.13</v>
      </c>
      <c r="H855" s="142">
        <f>TRUNC(G855 * (1 + 'BDI '!$F$29), 2)</f>
        <v>299.3</v>
      </c>
      <c r="I855" s="142">
        <f>TRUNC(F855 * H855, 2)</f>
        <v>2394.4</v>
      </c>
      <c r="J855" s="215">
        <f t="shared" si="71"/>
        <v>5.0000016601241726E-4</v>
      </c>
      <c r="M855" s="244">
        <f t="shared" si="70"/>
        <v>2017.04</v>
      </c>
    </row>
    <row r="856" spans="1:13" ht="25.5">
      <c r="A856" s="214" t="s">
        <v>1374</v>
      </c>
      <c r="B856" s="140" t="s">
        <v>2104</v>
      </c>
      <c r="C856" s="164" t="s">
        <v>92</v>
      </c>
      <c r="D856" s="164" t="s">
        <v>1355</v>
      </c>
      <c r="E856" s="141" t="s">
        <v>94</v>
      </c>
      <c r="F856" s="140">
        <v>1</v>
      </c>
      <c r="G856" s="246">
        <v>382.28</v>
      </c>
      <c r="H856" s="142">
        <f>TRUNC(G856 * (1 + 'BDI '!$F$29), 2)</f>
        <v>453.8</v>
      </c>
      <c r="I856" s="142">
        <f>TRUNC(F856 * H856, 2)</f>
        <v>453.8</v>
      </c>
      <c r="J856" s="215">
        <f t="shared" si="71"/>
        <v>9.4762811283175308E-5</v>
      </c>
      <c r="M856" s="244">
        <f t="shared" si="70"/>
        <v>382.28</v>
      </c>
    </row>
    <row r="857" spans="1:13">
      <c r="A857" s="212" t="s">
        <v>1375</v>
      </c>
      <c r="B857" s="163"/>
      <c r="C857" s="163"/>
      <c r="D857" s="163" t="s">
        <v>1356</v>
      </c>
      <c r="E857" s="163"/>
      <c r="F857" s="138"/>
      <c r="G857" s="163"/>
      <c r="H857" s="163"/>
      <c r="I857" s="139">
        <f>SUM(I858:I875)</f>
        <v>2807.7400000000002</v>
      </c>
      <c r="J857" s="213">
        <f t="shared" si="71"/>
        <v>5.8631409376867045E-4</v>
      </c>
      <c r="M857" s="244">
        <f t="shared" si="70"/>
        <v>0</v>
      </c>
    </row>
    <row r="858" spans="1:13" ht="25.5">
      <c r="A858" s="214" t="s">
        <v>1376</v>
      </c>
      <c r="B858" s="140" t="s">
        <v>1357</v>
      </c>
      <c r="C858" s="164" t="s">
        <v>73</v>
      </c>
      <c r="D858" s="164" t="s">
        <v>1358</v>
      </c>
      <c r="E858" s="141" t="s">
        <v>105</v>
      </c>
      <c r="F858" s="140">
        <v>4.5</v>
      </c>
      <c r="G858" s="246">
        <v>33.450000000000003</v>
      </c>
      <c r="H858" s="142">
        <f>TRUNC(G858 * (1 + 'BDI '!$F$29), 2)</f>
        <v>39.700000000000003</v>
      </c>
      <c r="I858" s="142">
        <f t="shared" ref="I858:I875" si="72">TRUNC(F858 * H858, 2)</f>
        <v>178.65</v>
      </c>
      <c r="J858" s="215">
        <f t="shared" si="71"/>
        <v>3.7305809245789489E-5</v>
      </c>
      <c r="M858" s="244">
        <f t="shared" si="70"/>
        <v>150.52000000000001</v>
      </c>
    </row>
    <row r="859" spans="1:13" ht="25.5">
      <c r="A859" s="214" t="s">
        <v>1377</v>
      </c>
      <c r="B859" s="140" t="s">
        <v>734</v>
      </c>
      <c r="C859" s="164" t="s">
        <v>73</v>
      </c>
      <c r="D859" s="164" t="s">
        <v>735</v>
      </c>
      <c r="E859" s="141" t="s">
        <v>105</v>
      </c>
      <c r="F859" s="140">
        <v>4.3</v>
      </c>
      <c r="G859" s="246">
        <v>12.88</v>
      </c>
      <c r="H859" s="142">
        <f>TRUNC(G859 * (1 + 'BDI '!$F$29), 2)</f>
        <v>15.28</v>
      </c>
      <c r="I859" s="142">
        <f t="shared" si="72"/>
        <v>65.7</v>
      </c>
      <c r="J859" s="215">
        <f t="shared" si="71"/>
        <v>1.371951675034072E-5</v>
      </c>
      <c r="M859" s="244">
        <f t="shared" si="70"/>
        <v>55.38</v>
      </c>
    </row>
    <row r="860" spans="1:13" ht="25.5">
      <c r="A860" s="214" t="s">
        <v>1378</v>
      </c>
      <c r="B860" s="140" t="s">
        <v>737</v>
      </c>
      <c r="C860" s="164" t="s">
        <v>73</v>
      </c>
      <c r="D860" s="164" t="s">
        <v>738</v>
      </c>
      <c r="E860" s="141" t="s">
        <v>105</v>
      </c>
      <c r="F860" s="140">
        <v>4.3</v>
      </c>
      <c r="G860" s="246">
        <v>13.12</v>
      </c>
      <c r="H860" s="142">
        <f>TRUNC(G860 * (1 + 'BDI '!$F$29), 2)</f>
        <v>15.57</v>
      </c>
      <c r="I860" s="142">
        <f t="shared" si="72"/>
        <v>66.95</v>
      </c>
      <c r="J860" s="215">
        <f t="shared" si="71"/>
        <v>1.3980542563703365E-5</v>
      </c>
      <c r="M860" s="244">
        <f t="shared" si="70"/>
        <v>56.41</v>
      </c>
    </row>
    <row r="861" spans="1:13">
      <c r="A861" s="214" t="s">
        <v>1934</v>
      </c>
      <c r="B861" s="140" t="s">
        <v>681</v>
      </c>
      <c r="C861" s="164" t="s">
        <v>73</v>
      </c>
      <c r="D861" s="164" t="s">
        <v>682</v>
      </c>
      <c r="E861" s="141" t="s">
        <v>99</v>
      </c>
      <c r="F861" s="140">
        <v>2</v>
      </c>
      <c r="G861" s="246">
        <v>14.17</v>
      </c>
      <c r="H861" s="142">
        <f>TRUNC(G861 * (1 + 'BDI '!$F$29), 2)</f>
        <v>16.82</v>
      </c>
      <c r="I861" s="142">
        <f t="shared" si="72"/>
        <v>33.64</v>
      </c>
      <c r="J861" s="215">
        <f t="shared" si="71"/>
        <v>7.0247266892155517E-6</v>
      </c>
      <c r="M861" s="244">
        <f t="shared" si="70"/>
        <v>28.34</v>
      </c>
    </row>
    <row r="862" spans="1:13" ht="25.5">
      <c r="A862" s="214" t="s">
        <v>1935</v>
      </c>
      <c r="B862" s="140" t="s">
        <v>1359</v>
      </c>
      <c r="C862" s="164" t="s">
        <v>73</v>
      </c>
      <c r="D862" s="164" t="s">
        <v>1360</v>
      </c>
      <c r="E862" s="141" t="s">
        <v>99</v>
      </c>
      <c r="F862" s="140">
        <v>3</v>
      </c>
      <c r="G862" s="246">
        <v>19.3</v>
      </c>
      <c r="H862" s="142">
        <f>TRUNC(G862 * (1 + 'BDI '!$F$29), 2)</f>
        <v>22.91</v>
      </c>
      <c r="I862" s="142">
        <f t="shared" si="72"/>
        <v>68.73</v>
      </c>
      <c r="J862" s="215">
        <f t="shared" si="71"/>
        <v>1.4352243321931776E-5</v>
      </c>
      <c r="M862" s="244">
        <f t="shared" si="70"/>
        <v>57.9</v>
      </c>
    </row>
    <row r="863" spans="1:13" ht="25.5">
      <c r="A863" s="214" t="s">
        <v>1936</v>
      </c>
      <c r="B863" s="140" t="s">
        <v>1425</v>
      </c>
      <c r="C863" s="164" t="s">
        <v>92</v>
      </c>
      <c r="D863" s="164" t="s">
        <v>1363</v>
      </c>
      <c r="E863" s="141" t="s">
        <v>94</v>
      </c>
      <c r="F863" s="140">
        <v>2</v>
      </c>
      <c r="G863" s="246">
        <v>42.17</v>
      </c>
      <c r="H863" s="142">
        <f>TRUNC(G863 * (1 + 'BDI '!$F$29), 2)</f>
        <v>50.06</v>
      </c>
      <c r="I863" s="142">
        <f t="shared" si="72"/>
        <v>100.12</v>
      </c>
      <c r="J863" s="215">
        <f t="shared" si="71"/>
        <v>2.0907123547094564E-5</v>
      </c>
      <c r="M863" s="244">
        <f t="shared" si="70"/>
        <v>84.34</v>
      </c>
    </row>
    <row r="864" spans="1:13" ht="25.5">
      <c r="A864" s="214" t="s">
        <v>1937</v>
      </c>
      <c r="B864" s="140" t="s">
        <v>2105</v>
      </c>
      <c r="C864" s="164" t="s">
        <v>73</v>
      </c>
      <c r="D864" s="164" t="s">
        <v>2106</v>
      </c>
      <c r="E864" s="141" t="s">
        <v>75</v>
      </c>
      <c r="F864" s="140">
        <v>0.15</v>
      </c>
      <c r="G864" s="246">
        <v>128.6</v>
      </c>
      <c r="H864" s="142">
        <f>TRUNC(G864 * (1 + 'BDI '!$F$29), 2)</f>
        <v>152.66</v>
      </c>
      <c r="I864" s="142">
        <f t="shared" si="72"/>
        <v>22.89</v>
      </c>
      <c r="J864" s="215">
        <f t="shared" si="71"/>
        <v>4.7799046942967894E-6</v>
      </c>
      <c r="M864" s="244">
        <f t="shared" si="70"/>
        <v>19.29</v>
      </c>
    </row>
    <row r="865" spans="1:13" ht="25.5">
      <c r="A865" s="214" t="s">
        <v>1938</v>
      </c>
      <c r="B865" s="140" t="s">
        <v>2336</v>
      </c>
      <c r="C865" s="164" t="s">
        <v>73</v>
      </c>
      <c r="D865" s="164" t="s">
        <v>2337</v>
      </c>
      <c r="E865" s="141" t="s">
        <v>143</v>
      </c>
      <c r="F865" s="140">
        <v>0.06</v>
      </c>
      <c r="G865" s="246">
        <v>550.02</v>
      </c>
      <c r="H865" s="142">
        <f>TRUNC(G865 * (1 + 'BDI '!$F$29), 2)</f>
        <v>652.91999999999996</v>
      </c>
      <c r="I865" s="142">
        <f t="shared" si="72"/>
        <v>39.17</v>
      </c>
      <c r="J865" s="215">
        <f t="shared" si="71"/>
        <v>8.1795048875319026E-6</v>
      </c>
      <c r="M865" s="244">
        <f t="shared" si="70"/>
        <v>33</v>
      </c>
    </row>
    <row r="866" spans="1:13" ht="25.5">
      <c r="A866" s="214" t="s">
        <v>1939</v>
      </c>
      <c r="B866" s="140" t="s">
        <v>1455</v>
      </c>
      <c r="C866" s="164" t="s">
        <v>73</v>
      </c>
      <c r="D866" s="164" t="s">
        <v>1456</v>
      </c>
      <c r="E866" s="141" t="s">
        <v>143</v>
      </c>
      <c r="F866" s="140">
        <v>6.3E-2</v>
      </c>
      <c r="G866" s="246">
        <v>2441.4899999999998</v>
      </c>
      <c r="H866" s="142">
        <f>TRUNC(G866 * (1 + 'BDI '!$F$29), 2)</f>
        <v>2898.29</v>
      </c>
      <c r="I866" s="142">
        <f t="shared" si="72"/>
        <v>182.59</v>
      </c>
      <c r="J866" s="215">
        <f t="shared" si="71"/>
        <v>3.8128562609508553E-5</v>
      </c>
      <c r="M866" s="244">
        <f t="shared" si="70"/>
        <v>153.81</v>
      </c>
    </row>
    <row r="867" spans="1:13" ht="25.5">
      <c r="A867" s="214" t="s">
        <v>1940</v>
      </c>
      <c r="B867" s="140" t="s">
        <v>2072</v>
      </c>
      <c r="C867" s="164" t="s">
        <v>73</v>
      </c>
      <c r="D867" s="164" t="s">
        <v>2073</v>
      </c>
      <c r="E867" s="141" t="s">
        <v>75</v>
      </c>
      <c r="F867" s="140">
        <v>2.2400000000000002</v>
      </c>
      <c r="G867" s="246">
        <v>19.170000000000002</v>
      </c>
      <c r="H867" s="142">
        <f>TRUNC(G867 * (1 + 'BDI '!$F$29), 2)</f>
        <v>22.75</v>
      </c>
      <c r="I867" s="142">
        <f t="shared" si="72"/>
        <v>50.96</v>
      </c>
      <c r="J867" s="215">
        <f t="shared" si="71"/>
        <v>1.0641500359168387E-5</v>
      </c>
      <c r="M867" s="244">
        <f t="shared" si="70"/>
        <v>42.94</v>
      </c>
    </row>
    <row r="868" spans="1:13" ht="25.5">
      <c r="A868" s="214" t="s">
        <v>1941</v>
      </c>
      <c r="B868" s="140" t="s">
        <v>2191</v>
      </c>
      <c r="C868" s="164" t="s">
        <v>73</v>
      </c>
      <c r="D868" s="164" t="s">
        <v>2192</v>
      </c>
      <c r="E868" s="141" t="s">
        <v>75</v>
      </c>
      <c r="F868" s="140">
        <v>4.29</v>
      </c>
      <c r="G868" s="246">
        <v>89.92</v>
      </c>
      <c r="H868" s="142">
        <f>TRUNC(G868 * (1 + 'BDI '!$F$29), 2)</f>
        <v>106.74</v>
      </c>
      <c r="I868" s="142">
        <f t="shared" si="72"/>
        <v>457.91</v>
      </c>
      <c r="J868" s="215">
        <f t="shared" si="71"/>
        <v>9.5621064157511699E-5</v>
      </c>
      <c r="M868" s="244">
        <f t="shared" si="70"/>
        <v>385.75</v>
      </c>
    </row>
    <row r="869" spans="1:13" ht="25.5">
      <c r="A869" s="214" t="s">
        <v>1942</v>
      </c>
      <c r="B869" s="140" t="s">
        <v>121</v>
      </c>
      <c r="C869" s="164" t="s">
        <v>73</v>
      </c>
      <c r="D869" s="164" t="s">
        <v>122</v>
      </c>
      <c r="E869" s="141" t="s">
        <v>75</v>
      </c>
      <c r="F869" s="140">
        <v>8.58</v>
      </c>
      <c r="G869" s="246">
        <v>4.22</v>
      </c>
      <c r="H869" s="142">
        <f>TRUNC(G869 * (1 + 'BDI '!$F$29), 2)</f>
        <v>5</v>
      </c>
      <c r="I869" s="142">
        <f t="shared" si="72"/>
        <v>42.9</v>
      </c>
      <c r="J869" s="215">
        <f t="shared" si="71"/>
        <v>8.9584059146060399E-6</v>
      </c>
      <c r="M869" s="244">
        <f t="shared" si="70"/>
        <v>36.200000000000003</v>
      </c>
    </row>
    <row r="870" spans="1:13" ht="25.5">
      <c r="A870" s="214" t="s">
        <v>1943</v>
      </c>
      <c r="B870" s="140" t="s">
        <v>2107</v>
      </c>
      <c r="C870" s="164" t="s">
        <v>92</v>
      </c>
      <c r="D870" s="164" t="s">
        <v>1367</v>
      </c>
      <c r="E870" s="141" t="s">
        <v>94</v>
      </c>
      <c r="F870" s="140">
        <v>4</v>
      </c>
      <c r="G870" s="246">
        <v>33.79</v>
      </c>
      <c r="H870" s="142">
        <f>TRUNC(G870 * (1 + 'BDI '!$F$29), 2)</f>
        <v>40.11</v>
      </c>
      <c r="I870" s="142">
        <f t="shared" si="72"/>
        <v>160.44</v>
      </c>
      <c r="J870" s="215">
        <f t="shared" si="71"/>
        <v>3.3503185196722447E-5</v>
      </c>
      <c r="M870" s="244">
        <f t="shared" si="70"/>
        <v>135.16</v>
      </c>
    </row>
    <row r="871" spans="1:13" ht="38.25">
      <c r="A871" s="214" t="s">
        <v>1944</v>
      </c>
      <c r="B871" s="140" t="s">
        <v>124</v>
      </c>
      <c r="C871" s="164" t="s">
        <v>73</v>
      </c>
      <c r="D871" s="164" t="s">
        <v>125</v>
      </c>
      <c r="E871" s="141" t="s">
        <v>75</v>
      </c>
      <c r="F871" s="140">
        <v>8.58</v>
      </c>
      <c r="G871" s="246">
        <v>24.67</v>
      </c>
      <c r="H871" s="142">
        <f>TRUNC(G871 * (1 + 'BDI '!$F$29), 2)</f>
        <v>29.28</v>
      </c>
      <c r="I871" s="142">
        <f t="shared" si="72"/>
        <v>251.22</v>
      </c>
      <c r="J871" s="215">
        <f t="shared" si="71"/>
        <v>5.2459923866371311E-5</v>
      </c>
      <c r="M871" s="244">
        <f t="shared" si="70"/>
        <v>211.66</v>
      </c>
    </row>
    <row r="872" spans="1:13" ht="25.5">
      <c r="A872" s="214" t="s">
        <v>1945</v>
      </c>
      <c r="B872" s="140" t="s">
        <v>640</v>
      </c>
      <c r="C872" s="164" t="s">
        <v>73</v>
      </c>
      <c r="D872" s="164" t="s">
        <v>641</v>
      </c>
      <c r="E872" s="141" t="s">
        <v>75</v>
      </c>
      <c r="F872" s="140">
        <v>8.58</v>
      </c>
      <c r="G872" s="246">
        <v>15.81</v>
      </c>
      <c r="H872" s="142">
        <f>TRUNC(G872 * (1 + 'BDI '!$F$29), 2)</f>
        <v>18.760000000000002</v>
      </c>
      <c r="I872" s="142">
        <f t="shared" si="72"/>
        <v>160.96</v>
      </c>
      <c r="J872" s="215">
        <f t="shared" si="71"/>
        <v>3.3611771935081314E-5</v>
      </c>
      <c r="M872" s="244">
        <f t="shared" si="70"/>
        <v>135.63999999999999</v>
      </c>
    </row>
    <row r="873" spans="1:13">
      <c r="A873" s="214" t="s">
        <v>1946</v>
      </c>
      <c r="B873" s="140" t="s">
        <v>643</v>
      </c>
      <c r="C873" s="164" t="s">
        <v>73</v>
      </c>
      <c r="D873" s="164" t="s">
        <v>644</v>
      </c>
      <c r="E873" s="141" t="s">
        <v>75</v>
      </c>
      <c r="F873" s="140">
        <v>8.58</v>
      </c>
      <c r="G873" s="246">
        <v>15.18</v>
      </c>
      <c r="H873" s="142">
        <f>TRUNC(G873 * (1 + 'BDI '!$F$29), 2)</f>
        <v>18.02</v>
      </c>
      <c r="I873" s="142">
        <f t="shared" si="72"/>
        <v>154.61000000000001</v>
      </c>
      <c r="J873" s="215">
        <f t="shared" si="71"/>
        <v>3.2285760803199066E-5</v>
      </c>
      <c r="M873" s="244">
        <f t="shared" si="70"/>
        <v>130.24</v>
      </c>
    </row>
    <row r="874" spans="1:13" ht="25.5">
      <c r="A874" s="214" t="s">
        <v>1947</v>
      </c>
      <c r="B874" s="140" t="s">
        <v>1364</v>
      </c>
      <c r="C874" s="164" t="s">
        <v>73</v>
      </c>
      <c r="D874" s="164" t="s">
        <v>1365</v>
      </c>
      <c r="E874" s="141" t="s">
        <v>75</v>
      </c>
      <c r="F874" s="140">
        <v>0.91</v>
      </c>
      <c r="G874" s="246">
        <v>624.07000000000005</v>
      </c>
      <c r="H874" s="142">
        <f>TRUNC(G874 * (1 + 'BDI '!$F$29), 2)</f>
        <v>740.83</v>
      </c>
      <c r="I874" s="142">
        <f t="shared" si="72"/>
        <v>674.15</v>
      </c>
      <c r="J874" s="215">
        <f t="shared" si="71"/>
        <v>1.4077644166274268E-4</v>
      </c>
      <c r="M874" s="244">
        <f t="shared" si="70"/>
        <v>567.9</v>
      </c>
    </row>
    <row r="875" spans="1:13" ht="25.5">
      <c r="A875" s="214" t="s">
        <v>1948</v>
      </c>
      <c r="B875" s="140" t="s">
        <v>1347</v>
      </c>
      <c r="C875" s="164" t="s">
        <v>92</v>
      </c>
      <c r="D875" s="164" t="s">
        <v>1348</v>
      </c>
      <c r="E875" s="141" t="s">
        <v>94</v>
      </c>
      <c r="F875" s="140">
        <v>3</v>
      </c>
      <c r="G875" s="246">
        <v>27</v>
      </c>
      <c r="H875" s="142">
        <f>TRUNC(G875 * (1 + 'BDI '!$F$29), 2)</f>
        <v>32.049999999999997</v>
      </c>
      <c r="I875" s="142">
        <f t="shared" si="72"/>
        <v>96.15</v>
      </c>
      <c r="J875" s="215">
        <f t="shared" si="71"/>
        <v>2.0078105563854797E-5</v>
      </c>
      <c r="M875" s="244">
        <f t="shared" si="70"/>
        <v>81</v>
      </c>
    </row>
    <row r="876" spans="1:13">
      <c r="A876" s="212">
        <v>14</v>
      </c>
      <c r="B876" s="163"/>
      <c r="C876" s="163"/>
      <c r="D876" s="163" t="s">
        <v>2108</v>
      </c>
      <c r="E876" s="163"/>
      <c r="F876" s="138"/>
      <c r="G876" s="163"/>
      <c r="H876" s="163"/>
      <c r="I876" s="139">
        <f>SUM(I877:I900)</f>
        <v>6648.7699999999986</v>
      </c>
      <c r="J876" s="213">
        <f t="shared" si="71"/>
        <v>1.3884004776889322E-3</v>
      </c>
      <c r="M876" s="244">
        <f t="shared" si="70"/>
        <v>0</v>
      </c>
    </row>
    <row r="877" spans="1:13" ht="25.5">
      <c r="A877" s="214" t="s">
        <v>1380</v>
      </c>
      <c r="B877" s="140" t="s">
        <v>121</v>
      </c>
      <c r="C877" s="164" t="s">
        <v>73</v>
      </c>
      <c r="D877" s="164" t="s">
        <v>122</v>
      </c>
      <c r="E877" s="141" t="s">
        <v>75</v>
      </c>
      <c r="F877" s="140">
        <v>1.2</v>
      </c>
      <c r="G877" s="246">
        <v>4.22</v>
      </c>
      <c r="H877" s="142">
        <f>TRUNC(G877 * (1 + 'BDI '!$F$29), 2)</f>
        <v>5</v>
      </c>
      <c r="I877" s="142">
        <f t="shared" ref="I877:I900" si="73">TRUNC(F877 * H877, 2)</f>
        <v>6</v>
      </c>
      <c r="J877" s="215">
        <f t="shared" si="71"/>
        <v>1.2529239041407049E-6</v>
      </c>
      <c r="M877" s="244">
        <f t="shared" si="70"/>
        <v>5.0599999999999996</v>
      </c>
    </row>
    <row r="878" spans="1:13" ht="38.25">
      <c r="A878" s="214" t="s">
        <v>1383</v>
      </c>
      <c r="B878" s="140" t="s">
        <v>124</v>
      </c>
      <c r="C878" s="164" t="s">
        <v>73</v>
      </c>
      <c r="D878" s="164" t="s">
        <v>125</v>
      </c>
      <c r="E878" s="141" t="s">
        <v>75</v>
      </c>
      <c r="F878" s="140">
        <v>1.2</v>
      </c>
      <c r="G878" s="246">
        <v>24.67</v>
      </c>
      <c r="H878" s="142">
        <f>TRUNC(G878 * (1 + 'BDI '!$F$29), 2)</f>
        <v>29.28</v>
      </c>
      <c r="I878" s="142">
        <f t="shared" si="73"/>
        <v>35.130000000000003</v>
      </c>
      <c r="J878" s="215">
        <f t="shared" si="71"/>
        <v>7.3358694587438274E-6</v>
      </c>
      <c r="M878" s="244">
        <f t="shared" si="70"/>
        <v>29.6</v>
      </c>
    </row>
    <row r="879" spans="1:13">
      <c r="A879" s="214" t="s">
        <v>1386</v>
      </c>
      <c r="B879" s="140" t="s">
        <v>127</v>
      </c>
      <c r="C879" s="164" t="s">
        <v>73</v>
      </c>
      <c r="D879" s="164" t="s">
        <v>128</v>
      </c>
      <c r="E879" s="141" t="s">
        <v>75</v>
      </c>
      <c r="F879" s="140">
        <v>6</v>
      </c>
      <c r="G879" s="246">
        <v>12.38</v>
      </c>
      <c r="H879" s="142">
        <f>TRUNC(G879 * (1 + 'BDI '!$F$29), 2)</f>
        <v>14.69</v>
      </c>
      <c r="I879" s="142">
        <f t="shared" si="73"/>
        <v>88.14</v>
      </c>
      <c r="J879" s="215">
        <f t="shared" si="71"/>
        <v>1.8405452151826953E-5</v>
      </c>
      <c r="M879" s="244">
        <f t="shared" si="70"/>
        <v>74.28</v>
      </c>
    </row>
    <row r="880" spans="1:13">
      <c r="A880" s="214" t="s">
        <v>1389</v>
      </c>
      <c r="B880" s="140" t="s">
        <v>1372</v>
      </c>
      <c r="C880" s="164" t="s">
        <v>73</v>
      </c>
      <c r="D880" s="164" t="s">
        <v>1373</v>
      </c>
      <c r="E880" s="141" t="s">
        <v>75</v>
      </c>
      <c r="F880" s="140">
        <v>5.4</v>
      </c>
      <c r="G880" s="246">
        <v>21.52</v>
      </c>
      <c r="H880" s="142">
        <f>TRUNC(G880 * (1 + 'BDI '!$F$29), 2)</f>
        <v>25.54</v>
      </c>
      <c r="I880" s="142">
        <f t="shared" si="73"/>
        <v>137.91</v>
      </c>
      <c r="J880" s="215">
        <f t="shared" si="71"/>
        <v>2.8798455936674101E-5</v>
      </c>
      <c r="M880" s="244">
        <f t="shared" si="70"/>
        <v>116.2</v>
      </c>
    </row>
    <row r="881" spans="1:13">
      <c r="A881" s="214" t="s">
        <v>1392</v>
      </c>
      <c r="B881" s="140" t="s">
        <v>643</v>
      </c>
      <c r="C881" s="164" t="s">
        <v>73</v>
      </c>
      <c r="D881" s="164" t="s">
        <v>644</v>
      </c>
      <c r="E881" s="141" t="s">
        <v>75</v>
      </c>
      <c r="F881" s="140">
        <v>38.729999999999997</v>
      </c>
      <c r="G881" s="246">
        <v>15.18</v>
      </c>
      <c r="H881" s="142">
        <f>TRUNC(G881 * (1 + 'BDI '!$F$29), 2)</f>
        <v>18.02</v>
      </c>
      <c r="I881" s="142">
        <f t="shared" si="73"/>
        <v>697.91</v>
      </c>
      <c r="J881" s="215">
        <f t="shared" si="71"/>
        <v>1.4573802032313989E-4</v>
      </c>
      <c r="M881" s="244">
        <f t="shared" si="70"/>
        <v>587.91999999999996</v>
      </c>
    </row>
    <row r="882" spans="1:13" ht="25.5">
      <c r="A882" s="214" t="s">
        <v>1395</v>
      </c>
      <c r="B882" s="140" t="s">
        <v>167</v>
      </c>
      <c r="C882" s="164" t="s">
        <v>73</v>
      </c>
      <c r="D882" s="164" t="s">
        <v>168</v>
      </c>
      <c r="E882" s="141" t="s">
        <v>75</v>
      </c>
      <c r="F882" s="140">
        <v>17.649999999999999</v>
      </c>
      <c r="G882" s="246">
        <v>1.49</v>
      </c>
      <c r="H882" s="142">
        <f>TRUNC(G882 * (1 + 'BDI '!$F$29), 2)</f>
        <v>1.76</v>
      </c>
      <c r="I882" s="142">
        <f t="shared" si="73"/>
        <v>31.06</v>
      </c>
      <c r="J882" s="215">
        <f t="shared" si="71"/>
        <v>6.4859694104350489E-6</v>
      </c>
      <c r="M882" s="244">
        <f t="shared" si="70"/>
        <v>26.29</v>
      </c>
    </row>
    <row r="883" spans="1:13">
      <c r="A883" s="214" t="s">
        <v>1950</v>
      </c>
      <c r="B883" s="140" t="s">
        <v>2109</v>
      </c>
      <c r="C883" s="164" t="s">
        <v>73</v>
      </c>
      <c r="D883" s="164" t="s">
        <v>2110</v>
      </c>
      <c r="E883" s="141" t="s">
        <v>75</v>
      </c>
      <c r="F883" s="140">
        <v>17.649999999999999</v>
      </c>
      <c r="G883" s="246">
        <v>42.17</v>
      </c>
      <c r="H883" s="142">
        <f>TRUNC(G883 * (1 + 'BDI '!$F$29), 2)</f>
        <v>50.06</v>
      </c>
      <c r="I883" s="142">
        <f t="shared" si="73"/>
        <v>883.55</v>
      </c>
      <c r="J883" s="215">
        <f t="shared" si="71"/>
        <v>1.845034859172533E-4</v>
      </c>
      <c r="M883" s="244">
        <f t="shared" si="70"/>
        <v>744.3</v>
      </c>
    </row>
    <row r="884" spans="1:13" ht="25.5">
      <c r="A884" s="214" t="s">
        <v>2111</v>
      </c>
      <c r="B884" s="140" t="s">
        <v>164</v>
      </c>
      <c r="C884" s="164" t="s">
        <v>73</v>
      </c>
      <c r="D884" s="164" t="s">
        <v>165</v>
      </c>
      <c r="E884" s="141" t="s">
        <v>75</v>
      </c>
      <c r="F884" s="140">
        <v>21.1</v>
      </c>
      <c r="G884" s="246">
        <v>3.14</v>
      </c>
      <c r="H884" s="142">
        <f>TRUNC(G884 * (1 + 'BDI '!$F$29), 2)</f>
        <v>3.72</v>
      </c>
      <c r="I884" s="142">
        <f t="shared" si="73"/>
        <v>78.489999999999995</v>
      </c>
      <c r="J884" s="215">
        <f t="shared" si="71"/>
        <v>1.6390332872667321E-5</v>
      </c>
      <c r="M884" s="244">
        <f t="shared" si="70"/>
        <v>66.25</v>
      </c>
    </row>
    <row r="885" spans="1:13" ht="25.5">
      <c r="A885" s="214" t="s">
        <v>2112</v>
      </c>
      <c r="B885" s="140" t="s">
        <v>2113</v>
      </c>
      <c r="C885" s="164" t="s">
        <v>73</v>
      </c>
      <c r="D885" s="164" t="s">
        <v>2114</v>
      </c>
      <c r="E885" s="141" t="s">
        <v>75</v>
      </c>
      <c r="F885" s="140">
        <v>21.1</v>
      </c>
      <c r="G885" s="246">
        <v>37.340000000000003</v>
      </c>
      <c r="H885" s="142">
        <f>TRUNC(G885 * (1 + 'BDI '!$F$29), 2)</f>
        <v>44.32</v>
      </c>
      <c r="I885" s="142">
        <f t="shared" si="73"/>
        <v>935.15</v>
      </c>
      <c r="J885" s="215">
        <f t="shared" si="71"/>
        <v>1.9527863149286335E-4</v>
      </c>
      <c r="M885" s="244">
        <f t="shared" si="70"/>
        <v>787.87</v>
      </c>
    </row>
    <row r="886" spans="1:13" ht="25.5">
      <c r="A886" s="214" t="s">
        <v>2115</v>
      </c>
      <c r="B886" s="140" t="s">
        <v>564</v>
      </c>
      <c r="C886" s="164" t="s">
        <v>73</v>
      </c>
      <c r="D886" s="164" t="s">
        <v>565</v>
      </c>
      <c r="E886" s="141" t="s">
        <v>99</v>
      </c>
      <c r="F886" s="140">
        <v>1</v>
      </c>
      <c r="G886" s="246">
        <v>205.97</v>
      </c>
      <c r="H886" s="142">
        <f>TRUNC(G886 * (1 + 'BDI '!$F$29), 2)</f>
        <v>244.5</v>
      </c>
      <c r="I886" s="142">
        <f t="shared" si="73"/>
        <v>244.5</v>
      </c>
      <c r="J886" s="215">
        <f t="shared" si="71"/>
        <v>5.1056649093733725E-5</v>
      </c>
      <c r="M886" s="244">
        <f t="shared" si="70"/>
        <v>205.97</v>
      </c>
    </row>
    <row r="887" spans="1:13" ht="25.5">
      <c r="A887" s="214" t="s">
        <v>2116</v>
      </c>
      <c r="B887" s="140" t="s">
        <v>111</v>
      </c>
      <c r="C887" s="164" t="s">
        <v>73</v>
      </c>
      <c r="D887" s="164" t="s">
        <v>112</v>
      </c>
      <c r="E887" s="141" t="s">
        <v>99</v>
      </c>
      <c r="F887" s="140">
        <v>1</v>
      </c>
      <c r="G887" s="246">
        <v>483.41</v>
      </c>
      <c r="H887" s="142">
        <f>TRUNC(G887 * (1 + 'BDI '!$F$29), 2)</f>
        <v>573.85</v>
      </c>
      <c r="I887" s="142">
        <f t="shared" si="73"/>
        <v>573.85</v>
      </c>
      <c r="J887" s="215">
        <f t="shared" si="71"/>
        <v>1.1983173039852391E-4</v>
      </c>
      <c r="M887" s="244">
        <f t="shared" si="70"/>
        <v>483.41</v>
      </c>
    </row>
    <row r="888" spans="1:13" ht="25.5">
      <c r="A888" s="214" t="s">
        <v>2117</v>
      </c>
      <c r="B888" s="140" t="s">
        <v>591</v>
      </c>
      <c r="C888" s="164" t="s">
        <v>73</v>
      </c>
      <c r="D888" s="164" t="s">
        <v>592</v>
      </c>
      <c r="E888" s="141" t="s">
        <v>99</v>
      </c>
      <c r="F888" s="140">
        <v>1</v>
      </c>
      <c r="G888" s="246">
        <v>48</v>
      </c>
      <c r="H888" s="142">
        <f>TRUNC(G888 * (1 + 'BDI '!$F$29), 2)</f>
        <v>56.98</v>
      </c>
      <c r="I888" s="142">
        <f t="shared" si="73"/>
        <v>56.98</v>
      </c>
      <c r="J888" s="215">
        <f t="shared" si="71"/>
        <v>1.1898600676322893E-5</v>
      </c>
      <c r="M888" s="244">
        <f t="shared" si="70"/>
        <v>48</v>
      </c>
    </row>
    <row r="889" spans="1:13">
      <c r="A889" s="214" t="s">
        <v>2118</v>
      </c>
      <c r="B889" s="140" t="s">
        <v>597</v>
      </c>
      <c r="C889" s="164" t="s">
        <v>73</v>
      </c>
      <c r="D889" s="164" t="s">
        <v>598</v>
      </c>
      <c r="E889" s="141" t="s">
        <v>99</v>
      </c>
      <c r="F889" s="140">
        <v>1</v>
      </c>
      <c r="G889" s="246">
        <v>55.14</v>
      </c>
      <c r="H889" s="142">
        <f>TRUNC(G889 * (1 + 'BDI '!$F$29), 2)</f>
        <v>65.45</v>
      </c>
      <c r="I889" s="142">
        <f t="shared" si="73"/>
        <v>65.45</v>
      </c>
      <c r="J889" s="215">
        <f t="shared" si="71"/>
        <v>1.366731158766819E-5</v>
      </c>
      <c r="M889" s="244">
        <f t="shared" si="70"/>
        <v>55.14</v>
      </c>
    </row>
    <row r="890" spans="1:13">
      <c r="A890" s="214" t="s">
        <v>2119</v>
      </c>
      <c r="B890" s="140" t="s">
        <v>1463</v>
      </c>
      <c r="C890" s="164" t="s">
        <v>73</v>
      </c>
      <c r="D890" s="164" t="s">
        <v>1464</v>
      </c>
      <c r="E890" s="141" t="s">
        <v>75</v>
      </c>
      <c r="F890" s="140">
        <v>0.6</v>
      </c>
      <c r="G890" s="246">
        <v>363.37</v>
      </c>
      <c r="H890" s="142">
        <f>TRUNC(G890 * (1 + 'BDI '!$F$29), 2)</f>
        <v>431.35</v>
      </c>
      <c r="I890" s="142">
        <f t="shared" si="73"/>
        <v>258.81</v>
      </c>
      <c r="J890" s="215">
        <f t="shared" si="71"/>
        <v>5.4044872605109304E-5</v>
      </c>
      <c r="M890" s="244">
        <f t="shared" si="70"/>
        <v>218.02</v>
      </c>
    </row>
    <row r="891" spans="1:13" ht="25.5">
      <c r="A891" s="214" t="s">
        <v>2120</v>
      </c>
      <c r="B891" s="140" t="s">
        <v>858</v>
      </c>
      <c r="C891" s="164" t="s">
        <v>92</v>
      </c>
      <c r="D891" s="164" t="s">
        <v>562</v>
      </c>
      <c r="E891" s="141" t="s">
        <v>94</v>
      </c>
      <c r="F891" s="140">
        <v>1</v>
      </c>
      <c r="G891" s="246">
        <v>161.51</v>
      </c>
      <c r="H891" s="142">
        <f>TRUNC(G891 * (1 + 'BDI '!$F$29), 2)</f>
        <v>191.72</v>
      </c>
      <c r="I891" s="142">
        <f t="shared" si="73"/>
        <v>191.72</v>
      </c>
      <c r="J891" s="215">
        <f t="shared" si="71"/>
        <v>4.0035095150309322E-5</v>
      </c>
      <c r="M891" s="244">
        <f t="shared" si="70"/>
        <v>161.51</v>
      </c>
    </row>
    <row r="892" spans="1:13">
      <c r="A892" s="214" t="s">
        <v>2121</v>
      </c>
      <c r="B892" s="140" t="s">
        <v>1994</v>
      </c>
      <c r="C892" s="164" t="s">
        <v>73</v>
      </c>
      <c r="D892" s="164" t="s">
        <v>1995</v>
      </c>
      <c r="E892" s="141" t="s">
        <v>99</v>
      </c>
      <c r="F892" s="140">
        <v>1</v>
      </c>
      <c r="G892" s="246">
        <v>45.65</v>
      </c>
      <c r="H892" s="142">
        <f>TRUNC(G892 * (1 + 'BDI '!$F$29), 2)</f>
        <v>54.19</v>
      </c>
      <c r="I892" s="142">
        <f t="shared" si="73"/>
        <v>54.19</v>
      </c>
      <c r="J892" s="215">
        <f t="shared" si="71"/>
        <v>1.1315991060897466E-5</v>
      </c>
      <c r="M892" s="244">
        <f t="shared" si="70"/>
        <v>45.65</v>
      </c>
    </row>
    <row r="893" spans="1:13" ht="25.5">
      <c r="A893" s="214" t="s">
        <v>2122</v>
      </c>
      <c r="B893" s="140" t="s">
        <v>2123</v>
      </c>
      <c r="C893" s="164" t="s">
        <v>92</v>
      </c>
      <c r="D893" s="164" t="s">
        <v>2124</v>
      </c>
      <c r="E893" s="141" t="s">
        <v>75</v>
      </c>
      <c r="F893" s="140">
        <v>0.47</v>
      </c>
      <c r="G893" s="246">
        <v>623.95000000000005</v>
      </c>
      <c r="H893" s="142">
        <f>TRUNC(G893 * (1 + 'BDI '!$F$29), 2)</f>
        <v>740.69</v>
      </c>
      <c r="I893" s="142">
        <f t="shared" si="73"/>
        <v>348.12</v>
      </c>
      <c r="J893" s="215">
        <f t="shared" si="71"/>
        <v>7.2694644918243692E-5</v>
      </c>
      <c r="M893" s="244">
        <f t="shared" si="70"/>
        <v>293.25</v>
      </c>
    </row>
    <row r="894" spans="1:13" ht="25.5">
      <c r="A894" s="214" t="s">
        <v>2125</v>
      </c>
      <c r="B894" s="140" t="s">
        <v>1103</v>
      </c>
      <c r="C894" s="164" t="s">
        <v>92</v>
      </c>
      <c r="D894" s="164" t="s">
        <v>1465</v>
      </c>
      <c r="E894" s="141" t="s">
        <v>138</v>
      </c>
      <c r="F894" s="140">
        <v>0.47</v>
      </c>
      <c r="G894" s="246">
        <v>584.4</v>
      </c>
      <c r="H894" s="142">
        <f>TRUNC(G894 * (1 + 'BDI '!$F$29), 2)</f>
        <v>693.74</v>
      </c>
      <c r="I894" s="142">
        <f t="shared" si="73"/>
        <v>326.05</v>
      </c>
      <c r="J894" s="215">
        <f t="shared" si="71"/>
        <v>6.8085973157512808E-5</v>
      </c>
      <c r="M894" s="244">
        <f t="shared" si="70"/>
        <v>274.66000000000003</v>
      </c>
    </row>
    <row r="895" spans="1:13" ht="25.5">
      <c r="A895" s="214" t="s">
        <v>2126</v>
      </c>
      <c r="B895" s="140" t="s">
        <v>1105</v>
      </c>
      <c r="C895" s="164" t="s">
        <v>92</v>
      </c>
      <c r="D895" s="164" t="s">
        <v>1466</v>
      </c>
      <c r="E895" s="141" t="s">
        <v>105</v>
      </c>
      <c r="F895" s="140">
        <v>0.85</v>
      </c>
      <c r="G895" s="246">
        <v>62.06</v>
      </c>
      <c r="H895" s="142">
        <f>TRUNC(G895 * (1 + 'BDI '!$F$29), 2)</f>
        <v>73.67</v>
      </c>
      <c r="I895" s="142">
        <f t="shared" si="73"/>
        <v>62.61</v>
      </c>
      <c r="J895" s="215">
        <f t="shared" si="71"/>
        <v>1.3074260939708255E-5</v>
      </c>
      <c r="M895" s="244">
        <f t="shared" si="70"/>
        <v>52.75</v>
      </c>
    </row>
    <row r="896" spans="1:13" ht="25.5">
      <c r="A896" s="214" t="s">
        <v>2127</v>
      </c>
      <c r="B896" s="140" t="s">
        <v>851</v>
      </c>
      <c r="C896" s="164" t="s">
        <v>92</v>
      </c>
      <c r="D896" s="164" t="s">
        <v>613</v>
      </c>
      <c r="E896" s="141" t="s">
        <v>75</v>
      </c>
      <c r="F896" s="140">
        <v>0.28999999999999998</v>
      </c>
      <c r="G896" s="246">
        <v>494.09</v>
      </c>
      <c r="H896" s="142">
        <f>TRUNC(G896 * (1 + 'BDI '!$F$29), 2)</f>
        <v>586.53</v>
      </c>
      <c r="I896" s="142">
        <f t="shared" si="73"/>
        <v>170.09</v>
      </c>
      <c r="J896" s="215">
        <f t="shared" si="71"/>
        <v>3.5518304475882083E-5</v>
      </c>
      <c r="M896" s="244">
        <f t="shared" si="70"/>
        <v>143.28</v>
      </c>
    </row>
    <row r="897" spans="1:13" ht="25.5">
      <c r="A897" s="214" t="s">
        <v>2128</v>
      </c>
      <c r="B897" s="140" t="s">
        <v>1996</v>
      </c>
      <c r="C897" s="164" t="s">
        <v>92</v>
      </c>
      <c r="D897" s="164" t="s">
        <v>595</v>
      </c>
      <c r="E897" s="141" t="s">
        <v>94</v>
      </c>
      <c r="F897" s="140">
        <v>1</v>
      </c>
      <c r="G897" s="246">
        <v>48.73</v>
      </c>
      <c r="H897" s="142">
        <f>TRUNC(G897 * (1 + 'BDI '!$F$29), 2)</f>
        <v>57.84</v>
      </c>
      <c r="I897" s="142">
        <f t="shared" si="73"/>
        <v>57.84</v>
      </c>
      <c r="J897" s="215">
        <f t="shared" si="71"/>
        <v>1.2078186435916396E-5</v>
      </c>
      <c r="M897" s="244">
        <f t="shared" si="70"/>
        <v>48.73</v>
      </c>
    </row>
    <row r="898" spans="1:13">
      <c r="A898" s="214" t="s">
        <v>2129</v>
      </c>
      <c r="B898" s="140" t="s">
        <v>130</v>
      </c>
      <c r="C898" s="164" t="s">
        <v>73</v>
      </c>
      <c r="D898" s="164" t="s">
        <v>131</v>
      </c>
      <c r="E898" s="141" t="s">
        <v>75</v>
      </c>
      <c r="F898" s="140">
        <v>37.32</v>
      </c>
      <c r="G898" s="246">
        <v>13.23</v>
      </c>
      <c r="H898" s="142">
        <f>TRUNC(G898 * (1 + 'BDI '!$F$29), 2)</f>
        <v>15.7</v>
      </c>
      <c r="I898" s="142">
        <f t="shared" si="73"/>
        <v>585.91999999999996</v>
      </c>
      <c r="J898" s="215">
        <f t="shared" si="71"/>
        <v>1.2235219565235364E-4</v>
      </c>
      <c r="M898" s="244">
        <f t="shared" si="70"/>
        <v>493.74</v>
      </c>
    </row>
    <row r="899" spans="1:13">
      <c r="A899" s="214" t="s">
        <v>2130</v>
      </c>
      <c r="B899" s="140" t="s">
        <v>505</v>
      </c>
      <c r="C899" s="164" t="s">
        <v>73</v>
      </c>
      <c r="D899" s="164" t="s">
        <v>506</v>
      </c>
      <c r="E899" s="141" t="s">
        <v>75</v>
      </c>
      <c r="F899" s="140">
        <v>17.649999999999999</v>
      </c>
      <c r="G899" s="246">
        <v>21.66</v>
      </c>
      <c r="H899" s="142">
        <f>TRUNC(G899 * (1 + 'BDI '!$F$29), 2)</f>
        <v>25.71</v>
      </c>
      <c r="I899" s="142">
        <f t="shared" si="73"/>
        <v>453.78</v>
      </c>
      <c r="J899" s="215">
        <f t="shared" si="71"/>
        <v>9.4758634870161504E-5</v>
      </c>
      <c r="M899" s="244">
        <f t="shared" si="70"/>
        <v>382.29</v>
      </c>
    </row>
    <row r="900" spans="1:13">
      <c r="A900" s="214" t="s">
        <v>2131</v>
      </c>
      <c r="B900" s="140" t="s">
        <v>515</v>
      </c>
      <c r="C900" s="164" t="s">
        <v>73</v>
      </c>
      <c r="D900" s="164" t="s">
        <v>516</v>
      </c>
      <c r="E900" s="141" t="s">
        <v>75</v>
      </c>
      <c r="F900" s="140">
        <v>17.649999999999999</v>
      </c>
      <c r="G900" s="246">
        <v>14.59</v>
      </c>
      <c r="H900" s="142">
        <f>TRUNC(G900 * (1 + 'BDI '!$F$29), 2)</f>
        <v>17.309999999999999</v>
      </c>
      <c r="I900" s="142">
        <f t="shared" si="73"/>
        <v>305.52</v>
      </c>
      <c r="J900" s="215">
        <f t="shared" si="71"/>
        <v>6.3798885198844687E-5</v>
      </c>
      <c r="M900" s="244">
        <f t="shared" si="70"/>
        <v>257.51</v>
      </c>
    </row>
    <row r="901" spans="1:13">
      <c r="A901" s="212">
        <v>15</v>
      </c>
      <c r="B901" s="163"/>
      <c r="C901" s="163"/>
      <c r="D901" s="163" t="s">
        <v>1379</v>
      </c>
      <c r="E901" s="163"/>
      <c r="F901" s="138"/>
      <c r="G901" s="163"/>
      <c r="H901" s="163"/>
      <c r="I901" s="139">
        <f>SUM(I902:I909)</f>
        <v>417959.94</v>
      </c>
      <c r="J901" s="213">
        <f t="shared" si="71"/>
        <v>8.7278666633202454E-2</v>
      </c>
      <c r="M901" s="244">
        <f t="shared" si="70"/>
        <v>0</v>
      </c>
    </row>
    <row r="902" spans="1:13">
      <c r="A902" s="214" t="s">
        <v>1398</v>
      </c>
      <c r="B902" s="140" t="s">
        <v>2285</v>
      </c>
      <c r="C902" s="164" t="s">
        <v>73</v>
      </c>
      <c r="D902" s="164" t="s">
        <v>1381</v>
      </c>
      <c r="E902" s="141" t="s">
        <v>1442</v>
      </c>
      <c r="F902" s="140">
        <v>1080</v>
      </c>
      <c r="G902" s="246">
        <v>104.39</v>
      </c>
      <c r="H902" s="142">
        <f>TRUNC(G902 * (1 + 'BDI '!$F$29), 2)</f>
        <v>123.92</v>
      </c>
      <c r="I902" s="142">
        <f t="shared" ref="I902:I909" si="74">TRUNC(F902 * H902, 2)</f>
        <v>133833.60000000001</v>
      </c>
      <c r="J902" s="215">
        <f t="shared" si="71"/>
        <v>2.7947219436200908E-2</v>
      </c>
      <c r="M902" s="244">
        <f t="shared" si="70"/>
        <v>112741.2</v>
      </c>
    </row>
    <row r="903" spans="1:13">
      <c r="A903" s="214" t="s">
        <v>1408</v>
      </c>
      <c r="B903" s="140" t="s">
        <v>2286</v>
      </c>
      <c r="C903" s="164" t="s">
        <v>73</v>
      </c>
      <c r="D903" s="164" t="s">
        <v>1949</v>
      </c>
      <c r="E903" s="141" t="s">
        <v>1442</v>
      </c>
      <c r="F903" s="140">
        <v>120</v>
      </c>
      <c r="G903" s="246">
        <v>109.22</v>
      </c>
      <c r="H903" s="142">
        <f>TRUNC(G903 * (1 + 'BDI '!$F$29), 2)</f>
        <v>129.65</v>
      </c>
      <c r="I903" s="142">
        <f t="shared" si="74"/>
        <v>15558</v>
      </c>
      <c r="J903" s="215">
        <f t="shared" si="71"/>
        <v>3.2488316834368477E-3</v>
      </c>
      <c r="M903" s="244">
        <f t="shared" si="70"/>
        <v>13106.4</v>
      </c>
    </row>
    <row r="904" spans="1:13">
      <c r="A904" s="214" t="s">
        <v>1410</v>
      </c>
      <c r="B904" s="140" t="s">
        <v>1384</v>
      </c>
      <c r="C904" s="164" t="s">
        <v>73</v>
      </c>
      <c r="D904" s="164" t="s">
        <v>1385</v>
      </c>
      <c r="E904" s="141" t="s">
        <v>1382</v>
      </c>
      <c r="F904" s="140">
        <v>12</v>
      </c>
      <c r="G904" s="246">
        <v>7771.46</v>
      </c>
      <c r="H904" s="142">
        <f>TRUNC(G904 * (1 + 'BDI '!$F$29), 2)</f>
        <v>9225.5</v>
      </c>
      <c r="I904" s="142">
        <f t="shared" si="74"/>
        <v>110706</v>
      </c>
      <c r="J904" s="215">
        <f t="shared" si="71"/>
        <v>2.3117698955300144E-2</v>
      </c>
      <c r="M904" s="244">
        <f t="shared" si="70"/>
        <v>93257.52</v>
      </c>
    </row>
    <row r="905" spans="1:13">
      <c r="A905" s="214" t="s">
        <v>1414</v>
      </c>
      <c r="B905" s="140" t="s">
        <v>1387</v>
      </c>
      <c r="C905" s="164" t="s">
        <v>73</v>
      </c>
      <c r="D905" s="164" t="s">
        <v>1388</v>
      </c>
      <c r="E905" s="141" t="s">
        <v>1382</v>
      </c>
      <c r="F905" s="140">
        <v>12</v>
      </c>
      <c r="G905" s="246">
        <v>5061.6400000000003</v>
      </c>
      <c r="H905" s="142">
        <f>TRUNC(G905 * (1 + 'BDI '!$F$29), 2)</f>
        <v>6008.67</v>
      </c>
      <c r="I905" s="142">
        <f t="shared" si="74"/>
        <v>72104.039999999994</v>
      </c>
      <c r="J905" s="215">
        <f t="shared" si="71"/>
        <v>1.5056812550186257E-2</v>
      </c>
      <c r="M905" s="244">
        <f t="shared" si="70"/>
        <v>60739.68</v>
      </c>
    </row>
    <row r="906" spans="1:13" ht="25.5">
      <c r="A906" s="214" t="s">
        <v>1417</v>
      </c>
      <c r="B906" s="140" t="s">
        <v>1390</v>
      </c>
      <c r="C906" s="164" t="s">
        <v>92</v>
      </c>
      <c r="D906" s="164" t="s">
        <v>1458</v>
      </c>
      <c r="E906" s="141" t="s">
        <v>1391</v>
      </c>
      <c r="F906" s="140">
        <v>12</v>
      </c>
      <c r="G906" s="246">
        <v>4250.07</v>
      </c>
      <c r="H906" s="142">
        <f>TRUNC(G906 * (1 + 'BDI '!$F$29), 2)</f>
        <v>5045.25</v>
      </c>
      <c r="I906" s="142">
        <f t="shared" si="74"/>
        <v>60543</v>
      </c>
      <c r="J906" s="215">
        <f t="shared" si="71"/>
        <v>1.2642628654731782E-2</v>
      </c>
      <c r="M906" s="244">
        <f t="shared" si="70"/>
        <v>51000.84</v>
      </c>
    </row>
    <row r="907" spans="1:13" ht="25.5">
      <c r="A907" s="214" t="s">
        <v>1420</v>
      </c>
      <c r="B907" s="140" t="s">
        <v>1393</v>
      </c>
      <c r="C907" s="164" t="s">
        <v>92</v>
      </c>
      <c r="D907" s="164" t="s">
        <v>1394</v>
      </c>
      <c r="E907" s="141" t="s">
        <v>94</v>
      </c>
      <c r="F907" s="140">
        <v>2</v>
      </c>
      <c r="G907" s="246">
        <v>233.94</v>
      </c>
      <c r="H907" s="142">
        <f>TRUNC(G907 * (1 + 'BDI '!$F$29), 2)</f>
        <v>277.70999999999998</v>
      </c>
      <c r="I907" s="142">
        <f t="shared" si="74"/>
        <v>555.41999999999996</v>
      </c>
      <c r="J907" s="215">
        <f t="shared" si="71"/>
        <v>1.1598316580630504E-4</v>
      </c>
      <c r="M907" s="244">
        <f t="shared" si="70"/>
        <v>467.88</v>
      </c>
    </row>
    <row r="908" spans="1:13" ht="25.5">
      <c r="A908" s="214" t="s">
        <v>2132</v>
      </c>
      <c r="B908" s="140" t="s">
        <v>1361</v>
      </c>
      <c r="C908" s="164" t="s">
        <v>92</v>
      </c>
      <c r="D908" s="164" t="s">
        <v>1396</v>
      </c>
      <c r="E908" s="141" t="s">
        <v>75</v>
      </c>
      <c r="F908" s="140">
        <v>6266.6</v>
      </c>
      <c r="G908" s="246">
        <v>0.51</v>
      </c>
      <c r="H908" s="142">
        <f>TRUNC(G908 * (1 + 'BDI '!$F$29), 2)</f>
        <v>0.6</v>
      </c>
      <c r="I908" s="142">
        <f t="shared" si="74"/>
        <v>3759.96</v>
      </c>
      <c r="J908" s="215">
        <f t="shared" si="71"/>
        <v>7.8515729376881416E-4</v>
      </c>
      <c r="M908" s="244">
        <f t="shared" si="70"/>
        <v>3195.96</v>
      </c>
    </row>
    <row r="909" spans="1:13" ht="25.5">
      <c r="A909" s="214" t="s">
        <v>2133</v>
      </c>
      <c r="B909" s="140" t="s">
        <v>347</v>
      </c>
      <c r="C909" s="164" t="s">
        <v>92</v>
      </c>
      <c r="D909" s="164" t="s">
        <v>2134</v>
      </c>
      <c r="E909" s="141" t="s">
        <v>1391</v>
      </c>
      <c r="F909" s="140">
        <v>12</v>
      </c>
      <c r="G909" s="246">
        <v>1467.16</v>
      </c>
      <c r="H909" s="142">
        <f>TRUNC(G909 * (1 + 'BDI '!$F$29), 2)</f>
        <v>1741.66</v>
      </c>
      <c r="I909" s="142">
        <f t="shared" si="74"/>
        <v>20899.919999999998</v>
      </c>
      <c r="J909" s="215">
        <f t="shared" si="71"/>
        <v>4.3643348937713999E-3</v>
      </c>
      <c r="M909" s="244">
        <f t="shared" si="70"/>
        <v>17605.919999999998</v>
      </c>
    </row>
    <row r="910" spans="1:13">
      <c r="A910" s="212">
        <v>16</v>
      </c>
      <c r="B910" s="163"/>
      <c r="C910" s="163"/>
      <c r="D910" s="163" t="s">
        <v>1397</v>
      </c>
      <c r="E910" s="163"/>
      <c r="F910" s="138"/>
      <c r="G910" s="163"/>
      <c r="H910" s="163"/>
      <c r="I910" s="139">
        <f>I911+I916+I918+I924+I926+I929</f>
        <v>335618.93</v>
      </c>
      <c r="J910" s="213">
        <f t="shared" si="71"/>
        <v>7.0084163346520983E-2</v>
      </c>
      <c r="M910" s="244">
        <f t="shared" si="70"/>
        <v>0</v>
      </c>
    </row>
    <row r="911" spans="1:13">
      <c r="A911" s="212" t="s">
        <v>1428</v>
      </c>
      <c r="B911" s="163"/>
      <c r="C911" s="163"/>
      <c r="D911" s="163" t="s">
        <v>1399</v>
      </c>
      <c r="E911" s="163"/>
      <c r="F911" s="138"/>
      <c r="G911" s="163"/>
      <c r="H911" s="163"/>
      <c r="I911" s="139">
        <f>SUM(I912:I915)</f>
        <v>82842.33</v>
      </c>
      <c r="J911" s="213">
        <f t="shared" si="71"/>
        <v>1.7299189255285442E-2</v>
      </c>
      <c r="M911" s="244">
        <f t="shared" si="70"/>
        <v>0</v>
      </c>
    </row>
    <row r="912" spans="1:13" ht="25.5">
      <c r="A912" s="214" t="s">
        <v>2135</v>
      </c>
      <c r="B912" s="140" t="s">
        <v>1400</v>
      </c>
      <c r="C912" s="164" t="s">
        <v>73</v>
      </c>
      <c r="D912" s="164" t="s">
        <v>1401</v>
      </c>
      <c r="E912" s="141" t="s">
        <v>99</v>
      </c>
      <c r="F912" s="140">
        <v>3</v>
      </c>
      <c r="G912" s="246">
        <v>1954.58</v>
      </c>
      <c r="H912" s="142" t="str">
        <f>TRUNC(G912 * (1 + 'BDI '!$M$29), 2) &amp;CHAR(10)&amp; "(10.89%)"</f>
        <v>2167,43
(10.89%)</v>
      </c>
      <c r="I912" s="142">
        <f>TRUNC(F912 * TRUNC(G912 * (1 + 'BDI '!$M$29), 2), 2)</f>
        <v>6502.29</v>
      </c>
      <c r="J912" s="215">
        <f t="shared" ref="J912:J943" si="75">I912/$H$947</f>
        <v>1.3578124287758439E-3</v>
      </c>
      <c r="M912" s="244">
        <f t="shared" ref="M912:M943" si="76">TRUNC(F912*G912,2)</f>
        <v>5863.74</v>
      </c>
    </row>
    <row r="913" spans="1:13" ht="25.5">
      <c r="A913" s="214" t="s">
        <v>2136</v>
      </c>
      <c r="B913" s="140" t="s">
        <v>1402</v>
      </c>
      <c r="C913" s="164" t="s">
        <v>73</v>
      </c>
      <c r="D913" s="164" t="s">
        <v>1403</v>
      </c>
      <c r="E913" s="141" t="s">
        <v>99</v>
      </c>
      <c r="F913" s="140">
        <v>5</v>
      </c>
      <c r="G913" s="246">
        <v>2188.5700000000002</v>
      </c>
      <c r="H913" s="142" t="str">
        <f>TRUNC(G913 * (1 + 'BDI '!$M$29), 2) &amp;CHAR(10)&amp; "(10.89%)"</f>
        <v>2426,9
(10.89%)</v>
      </c>
      <c r="I913" s="142">
        <f>TRUNC(F913 * TRUNC(G913 * (1 + 'BDI '!$M$29), 2), 2)</f>
        <v>12134.5</v>
      </c>
      <c r="J913" s="215">
        <f t="shared" si="75"/>
        <v>2.5339341857992304E-3</v>
      </c>
      <c r="M913" s="244">
        <f t="shared" si="76"/>
        <v>10942.85</v>
      </c>
    </row>
    <row r="914" spans="1:13" ht="25.5">
      <c r="A914" s="214" t="s">
        <v>2137</v>
      </c>
      <c r="B914" s="140" t="s">
        <v>1404</v>
      </c>
      <c r="C914" s="164" t="s">
        <v>73</v>
      </c>
      <c r="D914" s="164" t="s">
        <v>1405</v>
      </c>
      <c r="E914" s="141" t="s">
        <v>99</v>
      </c>
      <c r="F914" s="140">
        <v>4</v>
      </c>
      <c r="G914" s="246">
        <v>3249</v>
      </c>
      <c r="H914" s="142" t="str">
        <f>TRUNC(G914 * (1 + 'BDI '!$M$29), 2) &amp;CHAR(10)&amp; "(10.89%)"</f>
        <v>3602,81
(10.89%)</v>
      </c>
      <c r="I914" s="142">
        <f>TRUNC(F914 * TRUNC(G914 * (1 + 'BDI '!$M$29), 2), 2)</f>
        <v>14411.24</v>
      </c>
      <c r="J914" s="215">
        <f t="shared" si="75"/>
        <v>3.0093645140514486E-3</v>
      </c>
      <c r="M914" s="244">
        <f t="shared" si="76"/>
        <v>12996</v>
      </c>
    </row>
    <row r="915" spans="1:13" ht="25.5">
      <c r="A915" s="214" t="s">
        <v>2138</v>
      </c>
      <c r="B915" s="140" t="s">
        <v>1406</v>
      </c>
      <c r="C915" s="164" t="s">
        <v>73</v>
      </c>
      <c r="D915" s="164" t="s">
        <v>1407</v>
      </c>
      <c r="E915" s="141" t="s">
        <v>99</v>
      </c>
      <c r="F915" s="140">
        <v>10</v>
      </c>
      <c r="G915" s="246">
        <v>4490.43</v>
      </c>
      <c r="H915" s="142" t="str">
        <f>TRUNC(G915 * (1 + 'BDI '!$M$29), 2) &amp;CHAR(10)&amp; "(10.89%)"</f>
        <v>4979,43
(10.89%)</v>
      </c>
      <c r="I915" s="142">
        <f>TRUNC(F915 * TRUNC(G915 * (1 + 'BDI '!$M$29), 2), 2)</f>
        <v>49794.3</v>
      </c>
      <c r="J915" s="215">
        <f t="shared" si="75"/>
        <v>1.0398078126658918E-2</v>
      </c>
      <c r="M915" s="244">
        <f t="shared" si="76"/>
        <v>44904.3</v>
      </c>
    </row>
    <row r="916" spans="1:13">
      <c r="A916" s="212" t="s">
        <v>2139</v>
      </c>
      <c r="B916" s="163"/>
      <c r="C916" s="163"/>
      <c r="D916" s="163" t="s">
        <v>1409</v>
      </c>
      <c r="E916" s="163"/>
      <c r="F916" s="138"/>
      <c r="G916" s="163"/>
      <c r="H916" s="163"/>
      <c r="I916" s="139">
        <f>SUM(I917)</f>
        <v>24755.03</v>
      </c>
      <c r="J916" s="213">
        <f t="shared" si="75"/>
        <v>5.1693614724533784E-3</v>
      </c>
      <c r="M916" s="244">
        <f t="shared" si="76"/>
        <v>0</v>
      </c>
    </row>
    <row r="917" spans="1:13" ht="25.5">
      <c r="A917" s="214" t="s">
        <v>2140</v>
      </c>
      <c r="B917" s="140" t="s">
        <v>1951</v>
      </c>
      <c r="C917" s="164" t="s">
        <v>73</v>
      </c>
      <c r="D917" s="164" t="s">
        <v>1952</v>
      </c>
      <c r="E917" s="141" t="s">
        <v>99</v>
      </c>
      <c r="F917" s="140">
        <v>1</v>
      </c>
      <c r="G917" s="246">
        <v>22323.96</v>
      </c>
      <c r="H917" s="142" t="str">
        <f>TRUNC(G917 * (1 + 'BDI '!$M$29), 2) &amp;CHAR(10)&amp; "(10.89%)"</f>
        <v>24755,03
(10.89%)</v>
      </c>
      <c r="I917" s="142">
        <f>TRUNC(F917 * TRUNC(G917 * (1 + 'BDI '!$M$29), 2), 2)</f>
        <v>24755.03</v>
      </c>
      <c r="J917" s="215">
        <f t="shared" si="75"/>
        <v>5.1693614724533784E-3</v>
      </c>
      <c r="M917" s="244">
        <f t="shared" si="76"/>
        <v>22323.96</v>
      </c>
    </row>
    <row r="918" spans="1:13">
      <c r="A918" s="212" t="s">
        <v>2141</v>
      </c>
      <c r="B918" s="163"/>
      <c r="C918" s="163"/>
      <c r="D918" s="163" t="s">
        <v>1305</v>
      </c>
      <c r="E918" s="163"/>
      <c r="F918" s="138"/>
      <c r="G918" s="163"/>
      <c r="H918" s="163"/>
      <c r="I918" s="139">
        <f>SUM(I919:I923)</f>
        <v>18691.3</v>
      </c>
      <c r="J918" s="213">
        <f t="shared" si="75"/>
        <v>3.9031294282441927E-3</v>
      </c>
      <c r="M918" s="244">
        <f t="shared" si="76"/>
        <v>0</v>
      </c>
    </row>
    <row r="919" spans="1:13" ht="25.5">
      <c r="A919" s="214" t="s">
        <v>2142</v>
      </c>
      <c r="B919" s="140" t="s">
        <v>2143</v>
      </c>
      <c r="C919" s="164" t="s">
        <v>92</v>
      </c>
      <c r="D919" s="164" t="s">
        <v>1411</v>
      </c>
      <c r="E919" s="141" t="s">
        <v>94</v>
      </c>
      <c r="F919" s="140">
        <v>55</v>
      </c>
      <c r="G919" s="246">
        <v>158.07</v>
      </c>
      <c r="H919" s="142" t="str">
        <f>TRUNC(G919 * (1 + 'BDI '!$M$29), 2) &amp;CHAR(10)&amp; "(10.89%)"</f>
        <v>175,28
(10.89%)</v>
      </c>
      <c r="I919" s="142">
        <f>TRUNC(F919 * TRUNC(G919 * (1 + 'BDI '!$M$29), 2), 2)</f>
        <v>9640.4</v>
      </c>
      <c r="J919" s="215">
        <f t="shared" si="75"/>
        <v>2.0131146009130085E-3</v>
      </c>
      <c r="M919" s="244">
        <f t="shared" si="76"/>
        <v>8693.85</v>
      </c>
    </row>
    <row r="920" spans="1:13" ht="25.5">
      <c r="A920" s="214" t="s">
        <v>2144</v>
      </c>
      <c r="B920" s="140" t="s">
        <v>2145</v>
      </c>
      <c r="C920" s="164" t="s">
        <v>92</v>
      </c>
      <c r="D920" s="164" t="s">
        <v>1412</v>
      </c>
      <c r="E920" s="141" t="s">
        <v>94</v>
      </c>
      <c r="F920" s="140">
        <v>2</v>
      </c>
      <c r="G920" s="246">
        <v>278.5</v>
      </c>
      <c r="H920" s="142" t="str">
        <f>TRUNC(G920 * (1 + 'BDI '!$M$29), 2) &amp;CHAR(10)&amp; "(10.89%)"</f>
        <v>308,82
(10.89%)</v>
      </c>
      <c r="I920" s="142">
        <f>TRUNC(F920 * TRUNC(G920 * (1 + 'BDI '!$M$29), 2), 2)</f>
        <v>617.64</v>
      </c>
      <c r="J920" s="215">
        <f t="shared" si="75"/>
        <v>1.2897598669224416E-4</v>
      </c>
      <c r="M920" s="244">
        <f t="shared" si="76"/>
        <v>557</v>
      </c>
    </row>
    <row r="921" spans="1:13" ht="25.5">
      <c r="A921" s="214" t="s">
        <v>2146</v>
      </c>
      <c r="B921" s="140" t="s">
        <v>2147</v>
      </c>
      <c r="C921" s="164" t="s">
        <v>92</v>
      </c>
      <c r="D921" s="164" t="s">
        <v>1413</v>
      </c>
      <c r="E921" s="141" t="s">
        <v>94</v>
      </c>
      <c r="F921" s="140">
        <v>2</v>
      </c>
      <c r="G921" s="246">
        <v>2439.46</v>
      </c>
      <c r="H921" s="142" t="str">
        <f>TRUNC(G921 * (1 + 'BDI '!$M$29), 2) &amp;CHAR(10)&amp; "(10.89%)"</f>
        <v>2705,11
(10.89%)</v>
      </c>
      <c r="I921" s="142">
        <f>TRUNC(F921 * TRUNC(G921 * (1 + 'BDI '!$M$29), 2), 2)</f>
        <v>5410.22</v>
      </c>
      <c r="J921" s="215">
        <f t="shared" si="75"/>
        <v>1.1297656607766875E-3</v>
      </c>
      <c r="M921" s="244">
        <f t="shared" si="76"/>
        <v>4878.92</v>
      </c>
    </row>
    <row r="922" spans="1:13" ht="42.75" customHeight="1">
      <c r="A922" s="214" t="s">
        <v>2148</v>
      </c>
      <c r="B922" s="140" t="s">
        <v>2149</v>
      </c>
      <c r="C922" s="164" t="s">
        <v>92</v>
      </c>
      <c r="D922" s="164" t="s">
        <v>2150</v>
      </c>
      <c r="E922" s="141" t="s">
        <v>99</v>
      </c>
      <c r="F922" s="140">
        <v>1</v>
      </c>
      <c r="G922" s="246">
        <v>423.47</v>
      </c>
      <c r="H922" s="142" t="str">
        <f>TRUNC(G922 * (1 + 'BDI '!$M$29), 2) &amp;CHAR(10)&amp; "(10.89%)"</f>
        <v>469,58
(10.89%)</v>
      </c>
      <c r="I922" s="142">
        <f>TRUNC(F922 * TRUNC(G922 * (1 + 'BDI '!$M$29), 2), 2)</f>
        <v>469.58</v>
      </c>
      <c r="J922" s="215">
        <f t="shared" si="75"/>
        <v>9.8058001151065356E-5</v>
      </c>
      <c r="M922" s="244">
        <f t="shared" si="76"/>
        <v>423.47</v>
      </c>
    </row>
    <row r="923" spans="1:13" ht="25.5">
      <c r="A923" s="214" t="s">
        <v>2151</v>
      </c>
      <c r="B923" s="140" t="s">
        <v>2152</v>
      </c>
      <c r="C923" s="164" t="s">
        <v>92</v>
      </c>
      <c r="D923" s="164" t="s">
        <v>2153</v>
      </c>
      <c r="E923" s="141" t="s">
        <v>94</v>
      </c>
      <c r="F923" s="140">
        <v>23</v>
      </c>
      <c r="G923" s="246">
        <v>100.12</v>
      </c>
      <c r="H923" s="142" t="str">
        <f>TRUNC(G923 * (1 + 'BDI '!$M$29), 2) &amp;CHAR(10)&amp; "(10.89%)"</f>
        <v>111,02
(10.89%)</v>
      </c>
      <c r="I923" s="142">
        <f>TRUNC(F923 * TRUNC(G923 * (1 + 'BDI '!$M$29), 2), 2)</f>
        <v>2553.46</v>
      </c>
      <c r="J923" s="215">
        <f t="shared" si="75"/>
        <v>5.3321517871118742E-4</v>
      </c>
      <c r="M923" s="244">
        <f t="shared" si="76"/>
        <v>2302.7600000000002</v>
      </c>
    </row>
    <row r="924" spans="1:13" ht="14.25" customHeight="1">
      <c r="A924" s="212" t="s">
        <v>2154</v>
      </c>
      <c r="B924" s="163"/>
      <c r="C924" s="163"/>
      <c r="D924" s="163" t="s">
        <v>1415</v>
      </c>
      <c r="E924" s="163"/>
      <c r="F924" s="138"/>
      <c r="G924" s="163"/>
      <c r="H924" s="163"/>
      <c r="I924" s="139">
        <f>SUM(I925)</f>
        <v>168386.46</v>
      </c>
      <c r="J924" s="213">
        <f t="shared" si="75"/>
        <v>3.5162570144605436E-2</v>
      </c>
      <c r="M924" s="244">
        <f t="shared" si="76"/>
        <v>0</v>
      </c>
    </row>
    <row r="925" spans="1:13" ht="25.5">
      <c r="A925" s="214" t="s">
        <v>2155</v>
      </c>
      <c r="B925" s="140" t="s">
        <v>1416</v>
      </c>
      <c r="C925" s="164" t="s">
        <v>92</v>
      </c>
      <c r="D925" s="164" t="s">
        <v>2287</v>
      </c>
      <c r="E925" s="141" t="s">
        <v>94</v>
      </c>
      <c r="F925" s="140">
        <v>1</v>
      </c>
      <c r="G925" s="246">
        <v>151850</v>
      </c>
      <c r="H925" s="142" t="str">
        <f>TRUNC(G925 * (1 + 'BDI '!$M$29), 2) &amp;CHAR(10)&amp; "(10.89%)"</f>
        <v>168386,46
(10.89%)</v>
      </c>
      <c r="I925" s="142">
        <f>TRUNC(F925 * TRUNC(G925 * (1 + 'BDI '!$M$29), 2), 2)</f>
        <v>168386.46</v>
      </c>
      <c r="J925" s="215">
        <f t="shared" si="75"/>
        <v>3.5162570144605436E-2</v>
      </c>
      <c r="M925" s="244">
        <f t="shared" si="76"/>
        <v>151850</v>
      </c>
    </row>
    <row r="926" spans="1:13">
      <c r="A926" s="212" t="s">
        <v>2156</v>
      </c>
      <c r="B926" s="163"/>
      <c r="C926" s="163"/>
      <c r="D926" s="163" t="s">
        <v>1418</v>
      </c>
      <c r="E926" s="163"/>
      <c r="F926" s="138"/>
      <c r="G926" s="163"/>
      <c r="H926" s="163"/>
      <c r="I926" s="139">
        <f>SUM(I927:I928)</f>
        <v>7657.8099999999995</v>
      </c>
      <c r="J926" s="213">
        <f t="shared" si="75"/>
        <v>1.5991088670612883E-3</v>
      </c>
      <c r="M926" s="244">
        <f t="shared" si="76"/>
        <v>0</v>
      </c>
    </row>
    <row r="927" spans="1:13" ht="25.5">
      <c r="A927" s="214" t="s">
        <v>2157</v>
      </c>
      <c r="B927" s="140" t="s">
        <v>2158</v>
      </c>
      <c r="C927" s="164" t="s">
        <v>92</v>
      </c>
      <c r="D927" s="164" t="s">
        <v>2159</v>
      </c>
      <c r="E927" s="141" t="s">
        <v>94</v>
      </c>
      <c r="F927" s="140">
        <v>6</v>
      </c>
      <c r="G927" s="246">
        <v>632.73</v>
      </c>
      <c r="H927" s="142" t="str">
        <f>TRUNC(G927 * (1 + 'BDI '!$M$29), 2) &amp;CHAR(10)&amp; "(10.89%)"</f>
        <v>701,63
(10.89%)</v>
      </c>
      <c r="I927" s="142">
        <f>TRUNC(F927 * TRUNC(G927 * (1 + 'BDI '!$M$29), 2), 2)</f>
        <v>4209.78</v>
      </c>
      <c r="J927" s="215">
        <f t="shared" si="75"/>
        <v>8.7908899886224268E-4</v>
      </c>
      <c r="M927" s="244">
        <f t="shared" si="76"/>
        <v>3796.38</v>
      </c>
    </row>
    <row r="928" spans="1:13" ht="25.5">
      <c r="A928" s="214" t="s">
        <v>2160</v>
      </c>
      <c r="B928" s="140" t="s">
        <v>2161</v>
      </c>
      <c r="C928" s="164" t="s">
        <v>92</v>
      </c>
      <c r="D928" s="164" t="s">
        <v>1419</v>
      </c>
      <c r="E928" s="141" t="s">
        <v>94</v>
      </c>
      <c r="F928" s="140">
        <v>1</v>
      </c>
      <c r="G928" s="246">
        <v>3109.42</v>
      </c>
      <c r="H928" s="142" t="str">
        <f>TRUNC(G928 * (1 + 'BDI '!$M$29), 2) &amp;CHAR(10)&amp; "(10.89%)"</f>
        <v>3448,03
(10.89%)</v>
      </c>
      <c r="I928" s="142">
        <f>TRUNC(F928 * TRUNC(G928 * (1 + 'BDI '!$M$29), 2), 2)</f>
        <v>3448.03</v>
      </c>
      <c r="J928" s="215">
        <f t="shared" si="75"/>
        <v>7.2001986819904577E-4</v>
      </c>
      <c r="M928" s="244">
        <f t="shared" si="76"/>
        <v>3109.42</v>
      </c>
    </row>
    <row r="929" spans="1:13">
      <c r="A929" s="212" t="s">
        <v>2162</v>
      </c>
      <c r="B929" s="163"/>
      <c r="C929" s="163"/>
      <c r="D929" s="163" t="s">
        <v>1421</v>
      </c>
      <c r="E929" s="163"/>
      <c r="F929" s="138"/>
      <c r="G929" s="163"/>
      <c r="H929" s="163"/>
      <c r="I929" s="139">
        <f>SUM(I930:I941)</f>
        <v>33285.999999999993</v>
      </c>
      <c r="J929" s="213">
        <f t="shared" si="75"/>
        <v>6.9508041788712491E-3</v>
      </c>
      <c r="M929" s="244">
        <f t="shared" si="76"/>
        <v>0</v>
      </c>
    </row>
    <row r="930" spans="1:13" ht="25.5">
      <c r="A930" s="214" t="s">
        <v>2163</v>
      </c>
      <c r="B930" s="140" t="s">
        <v>2164</v>
      </c>
      <c r="C930" s="164" t="s">
        <v>92</v>
      </c>
      <c r="D930" s="164" t="s">
        <v>2165</v>
      </c>
      <c r="E930" s="141" t="s">
        <v>94</v>
      </c>
      <c r="F930" s="140">
        <v>1</v>
      </c>
      <c r="G930" s="246">
        <v>1583.76</v>
      </c>
      <c r="H930" s="142" t="str">
        <f>TRUNC(G930 * (1 + 'BDI '!$M$29), 2) &amp;CHAR(10)&amp; "(10.89%)"</f>
        <v>1756,23
(10.89%)</v>
      </c>
      <c r="I930" s="142">
        <f>TRUNC(F930 * TRUNC(G930 * (1 + 'BDI '!$M$29), 2), 2)</f>
        <v>1756.23</v>
      </c>
      <c r="J930" s="215">
        <f t="shared" si="75"/>
        <v>3.6673709136150501E-4</v>
      </c>
      <c r="M930" s="244">
        <f t="shared" si="76"/>
        <v>1583.76</v>
      </c>
    </row>
    <row r="931" spans="1:13" ht="25.5">
      <c r="A931" s="214" t="s">
        <v>2166</v>
      </c>
      <c r="B931" s="140" t="s">
        <v>2167</v>
      </c>
      <c r="C931" s="164" t="s">
        <v>92</v>
      </c>
      <c r="D931" s="164" t="s">
        <v>1422</v>
      </c>
      <c r="E931" s="141" t="s">
        <v>94</v>
      </c>
      <c r="F931" s="140">
        <v>1</v>
      </c>
      <c r="G931" s="246">
        <v>143.47999999999999</v>
      </c>
      <c r="H931" s="142" t="str">
        <f>TRUNC(G931 * (1 + 'BDI '!$M$29), 2) &amp;CHAR(10)&amp; "(10.89%)"</f>
        <v>159,1
(10.89%)</v>
      </c>
      <c r="I931" s="142">
        <f>TRUNC(F931 * TRUNC(G931 * (1 + 'BDI '!$M$29), 2), 2)</f>
        <v>159.1</v>
      </c>
      <c r="J931" s="215">
        <f t="shared" si="75"/>
        <v>3.3223365524797689E-5</v>
      </c>
      <c r="M931" s="244">
        <f t="shared" si="76"/>
        <v>143.47999999999999</v>
      </c>
    </row>
    <row r="932" spans="1:13" ht="25.5">
      <c r="A932" s="214" t="s">
        <v>2168</v>
      </c>
      <c r="B932" s="140" t="s">
        <v>2169</v>
      </c>
      <c r="C932" s="164" t="s">
        <v>92</v>
      </c>
      <c r="D932" s="164" t="s">
        <v>2170</v>
      </c>
      <c r="E932" s="141" t="s">
        <v>94</v>
      </c>
      <c r="F932" s="140">
        <v>2</v>
      </c>
      <c r="G932" s="246">
        <v>3524.31</v>
      </c>
      <c r="H932" s="142" t="str">
        <f>TRUNC(G932 * (1 + 'BDI '!$M$29), 2) &amp;CHAR(10)&amp; "(10.89%)"</f>
        <v>3908,1
(10.89%)</v>
      </c>
      <c r="I932" s="142">
        <f>TRUNC(F932 * TRUNC(G932 * (1 + 'BDI '!$M$29), 2), 2)</f>
        <v>7816.2</v>
      </c>
      <c r="J932" s="215">
        <f t="shared" si="75"/>
        <v>1.6321839699240963E-3</v>
      </c>
      <c r="M932" s="244">
        <f t="shared" si="76"/>
        <v>7048.62</v>
      </c>
    </row>
    <row r="933" spans="1:13" ht="25.5">
      <c r="A933" s="214" t="s">
        <v>2171</v>
      </c>
      <c r="B933" s="140" t="s">
        <v>2172</v>
      </c>
      <c r="C933" s="164" t="s">
        <v>92</v>
      </c>
      <c r="D933" s="164" t="s">
        <v>2173</v>
      </c>
      <c r="E933" s="141" t="s">
        <v>94</v>
      </c>
      <c r="F933" s="140">
        <v>2</v>
      </c>
      <c r="G933" s="246">
        <v>2635.37</v>
      </c>
      <c r="H933" s="142" t="str">
        <f>TRUNC(G933 * (1 + 'BDI '!$M$29), 2) &amp;CHAR(10)&amp; "(10.89%)"</f>
        <v>2922,36
(10.89%)</v>
      </c>
      <c r="I933" s="142">
        <f>TRUNC(F933 * TRUNC(G933 * (1 + 'BDI '!$M$29), 2), 2)</f>
        <v>5844.72</v>
      </c>
      <c r="J933" s="215">
        <f t="shared" si="75"/>
        <v>1.2204982335015434E-3</v>
      </c>
      <c r="M933" s="244">
        <f t="shared" si="76"/>
        <v>5270.74</v>
      </c>
    </row>
    <row r="934" spans="1:13" ht="25.5">
      <c r="A934" s="214" t="s">
        <v>2174</v>
      </c>
      <c r="B934" s="140" t="s">
        <v>2175</v>
      </c>
      <c r="C934" s="164" t="s">
        <v>92</v>
      </c>
      <c r="D934" s="164" t="s">
        <v>1423</v>
      </c>
      <c r="E934" s="141" t="s">
        <v>94</v>
      </c>
      <c r="F934" s="140">
        <v>8</v>
      </c>
      <c r="G934" s="246">
        <v>180.02</v>
      </c>
      <c r="H934" s="142" t="str">
        <f>TRUNC(G934 * (1 + 'BDI '!$M$29), 2) &amp;CHAR(10)&amp; "(10.89%)"</f>
        <v>199,62
(10.89%)</v>
      </c>
      <c r="I934" s="142">
        <f>TRUNC(F934 * TRUNC(G934 * (1 + 'BDI '!$M$29), 2), 2)</f>
        <v>1596.96</v>
      </c>
      <c r="J934" s="215">
        <f t="shared" si="75"/>
        <v>3.3347822632608998E-4</v>
      </c>
      <c r="M934" s="244">
        <f t="shared" si="76"/>
        <v>1440.16</v>
      </c>
    </row>
    <row r="935" spans="1:13" ht="25.5">
      <c r="A935" s="214" t="s">
        <v>2176</v>
      </c>
      <c r="B935" s="140" t="s">
        <v>2177</v>
      </c>
      <c r="C935" s="164" t="s">
        <v>92</v>
      </c>
      <c r="D935" s="164" t="s">
        <v>1424</v>
      </c>
      <c r="E935" s="141" t="s">
        <v>94</v>
      </c>
      <c r="F935" s="140">
        <v>1</v>
      </c>
      <c r="G935" s="246">
        <v>193.79</v>
      </c>
      <c r="H935" s="142" t="str">
        <f>TRUNC(G935 * (1 + 'BDI '!$M$29), 2) &amp;CHAR(10)&amp; "(10.89%)"</f>
        <v>214,89
(10.89%)</v>
      </c>
      <c r="I935" s="142">
        <f>TRUNC(F935 * TRUNC(G935 * (1 + 'BDI '!$M$29), 2), 2)</f>
        <v>214.89</v>
      </c>
      <c r="J935" s="215">
        <f t="shared" si="75"/>
        <v>4.4873469626799345E-5</v>
      </c>
      <c r="M935" s="244">
        <f t="shared" si="76"/>
        <v>193.79</v>
      </c>
    </row>
    <row r="936" spans="1:13" ht="32.25" customHeight="1">
      <c r="A936" s="214" t="s">
        <v>2178</v>
      </c>
      <c r="B936" s="140" t="s">
        <v>2179</v>
      </c>
      <c r="C936" s="164" t="s">
        <v>92</v>
      </c>
      <c r="D936" s="164" t="s">
        <v>1426</v>
      </c>
      <c r="E936" s="141" t="s">
        <v>94</v>
      </c>
      <c r="F936" s="140">
        <v>6</v>
      </c>
      <c r="G936" s="246">
        <v>26.16</v>
      </c>
      <c r="H936" s="142" t="str">
        <f>TRUNC(G936 * (1 + 'BDI '!$M$29), 2) &amp;CHAR(10)&amp; "(10.89%)"</f>
        <v>29
(10.89%)</v>
      </c>
      <c r="I936" s="142">
        <f>TRUNC(F936 * TRUNC(G936 * (1 + 'BDI '!$M$29), 2), 2)</f>
        <v>174</v>
      </c>
      <c r="J936" s="215">
        <f t="shared" si="75"/>
        <v>3.6334793220080441E-5</v>
      </c>
      <c r="M936" s="244">
        <f t="shared" si="76"/>
        <v>156.96</v>
      </c>
    </row>
    <row r="937" spans="1:13" ht="25.5">
      <c r="A937" s="214" t="s">
        <v>2180</v>
      </c>
      <c r="B937" s="140" t="s">
        <v>2181</v>
      </c>
      <c r="C937" s="164" t="s">
        <v>92</v>
      </c>
      <c r="D937" s="164" t="s">
        <v>1295</v>
      </c>
      <c r="E937" s="141" t="s">
        <v>94</v>
      </c>
      <c r="F937" s="140">
        <v>4</v>
      </c>
      <c r="G937" s="246">
        <v>1451.59</v>
      </c>
      <c r="H937" s="142" t="str">
        <f>TRUNC(G937 * (1 + 'BDI '!$M$29), 2) &amp;CHAR(10)&amp; "(10.89%)"</f>
        <v>1609,66
(10.89%)</v>
      </c>
      <c r="I937" s="142">
        <f>TRUNC(F937 * TRUNC(G937 * (1 + 'BDI '!$M$29), 2), 2)</f>
        <v>6438.64</v>
      </c>
      <c r="J937" s="215">
        <f t="shared" si="75"/>
        <v>1.344520994359418E-3</v>
      </c>
      <c r="M937" s="244">
        <f t="shared" si="76"/>
        <v>5806.36</v>
      </c>
    </row>
    <row r="938" spans="1:13" ht="25.5">
      <c r="A938" s="214" t="s">
        <v>2182</v>
      </c>
      <c r="B938" s="140" t="s">
        <v>2183</v>
      </c>
      <c r="C938" s="164" t="s">
        <v>92</v>
      </c>
      <c r="D938" s="164" t="s">
        <v>1303</v>
      </c>
      <c r="E938" s="141" t="s">
        <v>94</v>
      </c>
      <c r="F938" s="140">
        <v>96</v>
      </c>
      <c r="G938" s="246">
        <v>34.11</v>
      </c>
      <c r="H938" s="142" t="str">
        <f>TRUNC(G938 * (1 + 'BDI '!$M$29), 2) &amp;CHAR(10)&amp; "(10.89%)"</f>
        <v>37,82
(10.89%)</v>
      </c>
      <c r="I938" s="142">
        <f>TRUNC(F938 * TRUNC(G938 * (1 + 'BDI '!$M$29), 2), 2)</f>
        <v>3630.72</v>
      </c>
      <c r="J938" s="215">
        <f t="shared" si="75"/>
        <v>7.5816931287362333E-4</v>
      </c>
      <c r="M938" s="244">
        <f t="shared" si="76"/>
        <v>3274.56</v>
      </c>
    </row>
    <row r="939" spans="1:13" ht="25.5">
      <c r="A939" s="214" t="s">
        <v>2184</v>
      </c>
      <c r="B939" s="140" t="s">
        <v>2185</v>
      </c>
      <c r="C939" s="164" t="s">
        <v>92</v>
      </c>
      <c r="D939" s="164" t="s">
        <v>1304</v>
      </c>
      <c r="E939" s="141" t="s">
        <v>94</v>
      </c>
      <c r="F939" s="140">
        <v>96</v>
      </c>
      <c r="G939" s="246">
        <v>25.78</v>
      </c>
      <c r="H939" s="142" t="str">
        <f>TRUNC(G939 * (1 + 'BDI '!$M$29), 2) &amp;CHAR(10)&amp; "(10.89%)"</f>
        <v>28,58
(10.89%)</v>
      </c>
      <c r="I939" s="142">
        <f>TRUNC(F939 * TRUNC(G939 * (1 + 'BDI '!$M$29), 2), 2)</f>
        <v>2743.68</v>
      </c>
      <c r="J939" s="215">
        <f t="shared" si="75"/>
        <v>5.7293704288546149E-4</v>
      </c>
      <c r="M939" s="244">
        <f t="shared" si="76"/>
        <v>2474.88</v>
      </c>
    </row>
    <row r="940" spans="1:13" ht="25.5">
      <c r="A940" s="214" t="s">
        <v>2186</v>
      </c>
      <c r="B940" s="140" t="s">
        <v>2187</v>
      </c>
      <c r="C940" s="164" t="s">
        <v>92</v>
      </c>
      <c r="D940" s="164" t="s">
        <v>1302</v>
      </c>
      <c r="E940" s="141" t="s">
        <v>94</v>
      </c>
      <c r="F940" s="140">
        <v>64</v>
      </c>
      <c r="G940" s="246">
        <v>35.79</v>
      </c>
      <c r="H940" s="142" t="str">
        <f>TRUNC(G940 * (1 + 'BDI '!$M$29), 2) &amp;CHAR(10)&amp; "(10.89%)"</f>
        <v>39,68
(10.89%)</v>
      </c>
      <c r="I940" s="142">
        <f>TRUNC(F940 * TRUNC(G940 * (1 + 'BDI '!$M$29), 2), 2)</f>
        <v>2539.52</v>
      </c>
      <c r="J940" s="215">
        <f t="shared" si="75"/>
        <v>5.3030421884056708E-4</v>
      </c>
      <c r="M940" s="244">
        <f t="shared" si="76"/>
        <v>2290.56</v>
      </c>
    </row>
    <row r="941" spans="1:13" ht="25.5">
      <c r="A941" s="214" t="s">
        <v>2338</v>
      </c>
      <c r="B941" s="140" t="s">
        <v>2096</v>
      </c>
      <c r="C941" s="164" t="s">
        <v>92</v>
      </c>
      <c r="D941" s="164" t="s">
        <v>2097</v>
      </c>
      <c r="E941" s="141" t="s">
        <v>94</v>
      </c>
      <c r="F941" s="140">
        <v>1</v>
      </c>
      <c r="G941" s="246">
        <v>334.88</v>
      </c>
      <c r="H941" s="142" t="str">
        <f>TRUNC(G941 * (1 + 'BDI '!$M$29), 2) &amp;CHAR(10)&amp; "(10.89%)"</f>
        <v>371,34
(10.89%)</v>
      </c>
      <c r="I941" s="142">
        <f>TRUNC(F941 * TRUNC(G941 * (1 + 'BDI '!$M$29), 2), 2)</f>
        <v>371.34</v>
      </c>
      <c r="J941" s="215">
        <f t="shared" si="75"/>
        <v>7.7543460427268224E-5</v>
      </c>
      <c r="M941" s="244">
        <f t="shared" si="76"/>
        <v>334.88</v>
      </c>
    </row>
    <row r="942" spans="1:13" ht="14.25" customHeight="1">
      <c r="A942" s="212">
        <v>17</v>
      </c>
      <c r="B942" s="163"/>
      <c r="C942" s="163"/>
      <c r="D942" s="163" t="s">
        <v>1427</v>
      </c>
      <c r="E942" s="163"/>
      <c r="F942" s="138"/>
      <c r="G942" s="163"/>
      <c r="H942" s="163"/>
      <c r="I942" s="139">
        <f>SUM(I943)</f>
        <v>6125.6</v>
      </c>
      <c r="J942" s="213">
        <f t="shared" si="75"/>
        <v>1.2791517778673836E-3</v>
      </c>
      <c r="M942" s="244">
        <f t="shared" si="76"/>
        <v>0</v>
      </c>
    </row>
    <row r="943" spans="1:13" ht="14.25" customHeight="1">
      <c r="A943" s="214" t="s">
        <v>2188</v>
      </c>
      <c r="B943" s="140" t="s">
        <v>1429</v>
      </c>
      <c r="C943" s="164" t="s">
        <v>92</v>
      </c>
      <c r="D943" s="164" t="s">
        <v>1430</v>
      </c>
      <c r="E943" s="141" t="s">
        <v>75</v>
      </c>
      <c r="F943" s="140">
        <v>1566.65</v>
      </c>
      <c r="G943" s="246">
        <v>3.3</v>
      </c>
      <c r="H943" s="142">
        <f>TRUNC(G943 * (1 + 'BDI '!$F$29), 2)</f>
        <v>3.91</v>
      </c>
      <c r="I943" s="142">
        <f>TRUNC(F943 * H943, 2)</f>
        <v>6125.6</v>
      </c>
      <c r="J943" s="215">
        <f t="shared" si="75"/>
        <v>1.2791517778673836E-3</v>
      </c>
      <c r="M943" s="244">
        <f t="shared" si="76"/>
        <v>5169.9399999999996</v>
      </c>
    </row>
    <row r="944" spans="1:13" ht="14.25" customHeight="1">
      <c r="A944" s="216"/>
      <c r="B944" s="217"/>
      <c r="C944" s="217"/>
      <c r="D944" s="217"/>
      <c r="E944" s="217"/>
      <c r="F944" s="217"/>
      <c r="G944" s="217"/>
      <c r="H944" s="217"/>
      <c r="I944" s="217"/>
      <c r="J944" s="218"/>
    </row>
    <row r="945" spans="1:10">
      <c r="A945" s="219"/>
      <c r="B945" s="220"/>
      <c r="C945" s="220"/>
      <c r="D945" s="221"/>
      <c r="E945" s="222"/>
      <c r="F945" s="223" t="s">
        <v>1431</v>
      </c>
      <c r="G945" s="220"/>
      <c r="H945" s="224">
        <f>SUM(M13:M943)</f>
        <v>4054629.2600000026</v>
      </c>
      <c r="I945" s="220"/>
      <c r="J945" s="225"/>
    </row>
    <row r="946" spans="1:10">
      <c r="A946" s="219"/>
      <c r="B946" s="220"/>
      <c r="C946" s="220"/>
      <c r="D946" s="221"/>
      <c r="E946" s="222"/>
      <c r="F946" s="223" t="s">
        <v>1432</v>
      </c>
      <c r="G946" s="220"/>
      <c r="H946" s="224">
        <f>H947-H945</f>
        <v>734169.14999999758</v>
      </c>
      <c r="I946" s="220"/>
      <c r="J946" s="225"/>
    </row>
    <row r="947" spans="1:10" ht="15" thickBot="1">
      <c r="A947" s="226"/>
      <c r="B947" s="227"/>
      <c r="C947" s="227"/>
      <c r="D947" s="228"/>
      <c r="E947" s="229"/>
      <c r="F947" s="230" t="s">
        <v>1433</v>
      </c>
      <c r="G947" s="227"/>
      <c r="H947" s="231">
        <f>I942+I910+I901+I876+I852+I848+I835+I826+I792+I656+I632+I554+I332+I220+I93+I67+I13</f>
        <v>4788798.41</v>
      </c>
      <c r="I947" s="227"/>
      <c r="J947" s="232"/>
    </row>
  </sheetData>
  <sheetProtection selectLockedCells="1"/>
  <mergeCells count="16">
    <mergeCell ref="A947:C947"/>
    <mergeCell ref="F947:G947"/>
    <mergeCell ref="H947:J947"/>
    <mergeCell ref="A945:C945"/>
    <mergeCell ref="F945:G945"/>
    <mergeCell ref="H945:J945"/>
    <mergeCell ref="A946:C946"/>
    <mergeCell ref="F946:G946"/>
    <mergeCell ref="H946:J946"/>
    <mergeCell ref="A11:J11"/>
    <mergeCell ref="E1:F1"/>
    <mergeCell ref="G1:H1"/>
    <mergeCell ref="I1:J1"/>
    <mergeCell ref="E10:F10"/>
    <mergeCell ref="G10:H10"/>
    <mergeCell ref="I10:J10"/>
  </mergeCells>
  <phoneticPr fontId="29" type="noConversion"/>
  <pageMargins left="0.5" right="0.5" top="1" bottom="1" header="0.5" footer="0.5"/>
  <pageSetup paperSize="9" scale="63" fitToHeight="0" orientation="landscape" r:id="rId1"/>
  <headerFooter>
    <oddHeader>&amp;L &amp;C &amp;R</oddHeader>
    <oddFooter>&amp;L &amp;C &amp;R</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LY89"/>
  <sheetViews>
    <sheetView showGridLines="0" view="pageBreakPreview" zoomScale="70" zoomScaleNormal="55" zoomScaleSheetLayoutView="70" zoomScalePageLayoutView="85" workbookViewId="0">
      <selection activeCell="B13" sqref="B13"/>
    </sheetView>
  </sheetViews>
  <sheetFormatPr defaultRowHeight="15"/>
  <cols>
    <col min="1" max="1" width="15.85546875" style="52" customWidth="1"/>
    <col min="2" max="2" width="63.42578125" style="53" customWidth="1"/>
    <col min="3" max="3" width="18.42578125" style="54" customWidth="1"/>
    <col min="4" max="4" width="11.42578125" style="55" customWidth="1"/>
    <col min="5" max="16" width="18.5703125" style="52" customWidth="1"/>
    <col min="17" max="17" width="6.42578125" style="52" customWidth="1"/>
    <col min="18" max="18" width="9.28515625" style="52" customWidth="1"/>
    <col min="19" max="19" width="13" style="52" customWidth="1"/>
    <col min="20" max="244" width="8.85546875" style="52" customWidth="1"/>
    <col min="245" max="245" width="11.28515625" style="52" customWidth="1"/>
    <col min="246" max="246" width="43.85546875" style="52" customWidth="1"/>
    <col min="247" max="247" width="15.140625" style="52" customWidth="1"/>
    <col min="248" max="269" width="14.140625" style="52" customWidth="1"/>
    <col min="270" max="272" width="15.140625" style="52" customWidth="1"/>
    <col min="273" max="273" width="6.42578125" style="52" customWidth="1"/>
    <col min="274" max="274" width="10.85546875" style="52" customWidth="1"/>
    <col min="275" max="275" width="13" style="52" customWidth="1"/>
    <col min="276" max="500" width="8.85546875" style="52" customWidth="1"/>
    <col min="501" max="501" width="11.28515625" style="52" customWidth="1"/>
    <col min="502" max="502" width="43.85546875" style="52" customWidth="1"/>
    <col min="503" max="503" width="15.140625" style="52" customWidth="1"/>
    <col min="504" max="525" width="14.140625" style="52" customWidth="1"/>
    <col min="526" max="528" width="15.140625" style="52" customWidth="1"/>
    <col min="529" max="529" width="6.42578125" style="52" customWidth="1"/>
    <col min="530" max="530" width="10.85546875" style="52" customWidth="1"/>
    <col min="531" max="531" width="13" style="52" customWidth="1"/>
    <col min="532" max="756" width="8.85546875" style="52" customWidth="1"/>
    <col min="757" max="757" width="11.28515625" style="52" customWidth="1"/>
    <col min="758" max="758" width="43.85546875" style="52" customWidth="1"/>
    <col min="759" max="759" width="15.140625" style="52" customWidth="1"/>
    <col min="760" max="781" width="14.140625" style="52" customWidth="1"/>
    <col min="782" max="784" width="15.140625" style="52" customWidth="1"/>
    <col min="785" max="785" width="6.42578125" style="52" customWidth="1"/>
    <col min="786" max="786" width="10.85546875" style="52" customWidth="1"/>
    <col min="787" max="787" width="13" style="52" customWidth="1"/>
    <col min="788" max="1007" width="8.85546875" style="52" customWidth="1"/>
    <col min="1008" max="1013" width="8.85546875" style="51" customWidth="1"/>
    <col min="1014" max="1025" width="9.42578125" customWidth="1"/>
  </cols>
  <sheetData>
    <row r="1" spans="1:19" s="56" customFormat="1" ht="27.75" customHeight="1">
      <c r="A1" s="245"/>
      <c r="B1" s="245"/>
      <c r="C1" s="245"/>
      <c r="D1" s="245"/>
      <c r="E1" s="245"/>
      <c r="F1" s="245"/>
      <c r="G1" s="245"/>
      <c r="H1" s="245"/>
      <c r="I1" s="245"/>
      <c r="J1" s="245"/>
      <c r="K1" s="245"/>
      <c r="L1" s="245"/>
      <c r="M1" s="245"/>
      <c r="N1" s="245"/>
      <c r="O1" s="245"/>
      <c r="P1" s="245"/>
    </row>
    <row r="2" spans="1:19" s="56" customFormat="1" ht="27.75" customHeight="1">
      <c r="A2" s="245"/>
      <c r="B2" s="245"/>
      <c r="C2" s="245"/>
      <c r="D2" s="245"/>
      <c r="E2" s="245"/>
      <c r="F2" s="245"/>
      <c r="G2" s="245"/>
      <c r="H2" s="245"/>
      <c r="I2" s="245"/>
      <c r="J2" s="245"/>
      <c r="K2" s="245"/>
      <c r="L2" s="245"/>
      <c r="M2" s="245"/>
      <c r="N2" s="245"/>
      <c r="O2" s="245"/>
      <c r="P2" s="245"/>
    </row>
    <row r="3" spans="1:19" s="56" customFormat="1" ht="27.75" customHeight="1">
      <c r="A3" s="245"/>
      <c r="B3" s="245"/>
      <c r="C3" s="245"/>
      <c r="D3" s="245"/>
      <c r="E3" s="245"/>
      <c r="F3" s="245"/>
      <c r="G3" s="245"/>
      <c r="H3" s="245"/>
      <c r="I3" s="245"/>
      <c r="J3" s="245"/>
      <c r="K3" s="245"/>
      <c r="L3" s="245"/>
      <c r="M3" s="245"/>
      <c r="N3" s="245"/>
      <c r="O3" s="245"/>
      <c r="P3" s="245"/>
    </row>
    <row r="4" spans="1:19" s="56" customFormat="1" ht="27.75" customHeight="1">
      <c r="A4" s="245"/>
      <c r="B4" s="245"/>
      <c r="C4" s="245"/>
      <c r="D4" s="245"/>
      <c r="E4" s="245"/>
      <c r="F4" s="245"/>
      <c r="G4" s="245"/>
      <c r="H4" s="245"/>
      <c r="I4" s="245"/>
      <c r="J4" s="245"/>
      <c r="K4" s="245"/>
      <c r="L4" s="245"/>
      <c r="M4" s="245"/>
      <c r="N4" s="245"/>
      <c r="O4" s="245"/>
      <c r="P4" s="245"/>
    </row>
    <row r="5" spans="1:19" s="56" customFormat="1" ht="27.75" customHeight="1">
      <c r="A5" s="245"/>
      <c r="B5" s="245"/>
      <c r="C5" s="245"/>
      <c r="D5" s="245"/>
      <c r="E5" s="245"/>
      <c r="F5" s="245"/>
      <c r="G5" s="245"/>
      <c r="H5" s="245"/>
      <c r="I5" s="245"/>
      <c r="J5" s="245"/>
      <c r="K5" s="245"/>
      <c r="L5" s="245"/>
      <c r="M5" s="245"/>
      <c r="N5" s="245"/>
      <c r="O5" s="245"/>
      <c r="P5" s="245"/>
    </row>
    <row r="6" spans="1:19" s="57" customFormat="1" ht="27.75" customHeight="1">
      <c r="A6" s="194" t="s">
        <v>43</v>
      </c>
      <c r="B6" s="195"/>
      <c r="C6" s="195"/>
      <c r="D6" s="195"/>
      <c r="E6" s="195"/>
      <c r="F6" s="195"/>
      <c r="G6" s="195"/>
      <c r="H6" s="195"/>
      <c r="I6" s="195"/>
      <c r="J6" s="195"/>
      <c r="K6" s="195"/>
      <c r="L6" s="196"/>
      <c r="M6" s="196"/>
      <c r="N6" s="196"/>
      <c r="O6" s="196"/>
      <c r="P6" s="197"/>
    </row>
    <row r="7" spans="1:19" s="61" customFormat="1">
      <c r="A7" s="252" t="s">
        <v>2346</v>
      </c>
      <c r="B7" s="253"/>
      <c r="C7" s="58"/>
      <c r="D7" s="59"/>
      <c r="E7" s="60"/>
      <c r="F7" s="60"/>
      <c r="G7" s="60"/>
      <c r="H7" s="60"/>
      <c r="I7" s="60"/>
      <c r="J7" s="60"/>
      <c r="K7" s="60"/>
      <c r="L7" s="60"/>
      <c r="M7" s="60"/>
      <c r="N7" s="60"/>
      <c r="O7" s="60"/>
      <c r="P7" s="108"/>
    </row>
    <row r="8" spans="1:19" s="61" customFormat="1">
      <c r="A8" s="152" t="s">
        <v>44</v>
      </c>
      <c r="B8" s="62" t="str">
        <f>CAPA!B13</f>
        <v>REFORMA E AMPLIAÇÃO DO 16º GRUPAMENTO BOMBEIRO MILITAR.</v>
      </c>
      <c r="C8" s="62"/>
      <c r="D8" s="63"/>
      <c r="E8" s="62"/>
      <c r="I8" s="153"/>
      <c r="J8" s="198"/>
      <c r="K8" s="198"/>
      <c r="L8" s="198"/>
      <c r="M8" s="198"/>
      <c r="N8" s="198"/>
      <c r="O8" s="198"/>
      <c r="P8" s="199"/>
    </row>
    <row r="9" spans="1:19" s="61" customFormat="1">
      <c r="A9" s="109" t="s">
        <v>45</v>
      </c>
      <c r="B9" s="64" t="str">
        <f>CAPA!B14</f>
        <v xml:space="preserve">SNO EQ 1/2 - Setor Norte do Gama, Brasília - DF, 72430-280 </v>
      </c>
      <c r="C9" s="65"/>
      <c r="D9" s="66"/>
      <c r="E9" s="65"/>
      <c r="F9" s="65"/>
      <c r="G9" s="65"/>
      <c r="H9" s="65"/>
      <c r="I9" s="67" t="s">
        <v>46</v>
      </c>
      <c r="J9" s="67">
        <f>CAPA!B18</f>
        <v>0</v>
      </c>
      <c r="K9" s="67"/>
      <c r="L9" s="67"/>
      <c r="M9" s="67"/>
      <c r="N9" s="67"/>
      <c r="O9" s="67"/>
      <c r="P9" s="110"/>
    </row>
    <row r="10" spans="1:19" s="71" customFormat="1" ht="5.0999999999999996" customHeight="1">
      <c r="A10" s="111"/>
      <c r="B10" s="68"/>
      <c r="C10" s="69"/>
      <c r="D10" s="70"/>
      <c r="E10" s="69"/>
      <c r="F10" s="69"/>
      <c r="G10" s="69"/>
      <c r="H10" s="69"/>
      <c r="I10" s="69"/>
      <c r="J10" s="69"/>
      <c r="K10" s="69"/>
      <c r="L10" s="69"/>
      <c r="M10" s="69"/>
      <c r="N10" s="69"/>
      <c r="O10" s="69"/>
      <c r="P10" s="112"/>
    </row>
    <row r="11" spans="1:19" ht="15.95" customHeight="1">
      <c r="A11" s="113" t="s">
        <v>8</v>
      </c>
      <c r="B11" s="72" t="s">
        <v>47</v>
      </c>
      <c r="C11" s="72" t="s">
        <v>41</v>
      </c>
      <c r="D11" s="73"/>
      <c r="E11" s="188" t="s">
        <v>48</v>
      </c>
      <c r="F11" s="189"/>
      <c r="G11" s="189"/>
      <c r="H11" s="189"/>
      <c r="I11" s="189"/>
      <c r="J11" s="189"/>
      <c r="K11" s="189"/>
      <c r="L11" s="189"/>
      <c r="M11" s="189"/>
      <c r="N11" s="189"/>
      <c r="O11" s="189"/>
      <c r="P11" s="190"/>
    </row>
    <row r="12" spans="1:19" ht="15.95" customHeight="1">
      <c r="A12" s="114"/>
      <c r="B12" s="74"/>
      <c r="C12" s="74" t="s">
        <v>49</v>
      </c>
      <c r="D12" s="75" t="s">
        <v>11</v>
      </c>
      <c r="E12" s="76" t="s">
        <v>13</v>
      </c>
      <c r="F12" s="76" t="s">
        <v>15</v>
      </c>
      <c r="G12" s="76" t="s">
        <v>17</v>
      </c>
      <c r="H12" s="76" t="s">
        <v>19</v>
      </c>
      <c r="I12" s="76" t="s">
        <v>22</v>
      </c>
      <c r="J12" s="76" t="s">
        <v>26</v>
      </c>
      <c r="K12" s="76" t="s">
        <v>28</v>
      </c>
      <c r="L12" s="76" t="s">
        <v>30</v>
      </c>
      <c r="M12" s="76" t="s">
        <v>32</v>
      </c>
      <c r="N12" s="76" t="s">
        <v>34</v>
      </c>
      <c r="O12" s="76" t="s">
        <v>2189</v>
      </c>
      <c r="P12" s="156" t="s">
        <v>2190</v>
      </c>
    </row>
    <row r="13" spans="1:19" ht="15.95" customHeight="1">
      <c r="A13" s="115"/>
      <c r="B13" s="77"/>
      <c r="C13" s="78"/>
      <c r="D13" s="79"/>
      <c r="E13" s="80">
        <v>0.4</v>
      </c>
      <c r="F13" s="80">
        <v>0.6</v>
      </c>
      <c r="G13" s="80"/>
      <c r="H13" s="80"/>
      <c r="I13" s="80"/>
      <c r="J13" s="80"/>
      <c r="K13" s="80"/>
      <c r="L13" s="143"/>
      <c r="M13" s="143"/>
      <c r="N13" s="143"/>
      <c r="O13" s="143"/>
      <c r="P13" s="116"/>
      <c r="R13" s="81">
        <f>SUM(E13:P13)</f>
        <v>1</v>
      </c>
      <c r="S13" s="82"/>
    </row>
    <row r="14" spans="1:19" ht="15.95" customHeight="1">
      <c r="A14" s="117">
        <v>1</v>
      </c>
      <c r="B14" s="83" t="str">
        <f>VLOOKUP(A14,'Resumo Orçamento'!$A$16:$C$32,2,0)</f>
        <v>SERVIÇOS PRELIMINARES</v>
      </c>
      <c r="C14" s="84"/>
      <c r="D14" s="85"/>
      <c r="E14" s="86" t="str">
        <f t="shared" ref="E14:P14" si="0">IF(E13&lt;&gt;0,"I","")</f>
        <v>I</v>
      </c>
      <c r="F14" s="86" t="str">
        <f t="shared" si="0"/>
        <v>I</v>
      </c>
      <c r="G14" s="86" t="str">
        <f t="shared" si="0"/>
        <v/>
      </c>
      <c r="H14" s="86" t="str">
        <f t="shared" si="0"/>
        <v/>
      </c>
      <c r="I14" s="86" t="str">
        <f t="shared" si="0"/>
        <v/>
      </c>
      <c r="J14" s="86" t="str">
        <f t="shared" si="0"/>
        <v/>
      </c>
      <c r="K14" s="86" t="str">
        <f t="shared" si="0"/>
        <v/>
      </c>
      <c r="L14" s="86" t="str">
        <f t="shared" si="0"/>
        <v/>
      </c>
      <c r="M14" s="86" t="str">
        <f t="shared" si="0"/>
        <v/>
      </c>
      <c r="N14" s="86" t="str">
        <f t="shared" ref="N14:O14" si="1">IF(N13&lt;&gt;0,"I","")</f>
        <v/>
      </c>
      <c r="O14" s="86" t="str">
        <f t="shared" si="1"/>
        <v/>
      </c>
      <c r="P14" s="118" t="str">
        <f t="shared" si="0"/>
        <v/>
      </c>
      <c r="R14" s="81"/>
      <c r="S14" s="82"/>
    </row>
    <row r="15" spans="1:19" ht="15.95" customHeight="1">
      <c r="A15" s="119"/>
      <c r="B15" s="87"/>
      <c r="C15" s="88">
        <f>VLOOKUP(A14,'Resumo Orçamento'!$A$16:$C$32,3,0)</f>
        <v>275407.15000000002</v>
      </c>
      <c r="D15" s="89">
        <f>C15/$C$67</f>
        <v>5.7510700267710803E-2</v>
      </c>
      <c r="E15" s="90">
        <f t="shared" ref="E15:P15" si="2">ROUND(E13*$C15,4)</f>
        <v>110162.86</v>
      </c>
      <c r="F15" s="90">
        <f t="shared" si="2"/>
        <v>165244.29</v>
      </c>
      <c r="G15" s="90">
        <f t="shared" si="2"/>
        <v>0</v>
      </c>
      <c r="H15" s="90">
        <f t="shared" si="2"/>
        <v>0</v>
      </c>
      <c r="I15" s="90">
        <f t="shared" si="2"/>
        <v>0</v>
      </c>
      <c r="J15" s="90">
        <f t="shared" si="2"/>
        <v>0</v>
      </c>
      <c r="K15" s="90">
        <f t="shared" si="2"/>
        <v>0</v>
      </c>
      <c r="L15" s="90">
        <f t="shared" si="2"/>
        <v>0</v>
      </c>
      <c r="M15" s="90">
        <f t="shared" si="2"/>
        <v>0</v>
      </c>
      <c r="N15" s="90">
        <f t="shared" ref="N15:O15" si="3">ROUND(N13*$C15,4)</f>
        <v>0</v>
      </c>
      <c r="O15" s="90">
        <f t="shared" si="3"/>
        <v>0</v>
      </c>
      <c r="P15" s="120">
        <f t="shared" si="2"/>
        <v>0</v>
      </c>
      <c r="R15" s="81"/>
      <c r="S15" s="82"/>
    </row>
    <row r="16" spans="1:19" ht="15.95" customHeight="1">
      <c r="A16" s="121"/>
      <c r="B16" s="77"/>
      <c r="C16" s="78"/>
      <c r="D16" s="79"/>
      <c r="E16" s="80">
        <v>0.2</v>
      </c>
      <c r="F16" s="80">
        <v>0.8</v>
      </c>
      <c r="G16" s="80"/>
      <c r="H16" s="80"/>
      <c r="I16" s="80"/>
      <c r="J16" s="80"/>
      <c r="K16" s="80"/>
      <c r="L16" s="143"/>
      <c r="M16" s="143"/>
      <c r="N16" s="143"/>
      <c r="O16" s="143"/>
      <c r="P16" s="116"/>
      <c r="R16" s="81">
        <f t="shared" ref="R16" si="4">SUM(E16:P16)</f>
        <v>1</v>
      </c>
      <c r="S16" s="82"/>
    </row>
    <row r="17" spans="1:19" ht="15.95" customHeight="1">
      <c r="A17" s="117">
        <v>2</v>
      </c>
      <c r="B17" s="83" t="str">
        <f>VLOOKUP(A17,'Resumo Orçamento'!$A$16:$C$32,2,0)</f>
        <v>DEMOLIÇÃO</v>
      </c>
      <c r="C17" s="84"/>
      <c r="D17" s="85"/>
      <c r="E17" s="86" t="str">
        <f t="shared" ref="E17:P17" si="5">IF(E16&lt;&gt;0,"I","")</f>
        <v>I</v>
      </c>
      <c r="F17" s="86" t="str">
        <f t="shared" si="5"/>
        <v>I</v>
      </c>
      <c r="G17" s="86" t="str">
        <f t="shared" si="5"/>
        <v/>
      </c>
      <c r="H17" s="86" t="str">
        <f t="shared" si="5"/>
        <v/>
      </c>
      <c r="I17" s="86" t="str">
        <f t="shared" si="5"/>
        <v/>
      </c>
      <c r="J17" s="86" t="str">
        <f t="shared" si="5"/>
        <v/>
      </c>
      <c r="K17" s="86" t="str">
        <f t="shared" si="5"/>
        <v/>
      </c>
      <c r="L17" s="86" t="str">
        <f t="shared" si="5"/>
        <v/>
      </c>
      <c r="M17" s="86" t="str">
        <f t="shared" si="5"/>
        <v/>
      </c>
      <c r="N17" s="86" t="str">
        <f t="shared" ref="N17:O17" si="6">IF(N16&lt;&gt;0,"I","")</f>
        <v/>
      </c>
      <c r="O17" s="86" t="str">
        <f t="shared" si="6"/>
        <v/>
      </c>
      <c r="P17" s="118" t="str">
        <f t="shared" si="5"/>
        <v/>
      </c>
      <c r="R17" s="81"/>
      <c r="S17" s="82"/>
    </row>
    <row r="18" spans="1:19" ht="15.95" customHeight="1">
      <c r="A18" s="119"/>
      <c r="B18" s="87"/>
      <c r="C18" s="88">
        <f>VLOOKUP(A17,'Resumo Orçamento'!$A$16:$C$32,3,0)</f>
        <v>68671.260000000009</v>
      </c>
      <c r="D18" s="89">
        <f>C18/$C$67</f>
        <v>1.4339977196910242E-2</v>
      </c>
      <c r="E18" s="90">
        <f t="shared" ref="E18:P18" si="7">ROUND(E16*$C18,4)</f>
        <v>13734.252</v>
      </c>
      <c r="F18" s="90">
        <f t="shared" si="7"/>
        <v>54937.008000000002</v>
      </c>
      <c r="G18" s="90">
        <f t="shared" si="7"/>
        <v>0</v>
      </c>
      <c r="H18" s="90">
        <f t="shared" si="7"/>
        <v>0</v>
      </c>
      <c r="I18" s="90">
        <f t="shared" si="7"/>
        <v>0</v>
      </c>
      <c r="J18" s="90">
        <f t="shared" si="7"/>
        <v>0</v>
      </c>
      <c r="K18" s="90">
        <f t="shared" si="7"/>
        <v>0</v>
      </c>
      <c r="L18" s="90">
        <f t="shared" si="7"/>
        <v>0</v>
      </c>
      <c r="M18" s="90">
        <f t="shared" si="7"/>
        <v>0</v>
      </c>
      <c r="N18" s="90">
        <f t="shared" ref="N18:O18" si="8">ROUND(N16*$C18,4)</f>
        <v>0</v>
      </c>
      <c r="O18" s="90">
        <f t="shared" si="8"/>
        <v>0</v>
      </c>
      <c r="P18" s="120">
        <f t="shared" si="7"/>
        <v>0</v>
      </c>
      <c r="R18" s="81"/>
      <c r="S18" s="82"/>
    </row>
    <row r="19" spans="1:19" ht="15.95" customHeight="1">
      <c r="A19" s="121"/>
      <c r="B19" s="77"/>
      <c r="C19" s="78"/>
      <c r="D19" s="79"/>
      <c r="E19" s="80"/>
      <c r="F19" s="80">
        <v>0.1</v>
      </c>
      <c r="G19" s="80">
        <v>0.4</v>
      </c>
      <c r="H19" s="80">
        <v>0.3</v>
      </c>
      <c r="I19" s="80">
        <v>0.2</v>
      </c>
      <c r="J19" s="80"/>
      <c r="K19" s="80"/>
      <c r="L19" s="143"/>
      <c r="M19" s="143"/>
      <c r="N19" s="143"/>
      <c r="O19" s="143"/>
      <c r="P19" s="116"/>
      <c r="R19" s="81">
        <f t="shared" ref="R19" si="9">SUM(E19:P19)</f>
        <v>1</v>
      </c>
      <c r="S19" s="82"/>
    </row>
    <row r="20" spans="1:19" ht="15.95" customHeight="1">
      <c r="A20" s="117">
        <v>3</v>
      </c>
      <c r="B20" s="83" t="str">
        <f>VLOOKUP(A20,'Resumo Orçamento'!$A$16:$C$32,2,0)</f>
        <v>FUNDAÇÃO E ESTRUTURA</v>
      </c>
      <c r="C20" s="84"/>
      <c r="D20" s="85"/>
      <c r="E20" s="86" t="str">
        <f t="shared" ref="E20:P20" si="10">IF(E19&lt;&gt;0,"I","")</f>
        <v/>
      </c>
      <c r="F20" s="86" t="str">
        <f t="shared" si="10"/>
        <v>I</v>
      </c>
      <c r="G20" s="86" t="str">
        <f t="shared" si="10"/>
        <v>I</v>
      </c>
      <c r="H20" s="86" t="str">
        <f t="shared" si="10"/>
        <v>I</v>
      </c>
      <c r="I20" s="86" t="str">
        <f t="shared" si="10"/>
        <v>I</v>
      </c>
      <c r="J20" s="86" t="str">
        <f t="shared" si="10"/>
        <v/>
      </c>
      <c r="K20" s="86" t="str">
        <f t="shared" si="10"/>
        <v/>
      </c>
      <c r="L20" s="86" t="str">
        <f t="shared" si="10"/>
        <v/>
      </c>
      <c r="M20" s="86" t="str">
        <f t="shared" si="10"/>
        <v/>
      </c>
      <c r="N20" s="86" t="str">
        <f t="shared" ref="N20:O20" si="11">IF(N19&lt;&gt;0,"I","")</f>
        <v/>
      </c>
      <c r="O20" s="86" t="str">
        <f t="shared" si="11"/>
        <v/>
      </c>
      <c r="P20" s="118" t="str">
        <f t="shared" si="10"/>
        <v/>
      </c>
      <c r="R20" s="81"/>
      <c r="S20" s="82"/>
    </row>
    <row r="21" spans="1:19" ht="15.95" customHeight="1">
      <c r="A21" s="119"/>
      <c r="B21" s="87"/>
      <c r="C21" s="88">
        <f>VLOOKUP(A20,'Resumo Orçamento'!$A$16:$C$32,3,0)</f>
        <v>475332.42000000004</v>
      </c>
      <c r="D21" s="89">
        <f>C21/$C$67</f>
        <v>9.9259225238508234E-2</v>
      </c>
      <c r="E21" s="90">
        <f t="shared" ref="E21:P21" si="12">ROUND(E19*$C21,4)</f>
        <v>0</v>
      </c>
      <c r="F21" s="90">
        <f t="shared" si="12"/>
        <v>47533.241999999998</v>
      </c>
      <c r="G21" s="90">
        <f t="shared" si="12"/>
        <v>190132.96799999999</v>
      </c>
      <c r="H21" s="90">
        <f t="shared" si="12"/>
        <v>142599.726</v>
      </c>
      <c r="I21" s="90">
        <f t="shared" si="12"/>
        <v>95066.483999999997</v>
      </c>
      <c r="J21" s="90">
        <f t="shared" si="12"/>
        <v>0</v>
      </c>
      <c r="K21" s="90">
        <f t="shared" si="12"/>
        <v>0</v>
      </c>
      <c r="L21" s="90">
        <f t="shared" si="12"/>
        <v>0</v>
      </c>
      <c r="M21" s="90">
        <f t="shared" si="12"/>
        <v>0</v>
      </c>
      <c r="N21" s="90">
        <f t="shared" ref="N21:O21" si="13">ROUND(N19*$C21,4)</f>
        <v>0</v>
      </c>
      <c r="O21" s="90">
        <f t="shared" si="13"/>
        <v>0</v>
      </c>
      <c r="P21" s="120">
        <f t="shared" si="12"/>
        <v>0</v>
      </c>
      <c r="R21" s="81"/>
      <c r="S21" s="82"/>
    </row>
    <row r="22" spans="1:19" ht="15.95" customHeight="1">
      <c r="A22" s="121"/>
      <c r="B22" s="77"/>
      <c r="C22" s="78"/>
      <c r="D22" s="79"/>
      <c r="E22" s="80"/>
      <c r="F22" s="80">
        <v>0.1</v>
      </c>
      <c r="G22" s="80">
        <v>0.1</v>
      </c>
      <c r="H22" s="80">
        <v>0.1</v>
      </c>
      <c r="I22" s="80">
        <v>0.1</v>
      </c>
      <c r="J22" s="80">
        <v>0.1</v>
      </c>
      <c r="K22" s="80">
        <v>0.1</v>
      </c>
      <c r="L22" s="143">
        <v>0.1</v>
      </c>
      <c r="M22" s="143">
        <v>0.1</v>
      </c>
      <c r="N22" s="143">
        <v>0.1</v>
      </c>
      <c r="O22" s="143">
        <v>0.05</v>
      </c>
      <c r="P22" s="116">
        <v>0.05</v>
      </c>
      <c r="R22" s="81">
        <f t="shared" ref="R22" si="14">SUM(E22:P22)</f>
        <v>1</v>
      </c>
      <c r="S22" s="82"/>
    </row>
    <row r="23" spans="1:19" ht="15.95" customHeight="1">
      <c r="A23" s="117">
        <v>4</v>
      </c>
      <c r="B23" s="83" t="str">
        <f>VLOOKUP(A23,'Resumo Orçamento'!$A$16:$C$32,2,0)</f>
        <v>ARQUITETURA E ELEMENTOS DE URBANISMO</v>
      </c>
      <c r="C23" s="84"/>
      <c r="D23" s="85"/>
      <c r="E23" s="86" t="str">
        <f t="shared" ref="E23:P23" si="15">IF(E22&lt;&gt;0,"I","")</f>
        <v/>
      </c>
      <c r="F23" s="86" t="str">
        <f t="shared" si="15"/>
        <v>I</v>
      </c>
      <c r="G23" s="86" t="str">
        <f t="shared" si="15"/>
        <v>I</v>
      </c>
      <c r="H23" s="86" t="str">
        <f t="shared" si="15"/>
        <v>I</v>
      </c>
      <c r="I23" s="86" t="str">
        <f t="shared" si="15"/>
        <v>I</v>
      </c>
      <c r="J23" s="86" t="str">
        <f t="shared" si="15"/>
        <v>I</v>
      </c>
      <c r="K23" s="86" t="str">
        <f t="shared" si="15"/>
        <v>I</v>
      </c>
      <c r="L23" s="86" t="str">
        <f t="shared" si="15"/>
        <v>I</v>
      </c>
      <c r="M23" s="86" t="str">
        <f t="shared" si="15"/>
        <v>I</v>
      </c>
      <c r="N23" s="86" t="str">
        <f t="shared" ref="N23:O23" si="16">IF(N22&lt;&gt;0,"I","")</f>
        <v>I</v>
      </c>
      <c r="O23" s="86" t="str">
        <f t="shared" si="16"/>
        <v>I</v>
      </c>
      <c r="P23" s="118" t="str">
        <f t="shared" si="15"/>
        <v>I</v>
      </c>
      <c r="R23" s="81"/>
      <c r="S23" s="82"/>
    </row>
    <row r="24" spans="1:19" ht="15.95" customHeight="1">
      <c r="A24" s="119"/>
      <c r="B24" s="87"/>
      <c r="C24" s="88">
        <f>VLOOKUP(A23,'Resumo Orçamento'!$A$16:$C$32,3,0)</f>
        <v>1760934.5699999998</v>
      </c>
      <c r="D24" s="89">
        <f>C24/$C$67</f>
        <v>0.36771950273012227</v>
      </c>
      <c r="E24" s="90">
        <f t="shared" ref="E24:P24" si="17">ROUND(E22*$C24,4)</f>
        <v>0</v>
      </c>
      <c r="F24" s="90">
        <f t="shared" si="17"/>
        <v>176093.45699999999</v>
      </c>
      <c r="G24" s="90">
        <f t="shared" si="17"/>
        <v>176093.45699999999</v>
      </c>
      <c r="H24" s="90">
        <f t="shared" si="17"/>
        <v>176093.45699999999</v>
      </c>
      <c r="I24" s="90">
        <f t="shared" si="17"/>
        <v>176093.45699999999</v>
      </c>
      <c r="J24" s="90">
        <f t="shared" si="17"/>
        <v>176093.45699999999</v>
      </c>
      <c r="K24" s="90">
        <f t="shared" si="17"/>
        <v>176093.45699999999</v>
      </c>
      <c r="L24" s="90">
        <f t="shared" si="17"/>
        <v>176093.45699999999</v>
      </c>
      <c r="M24" s="90">
        <f t="shared" si="17"/>
        <v>176093.45699999999</v>
      </c>
      <c r="N24" s="90">
        <f t="shared" ref="N24:O24" si="18">ROUND(N22*$C24,4)</f>
        <v>176093.45699999999</v>
      </c>
      <c r="O24" s="90">
        <f t="shared" si="18"/>
        <v>88046.728499999997</v>
      </c>
      <c r="P24" s="120">
        <f t="shared" si="17"/>
        <v>88046.728499999997</v>
      </c>
      <c r="R24" s="81"/>
      <c r="S24" s="82"/>
    </row>
    <row r="25" spans="1:19" ht="15.95" customHeight="1">
      <c r="A25" s="121"/>
      <c r="B25" s="77"/>
      <c r="C25" s="78"/>
      <c r="D25" s="79"/>
      <c r="E25" s="80"/>
      <c r="F25" s="80"/>
      <c r="G25" s="80"/>
      <c r="H25" s="80">
        <v>0.15</v>
      </c>
      <c r="I25" s="80">
        <v>0.15</v>
      </c>
      <c r="J25" s="80">
        <v>0.25</v>
      </c>
      <c r="K25" s="80">
        <v>0.15</v>
      </c>
      <c r="L25" s="143">
        <v>0.15</v>
      </c>
      <c r="M25" s="143">
        <v>0.15</v>
      </c>
      <c r="N25" s="143"/>
      <c r="O25" s="143"/>
      <c r="P25" s="116"/>
      <c r="R25" s="81">
        <f t="shared" ref="R25" si="19">SUM(E25:P25)</f>
        <v>1</v>
      </c>
      <c r="S25" s="82"/>
    </row>
    <row r="26" spans="1:19" ht="15.95" customHeight="1">
      <c r="A26" s="117">
        <v>5</v>
      </c>
      <c r="B26" s="83" t="str">
        <f>VLOOKUP(A26,'Resumo Orçamento'!$A$16:$C$32,2,0)</f>
        <v>INSTALAÇÕES HIDROSSANITÁRIAS</v>
      </c>
      <c r="C26" s="84"/>
      <c r="D26" s="85"/>
      <c r="E26" s="86" t="str">
        <f t="shared" ref="E26:P26" si="20">IF(E25&lt;&gt;0,"I","")</f>
        <v/>
      </c>
      <c r="F26" s="86" t="str">
        <f t="shared" si="20"/>
        <v/>
      </c>
      <c r="G26" s="86" t="str">
        <f t="shared" si="20"/>
        <v/>
      </c>
      <c r="H26" s="86" t="str">
        <f t="shared" si="20"/>
        <v>I</v>
      </c>
      <c r="I26" s="86" t="str">
        <f t="shared" si="20"/>
        <v>I</v>
      </c>
      <c r="J26" s="86" t="str">
        <f t="shared" si="20"/>
        <v>I</v>
      </c>
      <c r="K26" s="86" t="str">
        <f t="shared" si="20"/>
        <v>I</v>
      </c>
      <c r="L26" s="86" t="str">
        <f t="shared" si="20"/>
        <v>I</v>
      </c>
      <c r="M26" s="86" t="str">
        <f t="shared" si="20"/>
        <v>I</v>
      </c>
      <c r="N26" s="86" t="str">
        <f t="shared" ref="N26:O26" si="21">IF(N25&lt;&gt;0,"I","")</f>
        <v/>
      </c>
      <c r="O26" s="86" t="str">
        <f t="shared" si="21"/>
        <v/>
      </c>
      <c r="P26" s="118" t="str">
        <f t="shared" si="20"/>
        <v/>
      </c>
      <c r="R26" s="81"/>
      <c r="S26" s="82"/>
    </row>
    <row r="27" spans="1:19" ht="15.95" customHeight="1">
      <c r="A27" s="119"/>
      <c r="B27" s="87"/>
      <c r="C27" s="88">
        <f>VLOOKUP(A26,'Resumo Orçamento'!$A$16:$C$32,3,0)</f>
        <v>214457.11000000002</v>
      </c>
      <c r="D27" s="89">
        <f>C27/$C$67</f>
        <v>4.478307325532211E-2</v>
      </c>
      <c r="E27" s="90">
        <f t="shared" ref="E27:P27" si="22">ROUND(E25*$C27,4)</f>
        <v>0</v>
      </c>
      <c r="F27" s="90">
        <f t="shared" si="22"/>
        <v>0</v>
      </c>
      <c r="G27" s="90">
        <f t="shared" si="22"/>
        <v>0</v>
      </c>
      <c r="H27" s="90">
        <f t="shared" si="22"/>
        <v>32168.566500000001</v>
      </c>
      <c r="I27" s="90">
        <f t="shared" si="22"/>
        <v>32168.566500000001</v>
      </c>
      <c r="J27" s="90">
        <f t="shared" si="22"/>
        <v>53614.277499999997</v>
      </c>
      <c r="K27" s="90">
        <f t="shared" si="22"/>
        <v>32168.566500000001</v>
      </c>
      <c r="L27" s="90">
        <f t="shared" si="22"/>
        <v>32168.566500000001</v>
      </c>
      <c r="M27" s="90">
        <f t="shared" si="22"/>
        <v>32168.566500000001</v>
      </c>
      <c r="N27" s="90">
        <f t="shared" ref="N27:O27" si="23">ROUND(N25*$C27,4)</f>
        <v>0</v>
      </c>
      <c r="O27" s="90">
        <f t="shared" si="23"/>
        <v>0</v>
      </c>
      <c r="P27" s="120">
        <f t="shared" si="22"/>
        <v>0</v>
      </c>
      <c r="R27" s="81"/>
      <c r="S27" s="82"/>
    </row>
    <row r="28" spans="1:19" ht="15.95" customHeight="1">
      <c r="A28" s="121"/>
      <c r="B28" s="77"/>
      <c r="C28" s="78"/>
      <c r="D28" s="79"/>
      <c r="E28" s="80"/>
      <c r="F28" s="80">
        <v>0.05</v>
      </c>
      <c r="G28" s="80">
        <v>0.05</v>
      </c>
      <c r="H28" s="80">
        <v>0.1</v>
      </c>
      <c r="I28" s="80">
        <v>0.1</v>
      </c>
      <c r="J28" s="80">
        <v>0.2</v>
      </c>
      <c r="K28" s="80">
        <v>0.2</v>
      </c>
      <c r="L28" s="143">
        <v>0.1</v>
      </c>
      <c r="M28" s="143">
        <v>0.05</v>
      </c>
      <c r="N28" s="143">
        <v>0.05</v>
      </c>
      <c r="O28" s="143">
        <v>0.05</v>
      </c>
      <c r="P28" s="116">
        <v>0.05</v>
      </c>
      <c r="R28" s="81">
        <f t="shared" ref="R28" si="24">SUM(E28:P28)</f>
        <v>1</v>
      </c>
      <c r="S28" s="82"/>
    </row>
    <row r="29" spans="1:19" ht="15.95" customHeight="1">
      <c r="A29" s="117">
        <v>6</v>
      </c>
      <c r="B29" s="83" t="str">
        <f>VLOOKUP(A29,'Resumo Orçamento'!$A$16:$C$32,2,0)</f>
        <v>INFRAESTRUTURA EXTERNA E DRENAGEM</v>
      </c>
      <c r="C29" s="84"/>
      <c r="D29" s="85"/>
      <c r="E29" s="86" t="str">
        <f t="shared" ref="E29:P29" si="25">IF(E28&lt;&gt;0,"I","")</f>
        <v/>
      </c>
      <c r="F29" s="86" t="str">
        <f t="shared" si="25"/>
        <v>I</v>
      </c>
      <c r="G29" s="86" t="str">
        <f t="shared" si="25"/>
        <v>I</v>
      </c>
      <c r="H29" s="86" t="str">
        <f t="shared" si="25"/>
        <v>I</v>
      </c>
      <c r="I29" s="86" t="str">
        <f t="shared" si="25"/>
        <v>I</v>
      </c>
      <c r="J29" s="86" t="str">
        <f t="shared" si="25"/>
        <v>I</v>
      </c>
      <c r="K29" s="86" t="str">
        <f t="shared" si="25"/>
        <v>I</v>
      </c>
      <c r="L29" s="86" t="str">
        <f t="shared" si="25"/>
        <v>I</v>
      </c>
      <c r="M29" s="86" t="str">
        <f t="shared" si="25"/>
        <v>I</v>
      </c>
      <c r="N29" s="86" t="str">
        <f t="shared" ref="N29:O29" si="26">IF(N28&lt;&gt;0,"I","")</f>
        <v>I</v>
      </c>
      <c r="O29" s="86" t="str">
        <f t="shared" si="26"/>
        <v>I</v>
      </c>
      <c r="P29" s="118" t="str">
        <f t="shared" si="25"/>
        <v>I</v>
      </c>
      <c r="R29" s="81"/>
      <c r="S29" s="82"/>
    </row>
    <row r="30" spans="1:19" ht="15.95" customHeight="1">
      <c r="A30" s="119"/>
      <c r="B30" s="87"/>
      <c r="C30" s="88">
        <f>VLOOKUP(A29,'Resumo Orçamento'!$A$16:$C$32,3,0)</f>
        <v>662309.52</v>
      </c>
      <c r="D30" s="89">
        <f>C30/$C$67</f>
        <v>0.13830390492465941</v>
      </c>
      <c r="E30" s="90">
        <f t="shared" ref="E30:P30" si="27">ROUND(E28*$C30,4)</f>
        <v>0</v>
      </c>
      <c r="F30" s="90">
        <f t="shared" si="27"/>
        <v>33115.476000000002</v>
      </c>
      <c r="G30" s="90">
        <f t="shared" si="27"/>
        <v>33115.476000000002</v>
      </c>
      <c r="H30" s="90">
        <f t="shared" si="27"/>
        <v>66230.952000000005</v>
      </c>
      <c r="I30" s="90">
        <f t="shared" si="27"/>
        <v>66230.952000000005</v>
      </c>
      <c r="J30" s="90">
        <f t="shared" si="27"/>
        <v>132461.90400000001</v>
      </c>
      <c r="K30" s="90">
        <f t="shared" si="27"/>
        <v>132461.90400000001</v>
      </c>
      <c r="L30" s="90">
        <f t="shared" si="27"/>
        <v>66230.952000000005</v>
      </c>
      <c r="M30" s="90">
        <f t="shared" si="27"/>
        <v>33115.476000000002</v>
      </c>
      <c r="N30" s="90">
        <f t="shared" ref="N30:O30" si="28">ROUND(N28*$C30,4)</f>
        <v>33115.476000000002</v>
      </c>
      <c r="O30" s="90">
        <f t="shared" si="28"/>
        <v>33115.476000000002</v>
      </c>
      <c r="P30" s="120">
        <f t="shared" si="27"/>
        <v>33115.476000000002</v>
      </c>
      <c r="R30" s="81"/>
      <c r="S30" s="82"/>
    </row>
    <row r="31" spans="1:19" ht="15.95" customHeight="1">
      <c r="A31" s="121"/>
      <c r="B31" s="77"/>
      <c r="C31" s="78"/>
      <c r="D31" s="79"/>
      <c r="E31" s="80"/>
      <c r="F31" s="80"/>
      <c r="G31" s="80"/>
      <c r="H31" s="80"/>
      <c r="I31" s="80">
        <v>0.3</v>
      </c>
      <c r="J31" s="80">
        <v>0.3</v>
      </c>
      <c r="K31" s="80">
        <v>0.2</v>
      </c>
      <c r="L31" s="143">
        <v>0.2</v>
      </c>
      <c r="M31" s="143"/>
      <c r="N31" s="143"/>
      <c r="O31" s="143"/>
      <c r="P31" s="116"/>
      <c r="R31" s="81">
        <f t="shared" ref="R31" si="29">SUM(E31:P31)</f>
        <v>1</v>
      </c>
      <c r="S31" s="82"/>
    </row>
    <row r="32" spans="1:19" ht="15.95" customHeight="1">
      <c r="A32" s="117">
        <v>7</v>
      </c>
      <c r="B32" s="83" t="str">
        <f>VLOOKUP(A32,'Resumo Orçamento'!$A$16:$C$32,2,0)</f>
        <v>AR CONDICIONADO</v>
      </c>
      <c r="C32" s="84"/>
      <c r="D32" s="85"/>
      <c r="E32" s="86" t="str">
        <f t="shared" ref="E32:P32" si="30">IF(E31&lt;&gt;0,"I","")</f>
        <v/>
      </c>
      <c r="F32" s="86" t="str">
        <f t="shared" si="30"/>
        <v/>
      </c>
      <c r="G32" s="86" t="str">
        <f t="shared" si="30"/>
        <v/>
      </c>
      <c r="H32" s="86" t="str">
        <f t="shared" si="30"/>
        <v/>
      </c>
      <c r="I32" s="86" t="str">
        <f t="shared" si="30"/>
        <v>I</v>
      </c>
      <c r="J32" s="86" t="str">
        <f t="shared" si="30"/>
        <v>I</v>
      </c>
      <c r="K32" s="86" t="str">
        <f t="shared" si="30"/>
        <v>I</v>
      </c>
      <c r="L32" s="86" t="str">
        <f t="shared" si="30"/>
        <v>I</v>
      </c>
      <c r="M32" s="86" t="str">
        <f t="shared" si="30"/>
        <v/>
      </c>
      <c r="N32" s="86" t="str">
        <f t="shared" ref="N32:O32" si="31">IF(N31&lt;&gt;0,"I","")</f>
        <v/>
      </c>
      <c r="O32" s="86" t="str">
        <f t="shared" si="31"/>
        <v/>
      </c>
      <c r="P32" s="118" t="str">
        <f t="shared" si="30"/>
        <v/>
      </c>
      <c r="R32" s="81"/>
      <c r="S32" s="82"/>
    </row>
    <row r="33" spans="1:19" ht="15.95" customHeight="1">
      <c r="A33" s="119"/>
      <c r="B33" s="87"/>
      <c r="C33" s="88">
        <f>VLOOKUP(A32,'Resumo Orçamento'!$A$16:$C$32,3,0)</f>
        <v>38592.590000000011</v>
      </c>
      <c r="D33" s="89">
        <f>C33/$C$67</f>
        <v>8.0589297556169243E-3</v>
      </c>
      <c r="E33" s="90">
        <f t="shared" ref="E33:P33" si="32">ROUND(E31*$C33,4)</f>
        <v>0</v>
      </c>
      <c r="F33" s="90">
        <f t="shared" si="32"/>
        <v>0</v>
      </c>
      <c r="G33" s="90">
        <f t="shared" si="32"/>
        <v>0</v>
      </c>
      <c r="H33" s="90">
        <f t="shared" si="32"/>
        <v>0</v>
      </c>
      <c r="I33" s="90">
        <f t="shared" si="32"/>
        <v>11577.777</v>
      </c>
      <c r="J33" s="90">
        <f t="shared" si="32"/>
        <v>11577.777</v>
      </c>
      <c r="K33" s="90">
        <f t="shared" si="32"/>
        <v>7718.518</v>
      </c>
      <c r="L33" s="90">
        <f t="shared" si="32"/>
        <v>7718.518</v>
      </c>
      <c r="M33" s="90">
        <f t="shared" si="32"/>
        <v>0</v>
      </c>
      <c r="N33" s="90">
        <f t="shared" ref="N33:O33" si="33">ROUND(N31*$C33,4)</f>
        <v>0</v>
      </c>
      <c r="O33" s="90">
        <f t="shared" si="33"/>
        <v>0</v>
      </c>
      <c r="P33" s="120">
        <f t="shared" si="32"/>
        <v>0</v>
      </c>
      <c r="R33" s="81"/>
      <c r="S33" s="82"/>
    </row>
    <row r="34" spans="1:19" ht="15.95" customHeight="1">
      <c r="A34" s="121"/>
      <c r="B34" s="77"/>
      <c r="C34" s="78"/>
      <c r="D34" s="79"/>
      <c r="E34" s="80">
        <v>0.15</v>
      </c>
      <c r="F34" s="80">
        <v>0.05</v>
      </c>
      <c r="G34" s="80">
        <v>0.05</v>
      </c>
      <c r="H34" s="80">
        <v>0.1</v>
      </c>
      <c r="I34" s="80">
        <v>0.2</v>
      </c>
      <c r="J34" s="80">
        <v>0.3</v>
      </c>
      <c r="K34" s="80">
        <v>0.1</v>
      </c>
      <c r="L34" s="143">
        <v>0.05</v>
      </c>
      <c r="M34" s="143"/>
      <c r="N34" s="143"/>
      <c r="O34" s="143"/>
      <c r="P34" s="116"/>
      <c r="R34" s="81">
        <f t="shared" ref="R34" si="34">SUM(E34:P34)</f>
        <v>1</v>
      </c>
      <c r="S34" s="82"/>
    </row>
    <row r="35" spans="1:19" ht="15.95" customHeight="1">
      <c r="A35" s="117">
        <v>8</v>
      </c>
      <c r="B35" s="83" t="str">
        <f>VLOOKUP(A35,'Resumo Orçamento'!$A$16:$C$32,2,0)</f>
        <v>INSTALAÇÕES ELÉTRICAS</v>
      </c>
      <c r="C35" s="84"/>
      <c r="D35" s="85"/>
      <c r="E35" s="86" t="str">
        <f t="shared" ref="E35:P35" si="35">IF(E34&lt;&gt;0,"I","")</f>
        <v>I</v>
      </c>
      <c r="F35" s="86" t="str">
        <f t="shared" si="35"/>
        <v>I</v>
      </c>
      <c r="G35" s="86" t="str">
        <f t="shared" si="35"/>
        <v>I</v>
      </c>
      <c r="H35" s="86" t="str">
        <f t="shared" si="35"/>
        <v>I</v>
      </c>
      <c r="I35" s="86" t="str">
        <f t="shared" si="35"/>
        <v>I</v>
      </c>
      <c r="J35" s="86" t="str">
        <f t="shared" si="35"/>
        <v>I</v>
      </c>
      <c r="K35" s="86" t="str">
        <f t="shared" si="35"/>
        <v>I</v>
      </c>
      <c r="L35" s="86" t="str">
        <f t="shared" si="35"/>
        <v>I</v>
      </c>
      <c r="M35" s="86" t="str">
        <f t="shared" si="35"/>
        <v/>
      </c>
      <c r="N35" s="86" t="str">
        <f t="shared" ref="N35:O35" si="36">IF(N34&lt;&gt;0,"I","")</f>
        <v/>
      </c>
      <c r="O35" s="86" t="str">
        <f t="shared" si="36"/>
        <v/>
      </c>
      <c r="P35" s="118" t="str">
        <f t="shared" si="35"/>
        <v/>
      </c>
      <c r="R35" s="81"/>
      <c r="S35" s="82"/>
    </row>
    <row r="36" spans="1:19" ht="15.95" customHeight="1">
      <c r="A36" s="119"/>
      <c r="B36" s="87"/>
      <c r="C36" s="88">
        <f>VLOOKUP(A35,'Resumo Orçamento'!$A$16:$C$32,3,0)</f>
        <v>374436.52</v>
      </c>
      <c r="D36" s="89">
        <f>C36/$C$67</f>
        <v>7.819007774854321E-2</v>
      </c>
      <c r="E36" s="90">
        <f t="shared" ref="E36:P36" si="37">ROUND(E34*$C36,4)</f>
        <v>56165.478000000003</v>
      </c>
      <c r="F36" s="90">
        <f t="shared" si="37"/>
        <v>18721.826000000001</v>
      </c>
      <c r="G36" s="90">
        <f t="shared" si="37"/>
        <v>18721.826000000001</v>
      </c>
      <c r="H36" s="90">
        <f t="shared" si="37"/>
        <v>37443.652000000002</v>
      </c>
      <c r="I36" s="90">
        <f t="shared" si="37"/>
        <v>74887.304000000004</v>
      </c>
      <c r="J36" s="90">
        <f t="shared" si="37"/>
        <v>112330.95600000001</v>
      </c>
      <c r="K36" s="90">
        <f t="shared" si="37"/>
        <v>37443.652000000002</v>
      </c>
      <c r="L36" s="90">
        <f t="shared" si="37"/>
        <v>18721.826000000001</v>
      </c>
      <c r="M36" s="90">
        <f t="shared" si="37"/>
        <v>0</v>
      </c>
      <c r="N36" s="90">
        <f t="shared" ref="N36:O36" si="38">ROUND(N34*$C36,4)</f>
        <v>0</v>
      </c>
      <c r="O36" s="90">
        <f t="shared" si="38"/>
        <v>0</v>
      </c>
      <c r="P36" s="120">
        <f t="shared" si="37"/>
        <v>0</v>
      </c>
      <c r="R36" s="81"/>
      <c r="S36" s="82"/>
    </row>
    <row r="37" spans="1:19" ht="15.95" customHeight="1">
      <c r="A37" s="121"/>
      <c r="B37" s="77"/>
      <c r="C37" s="78"/>
      <c r="D37" s="79"/>
      <c r="E37" s="80"/>
      <c r="F37" s="80"/>
      <c r="G37" s="80"/>
      <c r="H37" s="80">
        <v>0.1</v>
      </c>
      <c r="I37" s="80">
        <v>0.3</v>
      </c>
      <c r="J37" s="80">
        <v>0.3</v>
      </c>
      <c r="K37" s="80">
        <v>0.2</v>
      </c>
      <c r="L37" s="143">
        <v>0.1</v>
      </c>
      <c r="M37" s="143"/>
      <c r="N37" s="143"/>
      <c r="O37" s="143"/>
      <c r="P37" s="116"/>
      <c r="R37" s="81">
        <f t="shared" ref="R37" si="39">SUM(E37:P37)</f>
        <v>0.99999999999999989</v>
      </c>
      <c r="S37" s="82"/>
    </row>
    <row r="38" spans="1:19" ht="15.95" customHeight="1">
      <c r="A38" s="117">
        <v>9</v>
      </c>
      <c r="B38" s="83" t="str">
        <f>VLOOKUP(A38,'Resumo Orçamento'!$A$16:$C$32,2,0)</f>
        <v>CABEAMENTO ESTRUTURADO E CFTV</v>
      </c>
      <c r="C38" s="84"/>
      <c r="D38" s="85"/>
      <c r="E38" s="86" t="str">
        <f t="shared" ref="E38:P38" si="40">IF(E37&lt;&gt;0,"I","")</f>
        <v/>
      </c>
      <c r="F38" s="86" t="str">
        <f t="shared" si="40"/>
        <v/>
      </c>
      <c r="G38" s="86" t="str">
        <f t="shared" si="40"/>
        <v/>
      </c>
      <c r="H38" s="86" t="str">
        <f t="shared" si="40"/>
        <v>I</v>
      </c>
      <c r="I38" s="86" t="str">
        <f t="shared" si="40"/>
        <v>I</v>
      </c>
      <c r="J38" s="86" t="str">
        <f t="shared" si="40"/>
        <v>I</v>
      </c>
      <c r="K38" s="86" t="str">
        <f t="shared" si="40"/>
        <v>I</v>
      </c>
      <c r="L38" s="86" t="str">
        <f t="shared" si="40"/>
        <v>I</v>
      </c>
      <c r="M38" s="86" t="str">
        <f t="shared" si="40"/>
        <v/>
      </c>
      <c r="N38" s="86" t="str">
        <f t="shared" ref="N38:O38" si="41">IF(N37&lt;&gt;0,"I","")</f>
        <v/>
      </c>
      <c r="O38" s="86" t="str">
        <f t="shared" si="41"/>
        <v/>
      </c>
      <c r="P38" s="118" t="str">
        <f t="shared" si="40"/>
        <v/>
      </c>
      <c r="R38" s="81"/>
      <c r="S38" s="82"/>
    </row>
    <row r="39" spans="1:19" ht="15.95" customHeight="1">
      <c r="A39" s="119"/>
      <c r="B39" s="87"/>
      <c r="C39" s="88">
        <f>VLOOKUP(A38,'Resumo Orçamento'!$A$16:$C$32,3,0)</f>
        <v>23417.969999999994</v>
      </c>
      <c r="D39" s="89">
        <f>C39/$C$67</f>
        <v>4.8901557332416499E-3</v>
      </c>
      <c r="E39" s="90">
        <f t="shared" ref="E39:P39" si="42">ROUND(E37*$C39,4)</f>
        <v>0</v>
      </c>
      <c r="F39" s="90">
        <f t="shared" si="42"/>
        <v>0</v>
      </c>
      <c r="G39" s="90">
        <f t="shared" si="42"/>
        <v>0</v>
      </c>
      <c r="H39" s="90">
        <f t="shared" si="42"/>
        <v>2341.797</v>
      </c>
      <c r="I39" s="90">
        <f t="shared" si="42"/>
        <v>7025.3909999999996</v>
      </c>
      <c r="J39" s="90">
        <f t="shared" si="42"/>
        <v>7025.3909999999996</v>
      </c>
      <c r="K39" s="90">
        <f t="shared" si="42"/>
        <v>4683.5940000000001</v>
      </c>
      <c r="L39" s="90">
        <f t="shared" si="42"/>
        <v>2341.797</v>
      </c>
      <c r="M39" s="90">
        <f t="shared" si="42"/>
        <v>0</v>
      </c>
      <c r="N39" s="90">
        <f t="shared" ref="N39:O39" si="43">ROUND(N37*$C39,4)</f>
        <v>0</v>
      </c>
      <c r="O39" s="90">
        <f t="shared" si="43"/>
        <v>0</v>
      </c>
      <c r="P39" s="120">
        <f t="shared" si="42"/>
        <v>0</v>
      </c>
      <c r="R39" s="81"/>
      <c r="S39" s="82"/>
    </row>
    <row r="40" spans="1:19" ht="15.95" customHeight="1">
      <c r="A40" s="121"/>
      <c r="B40" s="77"/>
      <c r="C40" s="78"/>
      <c r="D40" s="79"/>
      <c r="E40" s="80"/>
      <c r="F40" s="80"/>
      <c r="G40" s="80"/>
      <c r="H40" s="80"/>
      <c r="I40" s="80">
        <v>0.2</v>
      </c>
      <c r="J40" s="80">
        <v>0.4</v>
      </c>
      <c r="K40" s="80">
        <v>0.3</v>
      </c>
      <c r="L40" s="143">
        <v>0.1</v>
      </c>
      <c r="M40" s="143"/>
      <c r="N40" s="143"/>
      <c r="O40" s="143"/>
      <c r="P40" s="116"/>
      <c r="R40" s="81">
        <f t="shared" ref="R40" si="44">SUM(E40:P40)</f>
        <v>1.0000000000000002</v>
      </c>
      <c r="S40" s="82"/>
    </row>
    <row r="41" spans="1:19" ht="15.95" customHeight="1">
      <c r="A41" s="117">
        <v>10</v>
      </c>
      <c r="B41" s="83" t="str">
        <f>VLOOKUP(A41,'Resumo Orçamento'!$A$16:$C$32,2,0)</f>
        <v>SONORIZAÇÃO</v>
      </c>
      <c r="C41" s="84"/>
      <c r="D41" s="85"/>
      <c r="E41" s="86" t="str">
        <f t="shared" ref="E41:P41" si="45">IF(E40&lt;&gt;0,"I","")</f>
        <v/>
      </c>
      <c r="F41" s="86" t="str">
        <f t="shared" si="45"/>
        <v/>
      </c>
      <c r="G41" s="86" t="str">
        <f t="shared" si="45"/>
        <v/>
      </c>
      <c r="H41" s="86" t="str">
        <f t="shared" si="45"/>
        <v/>
      </c>
      <c r="I41" s="86" t="str">
        <f t="shared" si="45"/>
        <v>I</v>
      </c>
      <c r="J41" s="86" t="str">
        <f t="shared" si="45"/>
        <v>I</v>
      </c>
      <c r="K41" s="86" t="str">
        <f t="shared" si="45"/>
        <v>I</v>
      </c>
      <c r="L41" s="86" t="str">
        <f t="shared" si="45"/>
        <v>I</v>
      </c>
      <c r="M41" s="86" t="str">
        <f t="shared" si="45"/>
        <v/>
      </c>
      <c r="N41" s="86" t="str">
        <f t="shared" ref="N41:O41" si="46">IF(N40&lt;&gt;0,"I","")</f>
        <v/>
      </c>
      <c r="O41" s="86" t="str">
        <f t="shared" si="46"/>
        <v/>
      </c>
      <c r="P41" s="118" t="str">
        <f t="shared" si="45"/>
        <v/>
      </c>
      <c r="R41" s="81"/>
      <c r="S41" s="82"/>
    </row>
    <row r="42" spans="1:19" ht="15.95" customHeight="1">
      <c r="A42" s="119"/>
      <c r="B42" s="87"/>
      <c r="C42" s="88">
        <f>VLOOKUP(A41,'Resumo Orçamento'!$A$16:$C$32,3,0)</f>
        <v>7734.4199999999992</v>
      </c>
      <c r="D42" s="89">
        <f>C42/$C$67</f>
        <v>1.6151066171106586E-3</v>
      </c>
      <c r="E42" s="90">
        <f t="shared" ref="E42:P42" si="47">ROUND(E40*$C42,4)</f>
        <v>0</v>
      </c>
      <c r="F42" s="90">
        <f t="shared" si="47"/>
        <v>0</v>
      </c>
      <c r="G42" s="90">
        <f t="shared" si="47"/>
        <v>0</v>
      </c>
      <c r="H42" s="90">
        <f t="shared" si="47"/>
        <v>0</v>
      </c>
      <c r="I42" s="90">
        <f t="shared" si="47"/>
        <v>1546.884</v>
      </c>
      <c r="J42" s="90">
        <f t="shared" si="47"/>
        <v>3093.768</v>
      </c>
      <c r="K42" s="90">
        <f t="shared" si="47"/>
        <v>2320.326</v>
      </c>
      <c r="L42" s="90">
        <f t="shared" si="47"/>
        <v>773.44200000000001</v>
      </c>
      <c r="M42" s="90">
        <f t="shared" si="47"/>
        <v>0</v>
      </c>
      <c r="N42" s="90">
        <f t="shared" ref="N42:O42" si="48">ROUND(N40*$C42,4)</f>
        <v>0</v>
      </c>
      <c r="O42" s="90">
        <f t="shared" si="48"/>
        <v>0</v>
      </c>
      <c r="P42" s="120">
        <f t="shared" si="47"/>
        <v>0</v>
      </c>
      <c r="R42" s="81"/>
      <c r="S42" s="82"/>
    </row>
    <row r="43" spans="1:19" ht="15.95" customHeight="1">
      <c r="A43" s="121"/>
      <c r="B43" s="77"/>
      <c r="C43" s="78"/>
      <c r="D43" s="79"/>
      <c r="E43" s="80"/>
      <c r="F43" s="80"/>
      <c r="G43" s="80"/>
      <c r="H43" s="80"/>
      <c r="I43" s="80">
        <v>0.1</v>
      </c>
      <c r="J43" s="80">
        <v>0.4</v>
      </c>
      <c r="K43" s="80">
        <v>0.2</v>
      </c>
      <c r="L43" s="143">
        <v>0.2</v>
      </c>
      <c r="M43" s="143">
        <v>0.1</v>
      </c>
      <c r="N43" s="143"/>
      <c r="O43" s="143"/>
      <c r="P43" s="116"/>
      <c r="R43" s="81">
        <f t="shared" ref="R43" si="49">SUM(E43:P43)</f>
        <v>0.99999999999999989</v>
      </c>
      <c r="S43" s="82"/>
    </row>
    <row r="44" spans="1:19" ht="15.95" customHeight="1">
      <c r="A44" s="117">
        <v>11</v>
      </c>
      <c r="B44" s="83" t="str">
        <f>VLOOKUP(A44,'Resumo Orçamento'!$A$16:$C$32,2,0)</f>
        <v>SPDA</v>
      </c>
      <c r="C44" s="84"/>
      <c r="D44" s="85"/>
      <c r="E44" s="86" t="str">
        <f t="shared" ref="E44:P44" si="50">IF(E43&lt;&gt;0,"I","")</f>
        <v/>
      </c>
      <c r="F44" s="86" t="str">
        <f t="shared" si="50"/>
        <v/>
      </c>
      <c r="G44" s="86" t="str">
        <f t="shared" si="50"/>
        <v/>
      </c>
      <c r="H44" s="86" t="str">
        <f t="shared" si="50"/>
        <v/>
      </c>
      <c r="I44" s="86" t="str">
        <f t="shared" si="50"/>
        <v>I</v>
      </c>
      <c r="J44" s="86" t="str">
        <f t="shared" si="50"/>
        <v>I</v>
      </c>
      <c r="K44" s="86" t="str">
        <f t="shared" si="50"/>
        <v>I</v>
      </c>
      <c r="L44" s="86" t="str">
        <f t="shared" si="50"/>
        <v>I</v>
      </c>
      <c r="M44" s="86" t="str">
        <f t="shared" si="50"/>
        <v>I</v>
      </c>
      <c r="N44" s="86" t="str">
        <f t="shared" ref="N44:O44" si="51">IF(N43&lt;&gt;0,"I","")</f>
        <v/>
      </c>
      <c r="O44" s="86" t="str">
        <f t="shared" si="51"/>
        <v/>
      </c>
      <c r="P44" s="118" t="str">
        <f t="shared" si="50"/>
        <v/>
      </c>
      <c r="R44" s="81"/>
      <c r="S44" s="82"/>
    </row>
    <row r="45" spans="1:19" ht="15.95" customHeight="1">
      <c r="A45" s="119"/>
      <c r="B45" s="87"/>
      <c r="C45" s="88">
        <f>VLOOKUP(A44,'Resumo Orçamento'!$A$16:$C$32,3,0)</f>
        <v>56773.149999999987</v>
      </c>
      <c r="D45" s="89">
        <f>C45/$C$67</f>
        <v>1.1855406124727642E-2</v>
      </c>
      <c r="E45" s="90">
        <f t="shared" ref="E45:P45" si="52">ROUND(E43*$C45,4)</f>
        <v>0</v>
      </c>
      <c r="F45" s="90">
        <f t="shared" si="52"/>
        <v>0</v>
      </c>
      <c r="G45" s="90">
        <f t="shared" si="52"/>
        <v>0</v>
      </c>
      <c r="H45" s="90">
        <f t="shared" si="52"/>
        <v>0</v>
      </c>
      <c r="I45" s="90">
        <f t="shared" si="52"/>
        <v>5677.3149999999996</v>
      </c>
      <c r="J45" s="90">
        <f t="shared" si="52"/>
        <v>22709.26</v>
      </c>
      <c r="K45" s="90">
        <f t="shared" si="52"/>
        <v>11354.63</v>
      </c>
      <c r="L45" s="90">
        <f t="shared" si="52"/>
        <v>11354.63</v>
      </c>
      <c r="M45" s="90">
        <f t="shared" si="52"/>
        <v>5677.3149999999996</v>
      </c>
      <c r="N45" s="90">
        <f t="shared" ref="N45:O45" si="53">ROUND(N43*$C45,4)</f>
        <v>0</v>
      </c>
      <c r="O45" s="90">
        <f t="shared" si="53"/>
        <v>0</v>
      </c>
      <c r="P45" s="120">
        <f t="shared" si="52"/>
        <v>0</v>
      </c>
      <c r="R45" s="81"/>
      <c r="S45" s="82"/>
    </row>
    <row r="46" spans="1:19" ht="15.95" customHeight="1">
      <c r="A46" s="121"/>
      <c r="B46" s="77"/>
      <c r="C46" s="78"/>
      <c r="D46" s="79"/>
      <c r="E46" s="80"/>
      <c r="F46" s="80"/>
      <c r="G46" s="80">
        <v>0.1</v>
      </c>
      <c r="H46" s="80">
        <v>0.2</v>
      </c>
      <c r="I46" s="80">
        <v>0.2</v>
      </c>
      <c r="J46" s="80">
        <v>0.2</v>
      </c>
      <c r="K46" s="80">
        <v>0.2</v>
      </c>
      <c r="L46" s="143">
        <v>0.1</v>
      </c>
      <c r="M46" s="143"/>
      <c r="N46" s="143"/>
      <c r="O46" s="143"/>
      <c r="P46" s="116"/>
      <c r="R46" s="81">
        <f>SUM(E46:P46)</f>
        <v>0.99999999999999989</v>
      </c>
      <c r="S46" s="82"/>
    </row>
    <row r="47" spans="1:19" ht="15.95" customHeight="1">
      <c r="A47" s="117">
        <v>12</v>
      </c>
      <c r="B47" s="83" t="str">
        <f>VLOOKUP(A47,'Resumo Orçamento'!$A$16:$C$32,2,0)</f>
        <v>IMPERMEABILIZAÇÃO</v>
      </c>
      <c r="C47" s="84"/>
      <c r="D47" s="85"/>
      <c r="E47" s="86" t="str">
        <f t="shared" ref="E47:P47" si="54">IF(E46&lt;&gt;0,"I","")</f>
        <v/>
      </c>
      <c r="F47" s="86" t="str">
        <f t="shared" si="54"/>
        <v/>
      </c>
      <c r="G47" s="86" t="str">
        <f t="shared" si="54"/>
        <v>I</v>
      </c>
      <c r="H47" s="86" t="str">
        <f t="shared" si="54"/>
        <v>I</v>
      </c>
      <c r="I47" s="86" t="str">
        <f t="shared" si="54"/>
        <v>I</v>
      </c>
      <c r="J47" s="86" t="str">
        <f t="shared" si="54"/>
        <v>I</v>
      </c>
      <c r="K47" s="86" t="str">
        <f t="shared" si="54"/>
        <v>I</v>
      </c>
      <c r="L47" s="86" t="str">
        <f t="shared" si="54"/>
        <v>I</v>
      </c>
      <c r="M47" s="86" t="str">
        <f t="shared" si="54"/>
        <v/>
      </c>
      <c r="N47" s="86" t="str">
        <f t="shared" ref="N47:O47" si="55">IF(N46&lt;&gt;0,"I","")</f>
        <v/>
      </c>
      <c r="O47" s="86" t="str">
        <f t="shared" si="55"/>
        <v/>
      </c>
      <c r="P47" s="118" t="str">
        <f t="shared" si="54"/>
        <v/>
      </c>
      <c r="R47" s="81"/>
      <c r="S47" s="82"/>
    </row>
    <row r="48" spans="1:19" ht="15.95" customHeight="1">
      <c r="A48" s="119"/>
      <c r="B48" s="87"/>
      <c r="C48" s="88">
        <f>VLOOKUP(A47,'Resumo Orçamento'!$A$16:$C$32,3,0)</f>
        <v>57559.8</v>
      </c>
      <c r="D48" s="89">
        <f>C48/$C$67</f>
        <v>1.2019674889593027E-2</v>
      </c>
      <c r="E48" s="90">
        <f t="shared" ref="E48:P48" si="56">ROUND(E46*$C48,4)</f>
        <v>0</v>
      </c>
      <c r="F48" s="90">
        <f t="shared" si="56"/>
        <v>0</v>
      </c>
      <c r="G48" s="90">
        <f t="shared" si="56"/>
        <v>5755.98</v>
      </c>
      <c r="H48" s="90">
        <f t="shared" si="56"/>
        <v>11511.96</v>
      </c>
      <c r="I48" s="90">
        <f t="shared" si="56"/>
        <v>11511.96</v>
      </c>
      <c r="J48" s="90">
        <f t="shared" si="56"/>
        <v>11511.96</v>
      </c>
      <c r="K48" s="90">
        <f t="shared" si="56"/>
        <v>11511.96</v>
      </c>
      <c r="L48" s="90">
        <f t="shared" si="56"/>
        <v>5755.98</v>
      </c>
      <c r="M48" s="90">
        <f t="shared" si="56"/>
        <v>0</v>
      </c>
      <c r="N48" s="90">
        <f t="shared" ref="N48:O48" si="57">ROUND(N46*$C48,4)</f>
        <v>0</v>
      </c>
      <c r="O48" s="90">
        <f t="shared" si="57"/>
        <v>0</v>
      </c>
      <c r="P48" s="120">
        <f t="shared" si="56"/>
        <v>0</v>
      </c>
      <c r="R48" s="81"/>
      <c r="S48" s="82"/>
    </row>
    <row r="49" spans="1:1013" ht="15.95" customHeight="1">
      <c r="A49" s="121"/>
      <c r="B49" s="77"/>
      <c r="C49" s="78"/>
      <c r="D49" s="79"/>
      <c r="E49" s="80"/>
      <c r="F49" s="80"/>
      <c r="G49" s="80"/>
      <c r="H49" s="80"/>
      <c r="I49" s="80"/>
      <c r="J49" s="80">
        <v>0.3</v>
      </c>
      <c r="K49" s="80">
        <v>0.3</v>
      </c>
      <c r="L49" s="143">
        <v>0.3</v>
      </c>
      <c r="M49" s="143">
        <v>0.1</v>
      </c>
      <c r="N49" s="143"/>
      <c r="O49" s="143"/>
      <c r="P49" s="116"/>
      <c r="R49" s="81">
        <f>SUM(E49:P49)</f>
        <v>0.99999999999999989</v>
      </c>
      <c r="S49" s="82"/>
    </row>
    <row r="50" spans="1:1013" ht="15.95" customHeight="1">
      <c r="A50" s="117">
        <v>13</v>
      </c>
      <c r="B50" s="83" t="str">
        <f>VLOOKUP(A50,'Resumo Orçamento'!$A$16:$C$32,2,0)</f>
        <v>INCÊNDIO</v>
      </c>
      <c r="C50" s="84"/>
      <c r="D50" s="85"/>
      <c r="E50" s="86" t="str">
        <f t="shared" ref="E50:P50" si="58">IF(E49&lt;&gt;0,"I","")</f>
        <v/>
      </c>
      <c r="F50" s="86" t="str">
        <f t="shared" si="58"/>
        <v/>
      </c>
      <c r="G50" s="86" t="str">
        <f t="shared" si="58"/>
        <v/>
      </c>
      <c r="H50" s="86" t="str">
        <f t="shared" si="58"/>
        <v/>
      </c>
      <c r="I50" s="86" t="str">
        <f t="shared" si="58"/>
        <v/>
      </c>
      <c r="J50" s="86" t="str">
        <f t="shared" si="58"/>
        <v>I</v>
      </c>
      <c r="K50" s="86" t="str">
        <f t="shared" si="58"/>
        <v>I</v>
      </c>
      <c r="L50" s="86" t="str">
        <f t="shared" si="58"/>
        <v>I</v>
      </c>
      <c r="M50" s="86" t="str">
        <f t="shared" si="58"/>
        <v>I</v>
      </c>
      <c r="N50" s="86" t="str">
        <f t="shared" ref="N50:O50" si="59">IF(N49&lt;&gt;0,"I","")</f>
        <v/>
      </c>
      <c r="O50" s="86" t="str">
        <f t="shared" si="59"/>
        <v/>
      </c>
      <c r="P50" s="118" t="str">
        <f t="shared" si="58"/>
        <v/>
      </c>
      <c r="R50" s="81"/>
      <c r="S50" s="82"/>
    </row>
    <row r="51" spans="1:1013" ht="15.95" customHeight="1">
      <c r="A51" s="119"/>
      <c r="B51" s="87"/>
      <c r="C51" s="88">
        <f>VLOOKUP(A50,'Resumo Orçamento'!$A$16:$C$32,3,0)</f>
        <v>6818.6900000000005</v>
      </c>
      <c r="D51" s="89">
        <f>C51/$C$67</f>
        <v>1.4238832826541975E-3</v>
      </c>
      <c r="E51" s="90">
        <f t="shared" ref="E51:P51" si="60">ROUND(E49*$C51,4)</f>
        <v>0</v>
      </c>
      <c r="F51" s="90">
        <f t="shared" si="60"/>
        <v>0</v>
      </c>
      <c r="G51" s="90">
        <f t="shared" si="60"/>
        <v>0</v>
      </c>
      <c r="H51" s="90">
        <f t="shared" si="60"/>
        <v>0</v>
      </c>
      <c r="I51" s="90">
        <f t="shared" si="60"/>
        <v>0</v>
      </c>
      <c r="J51" s="90">
        <f t="shared" si="60"/>
        <v>2045.607</v>
      </c>
      <c r="K51" s="90">
        <f t="shared" si="60"/>
        <v>2045.607</v>
      </c>
      <c r="L51" s="90">
        <f t="shared" si="60"/>
        <v>2045.607</v>
      </c>
      <c r="M51" s="90">
        <f t="shared" si="60"/>
        <v>681.86900000000003</v>
      </c>
      <c r="N51" s="90">
        <f t="shared" ref="N51:O51" si="61">ROUND(N49*$C51,4)</f>
        <v>0</v>
      </c>
      <c r="O51" s="90">
        <f t="shared" si="61"/>
        <v>0</v>
      </c>
      <c r="P51" s="120">
        <f t="shared" si="60"/>
        <v>0</v>
      </c>
      <c r="R51" s="81"/>
      <c r="S51" s="82"/>
    </row>
    <row r="52" spans="1:1013" ht="15.95" customHeight="1">
      <c r="A52" s="121"/>
      <c r="B52" s="77"/>
      <c r="C52" s="78"/>
      <c r="D52" s="79"/>
      <c r="E52" s="80"/>
      <c r="F52" s="80"/>
      <c r="G52" s="80"/>
      <c r="H52" s="80"/>
      <c r="I52" s="80"/>
      <c r="J52" s="80"/>
      <c r="K52" s="80"/>
      <c r="L52" s="80"/>
      <c r="M52" s="80">
        <v>0.25</v>
      </c>
      <c r="N52" s="80">
        <v>0.25</v>
      </c>
      <c r="O52" s="80">
        <v>0.25</v>
      </c>
      <c r="P52" s="116">
        <v>0.25</v>
      </c>
      <c r="R52" s="81">
        <f>SUM(E52:P52)</f>
        <v>1</v>
      </c>
      <c r="S52" s="82"/>
      <c r="T52" s="91"/>
    </row>
    <row r="53" spans="1:1013" ht="15.95" customHeight="1">
      <c r="A53" s="117">
        <v>14</v>
      </c>
      <c r="B53" s="83" t="str">
        <f>VLOOKUP(A53,'Resumo Orçamento'!$A$16:$C$32,2,0)</f>
        <v>GUARITA</v>
      </c>
      <c r="C53" s="84"/>
      <c r="D53" s="85"/>
      <c r="E53" s="86" t="str">
        <f t="shared" ref="E53:P53" si="62">IF(E52&lt;&gt;0,"I","")</f>
        <v/>
      </c>
      <c r="F53" s="86" t="str">
        <f t="shared" si="62"/>
        <v/>
      </c>
      <c r="G53" s="86" t="str">
        <f t="shared" si="62"/>
        <v/>
      </c>
      <c r="H53" s="86" t="str">
        <f t="shared" si="62"/>
        <v/>
      </c>
      <c r="I53" s="86" t="str">
        <f t="shared" si="62"/>
        <v/>
      </c>
      <c r="J53" s="86" t="str">
        <f t="shared" si="62"/>
        <v/>
      </c>
      <c r="K53" s="86" t="str">
        <f t="shared" si="62"/>
        <v/>
      </c>
      <c r="L53" s="86" t="str">
        <f t="shared" si="62"/>
        <v/>
      </c>
      <c r="M53" s="86" t="str">
        <f t="shared" si="62"/>
        <v>I</v>
      </c>
      <c r="N53" s="86" t="str">
        <f t="shared" ref="N53:O53" si="63">IF(N52&lt;&gt;0,"I","")</f>
        <v>I</v>
      </c>
      <c r="O53" s="86" t="str">
        <f t="shared" si="63"/>
        <v>I</v>
      </c>
      <c r="P53" s="118" t="str">
        <f t="shared" si="62"/>
        <v>I</v>
      </c>
      <c r="Q53" s="51"/>
      <c r="R53" s="81"/>
      <c r="S53" s="82"/>
    </row>
    <row r="54" spans="1:1013" ht="15.95" customHeight="1">
      <c r="A54" s="119"/>
      <c r="B54" s="87"/>
      <c r="C54" s="88">
        <f>VLOOKUP(A53,'Resumo Orçamento'!$A$16:$C$32,3,0)</f>
        <v>6648.7699999999986</v>
      </c>
      <c r="D54" s="89">
        <f>C54/$C$67</f>
        <v>1.3884004776889324E-3</v>
      </c>
      <c r="E54" s="90">
        <f t="shared" ref="E54:P54" si="64">ROUND(E52*$C54,4)</f>
        <v>0</v>
      </c>
      <c r="F54" s="90">
        <f t="shared" si="64"/>
        <v>0</v>
      </c>
      <c r="G54" s="90">
        <f t="shared" si="64"/>
        <v>0</v>
      </c>
      <c r="H54" s="90">
        <f t="shared" si="64"/>
        <v>0</v>
      </c>
      <c r="I54" s="90">
        <f t="shared" si="64"/>
        <v>0</v>
      </c>
      <c r="J54" s="90">
        <f t="shared" si="64"/>
        <v>0</v>
      </c>
      <c r="K54" s="90">
        <f t="shared" si="64"/>
        <v>0</v>
      </c>
      <c r="L54" s="90">
        <f t="shared" si="64"/>
        <v>0</v>
      </c>
      <c r="M54" s="90">
        <f t="shared" si="64"/>
        <v>1662.1925000000001</v>
      </c>
      <c r="N54" s="90">
        <f t="shared" ref="N54:O54" si="65">ROUND(N52*$C54,4)</f>
        <v>1662.1925000000001</v>
      </c>
      <c r="O54" s="90">
        <f t="shared" si="65"/>
        <v>1662.1925000000001</v>
      </c>
      <c r="P54" s="120">
        <f t="shared" si="64"/>
        <v>1662.1925000000001</v>
      </c>
      <c r="R54" s="81"/>
      <c r="S54" s="82"/>
    </row>
    <row r="55" spans="1:1013" ht="15.95" customHeight="1">
      <c r="A55" s="121"/>
      <c r="B55" s="77"/>
      <c r="C55" s="78"/>
      <c r="D55" s="79"/>
      <c r="E55" s="247">
        <v>4.4651812499244471E-2</v>
      </c>
      <c r="F55" s="247">
        <v>0.11339817864665556</v>
      </c>
      <c r="G55" s="247">
        <v>9.6965254881129989E-2</v>
      </c>
      <c r="H55" s="247">
        <v>0.10716253038097714</v>
      </c>
      <c r="I55" s="247">
        <v>0.11022738399213595</v>
      </c>
      <c r="J55" s="247">
        <v>0.12566131362794203</v>
      </c>
      <c r="K55" s="247">
        <v>9.9811800075334578E-2</v>
      </c>
      <c r="L55" s="247">
        <v>8.5463605597881104E-2</v>
      </c>
      <c r="M55" s="247">
        <v>7.241692055272797E-2</v>
      </c>
      <c r="N55" s="247">
        <v>6.3602192955956996E-2</v>
      </c>
      <c r="O55" s="247">
        <v>4.3458065172553385E-2</v>
      </c>
      <c r="P55" s="248">
        <v>3.7180941638343054E-2</v>
      </c>
      <c r="R55" s="81">
        <f>SUM(E55:P55)</f>
        <v>1.0000000000208822</v>
      </c>
      <c r="S55" s="82"/>
    </row>
    <row r="56" spans="1:1013" ht="15.95" customHeight="1">
      <c r="A56" s="117">
        <v>15</v>
      </c>
      <c r="B56" s="83" t="str">
        <f>VLOOKUP(A56,'Resumo Orçamento'!$A$16:$C$32,2,0)</f>
        <v>SERVIÇOS AUXILIARES E ADMINISTRATIVOS</v>
      </c>
      <c r="C56" s="84"/>
      <c r="D56" s="85"/>
      <c r="E56" s="86" t="str">
        <f t="shared" ref="E56:P56" si="66">IF(E55&lt;&gt;0,"I","")</f>
        <v>I</v>
      </c>
      <c r="F56" s="86" t="str">
        <f t="shared" si="66"/>
        <v>I</v>
      </c>
      <c r="G56" s="86" t="str">
        <f t="shared" si="66"/>
        <v>I</v>
      </c>
      <c r="H56" s="86" t="str">
        <f t="shared" si="66"/>
        <v>I</v>
      </c>
      <c r="I56" s="86" t="str">
        <f t="shared" si="66"/>
        <v>I</v>
      </c>
      <c r="J56" s="86" t="str">
        <f t="shared" si="66"/>
        <v>I</v>
      </c>
      <c r="K56" s="86" t="str">
        <f t="shared" si="66"/>
        <v>I</v>
      </c>
      <c r="L56" s="86" t="str">
        <f t="shared" si="66"/>
        <v>I</v>
      </c>
      <c r="M56" s="86" t="str">
        <f t="shared" si="66"/>
        <v>I</v>
      </c>
      <c r="N56" s="86" t="str">
        <f t="shared" ref="N56:O56" si="67">IF(N55&lt;&gt;0,"I","")</f>
        <v>I</v>
      </c>
      <c r="O56" s="86" t="str">
        <f t="shared" si="67"/>
        <v>I</v>
      </c>
      <c r="P56" s="118" t="str">
        <f t="shared" si="66"/>
        <v>I</v>
      </c>
      <c r="R56" s="81"/>
      <c r="S56" s="82"/>
    </row>
    <row r="57" spans="1:1013" ht="15.95" customHeight="1">
      <c r="A57" s="119"/>
      <c r="B57" s="87"/>
      <c r="C57" s="88">
        <f>VLOOKUP(A56,'Resumo Orçamento'!$A$16:$C$32,3,0)</f>
        <v>417959.94</v>
      </c>
      <c r="D57" s="89">
        <f>C57/$C$67</f>
        <v>8.7278666633202481E-2</v>
      </c>
      <c r="E57" s="90">
        <f t="shared" ref="E57:P57" si="68">ROUND(E55*$C57,4)</f>
        <v>18662.668900000001</v>
      </c>
      <c r="F57" s="90">
        <f t="shared" si="68"/>
        <v>47395.895900000003</v>
      </c>
      <c r="G57" s="90">
        <f t="shared" si="68"/>
        <v>40527.592100000002</v>
      </c>
      <c r="H57" s="90">
        <f t="shared" si="68"/>
        <v>44789.644800000002</v>
      </c>
      <c r="I57" s="90">
        <f t="shared" si="68"/>
        <v>46070.630799999999</v>
      </c>
      <c r="J57" s="90">
        <f t="shared" si="68"/>
        <v>52521.395100000002</v>
      </c>
      <c r="K57" s="90">
        <f t="shared" si="68"/>
        <v>41717.334000000003</v>
      </c>
      <c r="L57" s="90">
        <f t="shared" si="68"/>
        <v>35720.363499999999</v>
      </c>
      <c r="M57" s="90">
        <f t="shared" si="68"/>
        <v>30267.371800000001</v>
      </c>
      <c r="N57" s="90">
        <f t="shared" ref="N57:O57" si="69">ROUND(N55*$C57,4)</f>
        <v>26583.168799999999</v>
      </c>
      <c r="O57" s="90">
        <f t="shared" si="69"/>
        <v>18163.730299999999</v>
      </c>
      <c r="P57" s="120">
        <f t="shared" si="68"/>
        <v>15540.1441</v>
      </c>
      <c r="R57" s="81"/>
      <c r="S57" s="82"/>
    </row>
    <row r="58" spans="1:1013" s="154" customFormat="1" ht="15.95" customHeight="1">
      <c r="A58" s="121"/>
      <c r="B58" s="77"/>
      <c r="C58" s="78"/>
      <c r="D58" s="79"/>
      <c r="E58" s="80">
        <v>4.4999999999999998E-2</v>
      </c>
      <c r="F58" s="80"/>
      <c r="G58" s="80"/>
      <c r="H58" s="80"/>
      <c r="I58" s="80"/>
      <c r="J58" s="80">
        <v>0.05</v>
      </c>
      <c r="K58" s="80">
        <v>5.5E-2</v>
      </c>
      <c r="L58" s="143">
        <v>0.15</v>
      </c>
      <c r="M58" s="143">
        <v>0.2</v>
      </c>
      <c r="N58" s="143">
        <v>0.2</v>
      </c>
      <c r="O58" s="143">
        <v>0.2</v>
      </c>
      <c r="P58" s="116">
        <v>0.1</v>
      </c>
      <c r="Q58" s="52"/>
      <c r="R58" s="81">
        <f t="shared" ref="R58" si="70">SUM(E58:P58)</f>
        <v>0.99999999999999989</v>
      </c>
      <c r="S58" s="8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52"/>
      <c r="AW58" s="52"/>
      <c r="AX58" s="52"/>
      <c r="AY58" s="52"/>
      <c r="AZ58" s="52"/>
      <c r="BA58" s="52"/>
      <c r="BB58" s="52"/>
      <c r="BC58" s="52"/>
      <c r="BD58" s="52"/>
      <c r="BE58" s="52"/>
      <c r="BF58" s="52"/>
      <c r="BG58" s="52"/>
      <c r="BH58" s="52"/>
      <c r="BI58" s="52"/>
      <c r="BJ58" s="52"/>
      <c r="BK58" s="52"/>
      <c r="BL58" s="52"/>
      <c r="BM58" s="52"/>
      <c r="BN58" s="52"/>
      <c r="BO58" s="52"/>
      <c r="BP58" s="52"/>
      <c r="BQ58" s="52"/>
      <c r="BR58" s="52"/>
      <c r="BS58" s="52"/>
      <c r="BT58" s="52"/>
      <c r="BU58" s="52"/>
      <c r="BV58" s="52"/>
      <c r="BW58" s="52"/>
      <c r="BX58" s="52"/>
      <c r="BY58" s="52"/>
      <c r="BZ58" s="52"/>
      <c r="CA58" s="52"/>
      <c r="CB58" s="52"/>
      <c r="CC58" s="52"/>
      <c r="CD58" s="52"/>
      <c r="CE58" s="52"/>
      <c r="CF58" s="52"/>
      <c r="CG58" s="52"/>
      <c r="CH58" s="52"/>
      <c r="CI58" s="52"/>
      <c r="CJ58" s="52"/>
      <c r="CK58" s="52"/>
      <c r="CL58" s="52"/>
      <c r="CM58" s="52"/>
      <c r="CN58" s="52"/>
      <c r="CO58" s="52"/>
      <c r="CP58" s="52"/>
      <c r="CQ58" s="52"/>
      <c r="CR58" s="52"/>
      <c r="CS58" s="52"/>
      <c r="CT58" s="52"/>
      <c r="CU58" s="52"/>
      <c r="CV58" s="52"/>
      <c r="CW58" s="52"/>
      <c r="CX58" s="52"/>
      <c r="CY58" s="52"/>
      <c r="CZ58" s="52"/>
      <c r="DA58" s="52"/>
      <c r="DB58" s="52"/>
      <c r="DC58" s="52"/>
      <c r="DD58" s="52"/>
      <c r="DE58" s="52"/>
      <c r="DF58" s="52"/>
      <c r="DG58" s="52"/>
      <c r="DH58" s="52"/>
      <c r="DI58" s="52"/>
      <c r="DJ58" s="52"/>
      <c r="DK58" s="52"/>
      <c r="DL58" s="52"/>
      <c r="DM58" s="52"/>
      <c r="DN58" s="52"/>
      <c r="DO58" s="52"/>
      <c r="DP58" s="52"/>
      <c r="DQ58" s="52"/>
      <c r="DR58" s="52"/>
      <c r="DS58" s="52"/>
      <c r="DT58" s="52"/>
      <c r="DU58" s="52"/>
      <c r="DV58" s="52"/>
      <c r="DW58" s="52"/>
      <c r="DX58" s="52"/>
      <c r="DY58" s="52"/>
      <c r="DZ58" s="52"/>
      <c r="EA58" s="52"/>
      <c r="EB58" s="52"/>
      <c r="EC58" s="52"/>
      <c r="ED58" s="52"/>
      <c r="EE58" s="52"/>
      <c r="EF58" s="52"/>
      <c r="EG58" s="52"/>
      <c r="EH58" s="52"/>
      <c r="EI58" s="52"/>
      <c r="EJ58" s="52"/>
      <c r="EK58" s="52"/>
      <c r="EL58" s="52"/>
      <c r="EM58" s="52"/>
      <c r="EN58" s="52"/>
      <c r="EO58" s="52"/>
      <c r="EP58" s="52"/>
      <c r="EQ58" s="52"/>
      <c r="ER58" s="52"/>
      <c r="ES58" s="52"/>
      <c r="ET58" s="52"/>
      <c r="EU58" s="52"/>
      <c r="EV58" s="52"/>
      <c r="EW58" s="52"/>
      <c r="EX58" s="52"/>
      <c r="EY58" s="52"/>
      <c r="EZ58" s="52"/>
      <c r="FA58" s="52"/>
      <c r="FB58" s="52"/>
      <c r="FC58" s="52"/>
      <c r="FD58" s="52"/>
      <c r="FE58" s="52"/>
      <c r="FF58" s="52"/>
      <c r="FG58" s="52"/>
      <c r="FH58" s="52"/>
      <c r="FI58" s="52"/>
      <c r="FJ58" s="52"/>
      <c r="FK58" s="52"/>
      <c r="FL58" s="52"/>
      <c r="FM58" s="52"/>
      <c r="FN58" s="52"/>
      <c r="FO58" s="52"/>
      <c r="FP58" s="52"/>
      <c r="FQ58" s="52"/>
      <c r="FR58" s="52"/>
      <c r="FS58" s="52"/>
      <c r="FT58" s="52"/>
      <c r="FU58" s="52"/>
      <c r="FV58" s="52"/>
      <c r="FW58" s="52"/>
      <c r="FX58" s="52"/>
      <c r="FY58" s="52"/>
      <c r="FZ58" s="52"/>
      <c r="GA58" s="52"/>
      <c r="GB58" s="52"/>
      <c r="GC58" s="52"/>
      <c r="GD58" s="52"/>
      <c r="GE58" s="52"/>
      <c r="GF58" s="52"/>
      <c r="GG58" s="52"/>
      <c r="GH58" s="52"/>
      <c r="GI58" s="52"/>
      <c r="GJ58" s="52"/>
      <c r="GK58" s="52"/>
      <c r="GL58" s="52"/>
      <c r="GM58" s="52"/>
      <c r="GN58" s="52"/>
      <c r="GO58" s="52"/>
      <c r="GP58" s="52"/>
      <c r="GQ58" s="52"/>
      <c r="GR58" s="52"/>
      <c r="GS58" s="52"/>
      <c r="GT58" s="52"/>
      <c r="GU58" s="52"/>
      <c r="GV58" s="52"/>
      <c r="GW58" s="52"/>
      <c r="GX58" s="52"/>
      <c r="GY58" s="52"/>
      <c r="GZ58" s="52"/>
      <c r="HA58" s="52"/>
      <c r="HB58" s="52"/>
      <c r="HC58" s="52"/>
      <c r="HD58" s="52"/>
      <c r="HE58" s="52"/>
      <c r="HF58" s="52"/>
      <c r="HG58" s="52"/>
      <c r="HH58" s="52"/>
      <c r="HI58" s="52"/>
      <c r="HJ58" s="52"/>
      <c r="HK58" s="52"/>
      <c r="HL58" s="52"/>
      <c r="HM58" s="52"/>
      <c r="HN58" s="52"/>
      <c r="HO58" s="52"/>
      <c r="HP58" s="52"/>
      <c r="HQ58" s="52"/>
      <c r="HR58" s="52"/>
      <c r="HS58" s="52"/>
      <c r="HT58" s="52"/>
      <c r="HU58" s="52"/>
      <c r="HV58" s="52"/>
      <c r="HW58" s="52"/>
      <c r="HX58" s="52"/>
      <c r="HY58" s="52"/>
      <c r="HZ58" s="52"/>
      <c r="IA58" s="52"/>
      <c r="IB58" s="52"/>
      <c r="IC58" s="52"/>
      <c r="ID58" s="52"/>
      <c r="IE58" s="52"/>
      <c r="IF58" s="52"/>
      <c r="IG58" s="52"/>
      <c r="IH58" s="52"/>
      <c r="II58" s="52"/>
      <c r="IJ58" s="52"/>
      <c r="IK58" s="52"/>
      <c r="IL58" s="52"/>
      <c r="IM58" s="52"/>
      <c r="IN58" s="52"/>
      <c r="IO58" s="52"/>
      <c r="IP58" s="52"/>
      <c r="IQ58" s="52"/>
      <c r="IR58" s="52"/>
      <c r="IS58" s="52"/>
      <c r="IT58" s="52"/>
      <c r="IU58" s="52"/>
      <c r="IV58" s="52"/>
      <c r="IW58" s="52"/>
      <c r="IX58" s="52"/>
      <c r="IY58" s="52"/>
      <c r="IZ58" s="52"/>
      <c r="JA58" s="52"/>
      <c r="JB58" s="52"/>
      <c r="JC58" s="52"/>
      <c r="JD58" s="52"/>
      <c r="JE58" s="52"/>
      <c r="JF58" s="52"/>
      <c r="JG58" s="52"/>
      <c r="JH58" s="52"/>
      <c r="JI58" s="52"/>
      <c r="JJ58" s="52"/>
      <c r="JK58" s="52"/>
      <c r="JL58" s="52"/>
      <c r="JM58" s="52"/>
      <c r="JN58" s="52"/>
      <c r="JO58" s="52"/>
      <c r="JP58" s="52"/>
      <c r="JQ58" s="52"/>
      <c r="JR58" s="52"/>
      <c r="JS58" s="52"/>
      <c r="JT58" s="52"/>
      <c r="JU58" s="52"/>
      <c r="JV58" s="52"/>
      <c r="JW58" s="52"/>
      <c r="JX58" s="52"/>
      <c r="JY58" s="52"/>
      <c r="JZ58" s="52"/>
      <c r="KA58" s="52"/>
      <c r="KB58" s="52"/>
      <c r="KC58" s="52"/>
      <c r="KD58" s="52"/>
      <c r="KE58" s="52"/>
      <c r="KF58" s="52"/>
      <c r="KG58" s="52"/>
      <c r="KH58" s="52"/>
      <c r="KI58" s="52"/>
      <c r="KJ58" s="52"/>
      <c r="KK58" s="52"/>
      <c r="KL58" s="52"/>
      <c r="KM58" s="52"/>
      <c r="KN58" s="52"/>
      <c r="KO58" s="52"/>
      <c r="KP58" s="52"/>
      <c r="KQ58" s="52"/>
      <c r="KR58" s="52"/>
      <c r="KS58" s="52"/>
      <c r="KT58" s="52"/>
      <c r="KU58" s="52"/>
      <c r="KV58" s="52"/>
      <c r="KW58" s="52"/>
      <c r="KX58" s="52"/>
      <c r="KY58" s="52"/>
      <c r="KZ58" s="52"/>
      <c r="LA58" s="52"/>
      <c r="LB58" s="52"/>
      <c r="LC58" s="52"/>
      <c r="LD58" s="52"/>
      <c r="LE58" s="52"/>
      <c r="LF58" s="52"/>
      <c r="LG58" s="52"/>
      <c r="LH58" s="52"/>
      <c r="LI58" s="52"/>
      <c r="LJ58" s="52"/>
      <c r="LK58" s="52"/>
      <c r="LL58" s="52"/>
      <c r="LM58" s="52"/>
      <c r="LN58" s="52"/>
      <c r="LO58" s="52"/>
      <c r="LP58" s="52"/>
      <c r="LQ58" s="52"/>
      <c r="LR58" s="52"/>
      <c r="LS58" s="52"/>
      <c r="LT58" s="52"/>
      <c r="LU58" s="52"/>
      <c r="LV58" s="52"/>
      <c r="LW58" s="52"/>
      <c r="LX58" s="52"/>
      <c r="LY58" s="52"/>
      <c r="LZ58" s="52"/>
      <c r="MA58" s="52"/>
      <c r="MB58" s="52"/>
      <c r="MC58" s="52"/>
      <c r="MD58" s="52"/>
      <c r="ME58" s="52"/>
      <c r="MF58" s="52"/>
      <c r="MG58" s="52"/>
      <c r="MH58" s="52"/>
      <c r="MI58" s="52"/>
      <c r="MJ58" s="52"/>
      <c r="MK58" s="52"/>
      <c r="ML58" s="52"/>
      <c r="MM58" s="52"/>
      <c r="MN58" s="52"/>
      <c r="MO58" s="52"/>
      <c r="MP58" s="52"/>
      <c r="MQ58" s="52"/>
      <c r="MR58" s="52"/>
      <c r="MS58" s="52"/>
      <c r="MT58" s="52"/>
      <c r="MU58" s="52"/>
      <c r="MV58" s="52"/>
      <c r="MW58" s="52"/>
      <c r="MX58" s="52"/>
      <c r="MY58" s="52"/>
      <c r="MZ58" s="52"/>
      <c r="NA58" s="52"/>
      <c r="NB58" s="52"/>
      <c r="NC58" s="52"/>
      <c r="ND58" s="52"/>
      <c r="NE58" s="52"/>
      <c r="NF58" s="52"/>
      <c r="NG58" s="52"/>
      <c r="NH58" s="52"/>
      <c r="NI58" s="52"/>
      <c r="NJ58" s="52"/>
      <c r="NK58" s="52"/>
      <c r="NL58" s="52"/>
      <c r="NM58" s="52"/>
      <c r="NN58" s="52"/>
      <c r="NO58" s="52"/>
      <c r="NP58" s="52"/>
      <c r="NQ58" s="52"/>
      <c r="NR58" s="52"/>
      <c r="NS58" s="52"/>
      <c r="NT58" s="52"/>
      <c r="NU58" s="52"/>
      <c r="NV58" s="52"/>
      <c r="NW58" s="52"/>
      <c r="NX58" s="52"/>
      <c r="NY58" s="52"/>
      <c r="NZ58" s="52"/>
      <c r="OA58" s="52"/>
      <c r="OB58" s="52"/>
      <c r="OC58" s="52"/>
      <c r="OD58" s="52"/>
      <c r="OE58" s="52"/>
      <c r="OF58" s="52"/>
      <c r="OG58" s="52"/>
      <c r="OH58" s="52"/>
      <c r="OI58" s="52"/>
      <c r="OJ58" s="52"/>
      <c r="OK58" s="52"/>
      <c r="OL58" s="52"/>
      <c r="OM58" s="52"/>
      <c r="ON58" s="52"/>
      <c r="OO58" s="52"/>
      <c r="OP58" s="52"/>
      <c r="OQ58" s="52"/>
      <c r="OR58" s="52"/>
      <c r="OS58" s="52"/>
      <c r="OT58" s="52"/>
      <c r="OU58" s="52"/>
      <c r="OV58" s="52"/>
      <c r="OW58" s="52"/>
      <c r="OX58" s="52"/>
      <c r="OY58" s="52"/>
      <c r="OZ58" s="52"/>
      <c r="PA58" s="52"/>
      <c r="PB58" s="52"/>
      <c r="PC58" s="52"/>
      <c r="PD58" s="52"/>
      <c r="PE58" s="52"/>
      <c r="PF58" s="52"/>
      <c r="PG58" s="52"/>
      <c r="PH58" s="52"/>
      <c r="PI58" s="52"/>
      <c r="PJ58" s="52"/>
      <c r="PK58" s="52"/>
      <c r="PL58" s="52"/>
      <c r="PM58" s="52"/>
      <c r="PN58" s="52"/>
      <c r="PO58" s="52"/>
      <c r="PP58" s="52"/>
      <c r="PQ58" s="52"/>
      <c r="PR58" s="52"/>
      <c r="PS58" s="52"/>
      <c r="PT58" s="52"/>
      <c r="PU58" s="52"/>
      <c r="PV58" s="52"/>
      <c r="PW58" s="52"/>
      <c r="PX58" s="52"/>
      <c r="PY58" s="52"/>
      <c r="PZ58" s="52"/>
      <c r="QA58" s="52"/>
      <c r="QB58" s="52"/>
      <c r="QC58" s="52"/>
      <c r="QD58" s="52"/>
      <c r="QE58" s="52"/>
      <c r="QF58" s="52"/>
      <c r="QG58" s="52"/>
      <c r="QH58" s="52"/>
      <c r="QI58" s="52"/>
      <c r="QJ58" s="52"/>
      <c r="QK58" s="52"/>
      <c r="QL58" s="52"/>
      <c r="QM58" s="52"/>
      <c r="QN58" s="52"/>
      <c r="QO58" s="52"/>
      <c r="QP58" s="52"/>
      <c r="QQ58" s="52"/>
      <c r="QR58" s="52"/>
      <c r="QS58" s="52"/>
      <c r="QT58" s="52"/>
      <c r="QU58" s="52"/>
      <c r="QV58" s="52"/>
      <c r="QW58" s="52"/>
      <c r="QX58" s="52"/>
      <c r="QY58" s="52"/>
      <c r="QZ58" s="52"/>
      <c r="RA58" s="52"/>
      <c r="RB58" s="52"/>
      <c r="RC58" s="52"/>
      <c r="RD58" s="52"/>
      <c r="RE58" s="52"/>
      <c r="RF58" s="52"/>
      <c r="RG58" s="52"/>
      <c r="RH58" s="52"/>
      <c r="RI58" s="52"/>
      <c r="RJ58" s="52"/>
      <c r="RK58" s="52"/>
      <c r="RL58" s="52"/>
      <c r="RM58" s="52"/>
      <c r="RN58" s="52"/>
      <c r="RO58" s="52"/>
      <c r="RP58" s="52"/>
      <c r="RQ58" s="52"/>
      <c r="RR58" s="52"/>
      <c r="RS58" s="52"/>
      <c r="RT58" s="52"/>
      <c r="RU58" s="52"/>
      <c r="RV58" s="52"/>
      <c r="RW58" s="52"/>
      <c r="RX58" s="52"/>
      <c r="RY58" s="52"/>
      <c r="RZ58" s="52"/>
      <c r="SA58" s="52"/>
      <c r="SB58" s="52"/>
      <c r="SC58" s="52"/>
      <c r="SD58" s="52"/>
      <c r="SE58" s="52"/>
      <c r="SF58" s="52"/>
      <c r="SG58" s="52"/>
      <c r="SH58" s="52"/>
      <c r="SI58" s="52"/>
      <c r="SJ58" s="52"/>
      <c r="SK58" s="52"/>
      <c r="SL58" s="52"/>
      <c r="SM58" s="52"/>
      <c r="SN58" s="52"/>
      <c r="SO58" s="52"/>
      <c r="SP58" s="52"/>
      <c r="SQ58" s="52"/>
      <c r="SR58" s="52"/>
      <c r="SS58" s="52"/>
      <c r="ST58" s="52"/>
      <c r="SU58" s="52"/>
      <c r="SV58" s="52"/>
      <c r="SW58" s="52"/>
      <c r="SX58" s="52"/>
      <c r="SY58" s="52"/>
      <c r="SZ58" s="52"/>
      <c r="TA58" s="52"/>
      <c r="TB58" s="52"/>
      <c r="TC58" s="52"/>
      <c r="TD58" s="52"/>
      <c r="TE58" s="52"/>
      <c r="TF58" s="52"/>
      <c r="TG58" s="52"/>
      <c r="TH58" s="52"/>
      <c r="TI58" s="52"/>
      <c r="TJ58" s="52"/>
      <c r="TK58" s="52"/>
      <c r="TL58" s="52"/>
      <c r="TM58" s="52"/>
      <c r="TN58" s="52"/>
      <c r="TO58" s="52"/>
      <c r="TP58" s="52"/>
      <c r="TQ58" s="52"/>
      <c r="TR58" s="52"/>
      <c r="TS58" s="52"/>
      <c r="TT58" s="52"/>
      <c r="TU58" s="52"/>
      <c r="TV58" s="52"/>
      <c r="TW58" s="52"/>
      <c r="TX58" s="52"/>
      <c r="TY58" s="52"/>
      <c r="TZ58" s="52"/>
      <c r="UA58" s="52"/>
      <c r="UB58" s="52"/>
      <c r="UC58" s="52"/>
      <c r="UD58" s="52"/>
      <c r="UE58" s="52"/>
      <c r="UF58" s="52"/>
      <c r="UG58" s="52"/>
      <c r="UH58" s="52"/>
      <c r="UI58" s="52"/>
      <c r="UJ58" s="52"/>
      <c r="UK58" s="52"/>
      <c r="UL58" s="52"/>
      <c r="UM58" s="52"/>
      <c r="UN58" s="52"/>
      <c r="UO58" s="52"/>
      <c r="UP58" s="52"/>
      <c r="UQ58" s="52"/>
      <c r="UR58" s="52"/>
      <c r="US58" s="52"/>
      <c r="UT58" s="52"/>
      <c r="UU58" s="52"/>
      <c r="UV58" s="52"/>
      <c r="UW58" s="52"/>
      <c r="UX58" s="52"/>
      <c r="UY58" s="52"/>
      <c r="UZ58" s="52"/>
      <c r="VA58" s="52"/>
      <c r="VB58" s="52"/>
      <c r="VC58" s="52"/>
      <c r="VD58" s="52"/>
      <c r="VE58" s="52"/>
      <c r="VF58" s="52"/>
      <c r="VG58" s="52"/>
      <c r="VH58" s="52"/>
      <c r="VI58" s="52"/>
      <c r="VJ58" s="52"/>
      <c r="VK58" s="52"/>
      <c r="VL58" s="52"/>
      <c r="VM58" s="52"/>
      <c r="VN58" s="52"/>
      <c r="VO58" s="52"/>
      <c r="VP58" s="52"/>
      <c r="VQ58" s="52"/>
      <c r="VR58" s="52"/>
      <c r="VS58" s="52"/>
      <c r="VT58" s="52"/>
      <c r="VU58" s="52"/>
      <c r="VV58" s="52"/>
      <c r="VW58" s="52"/>
      <c r="VX58" s="52"/>
      <c r="VY58" s="52"/>
      <c r="VZ58" s="52"/>
      <c r="WA58" s="52"/>
      <c r="WB58" s="52"/>
      <c r="WC58" s="52"/>
      <c r="WD58" s="52"/>
      <c r="WE58" s="52"/>
      <c r="WF58" s="52"/>
      <c r="WG58" s="52"/>
      <c r="WH58" s="52"/>
      <c r="WI58" s="52"/>
      <c r="WJ58" s="52"/>
      <c r="WK58" s="52"/>
      <c r="WL58" s="52"/>
      <c r="WM58" s="52"/>
      <c r="WN58" s="52"/>
      <c r="WO58" s="52"/>
      <c r="WP58" s="52"/>
      <c r="WQ58" s="52"/>
      <c r="WR58" s="52"/>
      <c r="WS58" s="52"/>
      <c r="WT58" s="52"/>
      <c r="WU58" s="52"/>
      <c r="WV58" s="52"/>
      <c r="WW58" s="52"/>
      <c r="WX58" s="52"/>
      <c r="WY58" s="52"/>
      <c r="WZ58" s="52"/>
      <c r="XA58" s="52"/>
      <c r="XB58" s="52"/>
      <c r="XC58" s="52"/>
      <c r="XD58" s="52"/>
      <c r="XE58" s="52"/>
      <c r="XF58" s="52"/>
      <c r="XG58" s="52"/>
      <c r="XH58" s="52"/>
      <c r="XI58" s="52"/>
      <c r="XJ58" s="52"/>
      <c r="XK58" s="52"/>
      <c r="XL58" s="52"/>
      <c r="XM58" s="52"/>
      <c r="XN58" s="52"/>
      <c r="XO58" s="52"/>
      <c r="XP58" s="52"/>
      <c r="XQ58" s="52"/>
      <c r="XR58" s="52"/>
      <c r="XS58" s="52"/>
      <c r="XT58" s="52"/>
      <c r="XU58" s="52"/>
      <c r="XV58" s="52"/>
      <c r="XW58" s="52"/>
      <c r="XX58" s="52"/>
      <c r="XY58" s="52"/>
      <c r="XZ58" s="52"/>
      <c r="YA58" s="52"/>
      <c r="YB58" s="52"/>
      <c r="YC58" s="52"/>
      <c r="YD58" s="52"/>
      <c r="YE58" s="52"/>
      <c r="YF58" s="52"/>
      <c r="YG58" s="52"/>
      <c r="YH58" s="52"/>
      <c r="YI58" s="52"/>
      <c r="YJ58" s="52"/>
      <c r="YK58" s="52"/>
      <c r="YL58" s="52"/>
      <c r="YM58" s="52"/>
      <c r="YN58" s="52"/>
      <c r="YO58" s="52"/>
      <c r="YP58" s="52"/>
      <c r="YQ58" s="52"/>
      <c r="YR58" s="52"/>
      <c r="YS58" s="52"/>
      <c r="YT58" s="52"/>
      <c r="YU58" s="52"/>
      <c r="YV58" s="52"/>
      <c r="YW58" s="52"/>
      <c r="YX58" s="52"/>
      <c r="YY58" s="52"/>
      <c r="YZ58" s="52"/>
      <c r="ZA58" s="52"/>
      <c r="ZB58" s="52"/>
      <c r="ZC58" s="52"/>
      <c r="ZD58" s="52"/>
      <c r="ZE58" s="52"/>
      <c r="ZF58" s="52"/>
      <c r="ZG58" s="52"/>
      <c r="ZH58" s="52"/>
      <c r="ZI58" s="52"/>
      <c r="ZJ58" s="52"/>
      <c r="ZK58" s="52"/>
      <c r="ZL58" s="52"/>
      <c r="ZM58" s="52"/>
      <c r="ZN58" s="52"/>
      <c r="ZO58" s="52"/>
      <c r="ZP58" s="52"/>
      <c r="ZQ58" s="52"/>
      <c r="ZR58" s="52"/>
      <c r="ZS58" s="52"/>
      <c r="ZT58" s="52"/>
      <c r="ZU58" s="52"/>
      <c r="ZV58" s="52"/>
      <c r="ZW58" s="52"/>
      <c r="ZX58" s="52"/>
      <c r="ZY58" s="52"/>
      <c r="ZZ58" s="52"/>
      <c r="AAA58" s="52"/>
      <c r="AAB58" s="52"/>
      <c r="AAC58" s="52"/>
      <c r="AAD58" s="52"/>
      <c r="AAE58" s="52"/>
      <c r="AAF58" s="52"/>
      <c r="AAG58" s="52"/>
      <c r="AAH58" s="52"/>
      <c r="AAI58" s="52"/>
      <c r="AAJ58" s="52"/>
      <c r="AAK58" s="52"/>
      <c r="AAL58" s="52"/>
      <c r="AAM58" s="52"/>
      <c r="AAN58" s="52"/>
      <c r="AAO58" s="52"/>
      <c r="AAP58" s="52"/>
      <c r="AAQ58" s="52"/>
      <c r="AAR58" s="52"/>
      <c r="AAS58" s="52"/>
      <c r="AAT58" s="52"/>
      <c r="AAU58" s="52"/>
      <c r="AAV58" s="52"/>
      <c r="AAW58" s="52"/>
      <c r="AAX58" s="52"/>
      <c r="AAY58" s="52"/>
      <c r="AAZ58" s="52"/>
      <c r="ABA58" s="52"/>
      <c r="ABB58" s="52"/>
      <c r="ABC58" s="52"/>
      <c r="ABD58" s="52"/>
      <c r="ABE58" s="52"/>
      <c r="ABF58" s="52"/>
      <c r="ABG58" s="52"/>
      <c r="ABH58" s="52"/>
      <c r="ABI58" s="52"/>
      <c r="ABJ58" s="52"/>
      <c r="ABK58" s="52"/>
      <c r="ABL58" s="52"/>
      <c r="ABM58" s="52"/>
      <c r="ABN58" s="52"/>
      <c r="ABO58" s="52"/>
      <c r="ABP58" s="52"/>
      <c r="ABQ58" s="52"/>
      <c r="ABR58" s="52"/>
      <c r="ABS58" s="52"/>
      <c r="ABT58" s="52"/>
      <c r="ABU58" s="52"/>
      <c r="ABV58" s="52"/>
      <c r="ABW58" s="52"/>
      <c r="ABX58" s="52"/>
      <c r="ABY58" s="52"/>
      <c r="ABZ58" s="52"/>
      <c r="ACA58" s="52"/>
      <c r="ACB58" s="52"/>
      <c r="ACC58" s="52"/>
      <c r="ACD58" s="52"/>
      <c r="ACE58" s="52"/>
      <c r="ACF58" s="52"/>
      <c r="ACG58" s="52"/>
      <c r="ACH58" s="52"/>
      <c r="ACI58" s="52"/>
      <c r="ACJ58" s="52"/>
      <c r="ACK58" s="52"/>
      <c r="ACL58" s="52"/>
      <c r="ACM58" s="52"/>
      <c r="ACN58" s="52"/>
      <c r="ACO58" s="52"/>
      <c r="ACP58" s="52"/>
      <c r="ACQ58" s="52"/>
      <c r="ACR58" s="52"/>
      <c r="ACS58" s="52"/>
      <c r="ACT58" s="52"/>
      <c r="ACU58" s="52"/>
      <c r="ACV58" s="52"/>
      <c r="ACW58" s="52"/>
      <c r="ACX58" s="52"/>
      <c r="ACY58" s="52"/>
      <c r="ACZ58" s="52"/>
      <c r="ADA58" s="52"/>
      <c r="ADB58" s="52"/>
      <c r="ADC58" s="52"/>
      <c r="ADD58" s="52"/>
      <c r="ADE58" s="52"/>
      <c r="ADF58" s="52"/>
      <c r="ADG58" s="52"/>
      <c r="ADH58" s="52"/>
      <c r="ADI58" s="52"/>
      <c r="ADJ58" s="52"/>
      <c r="ADK58" s="52"/>
      <c r="ADL58" s="52"/>
      <c r="ADM58" s="52"/>
      <c r="ADN58" s="52"/>
      <c r="ADO58" s="52"/>
      <c r="ADP58" s="52"/>
      <c r="ADQ58" s="52"/>
      <c r="ADR58" s="52"/>
      <c r="ADS58" s="52"/>
      <c r="ADT58" s="52"/>
      <c r="ADU58" s="52"/>
      <c r="ADV58" s="52"/>
      <c r="ADW58" s="52"/>
      <c r="ADX58" s="52"/>
      <c r="ADY58" s="52"/>
      <c r="ADZ58" s="52"/>
      <c r="AEA58" s="52"/>
      <c r="AEB58" s="52"/>
      <c r="AEC58" s="52"/>
      <c r="AED58" s="52"/>
      <c r="AEE58" s="52"/>
      <c r="AEF58" s="52"/>
      <c r="AEG58" s="52"/>
      <c r="AEH58" s="52"/>
      <c r="AEI58" s="52"/>
      <c r="AEJ58" s="52"/>
      <c r="AEK58" s="52"/>
      <c r="AEL58" s="52"/>
      <c r="AEM58" s="52"/>
      <c r="AEN58" s="52"/>
      <c r="AEO58" s="52"/>
      <c r="AEP58" s="52"/>
      <c r="AEQ58" s="52"/>
      <c r="AER58" s="52"/>
      <c r="AES58" s="52"/>
      <c r="AET58" s="52"/>
      <c r="AEU58" s="52"/>
      <c r="AEV58" s="52"/>
      <c r="AEW58" s="52"/>
      <c r="AEX58" s="52"/>
      <c r="AEY58" s="52"/>
      <c r="AEZ58" s="52"/>
      <c r="AFA58" s="52"/>
      <c r="AFB58" s="52"/>
      <c r="AFC58" s="52"/>
      <c r="AFD58" s="52"/>
      <c r="AFE58" s="52"/>
      <c r="AFF58" s="52"/>
      <c r="AFG58" s="52"/>
      <c r="AFH58" s="52"/>
      <c r="AFI58" s="52"/>
      <c r="AFJ58" s="52"/>
      <c r="AFK58" s="52"/>
      <c r="AFL58" s="52"/>
      <c r="AFM58" s="52"/>
      <c r="AFN58" s="52"/>
      <c r="AFO58" s="52"/>
      <c r="AFP58" s="52"/>
      <c r="AFQ58" s="52"/>
      <c r="AFR58" s="52"/>
      <c r="AFS58" s="52"/>
      <c r="AFT58" s="52"/>
      <c r="AFU58" s="52"/>
      <c r="AFV58" s="52"/>
      <c r="AFW58" s="52"/>
      <c r="AFX58" s="52"/>
      <c r="AFY58" s="52"/>
      <c r="AFZ58" s="52"/>
      <c r="AGA58" s="52"/>
      <c r="AGB58" s="52"/>
      <c r="AGC58" s="52"/>
      <c r="AGD58" s="52"/>
      <c r="AGE58" s="52"/>
      <c r="AGF58" s="52"/>
      <c r="AGG58" s="52"/>
      <c r="AGH58" s="52"/>
      <c r="AGI58" s="52"/>
      <c r="AGJ58" s="52"/>
      <c r="AGK58" s="52"/>
      <c r="AGL58" s="52"/>
      <c r="AGM58" s="52"/>
      <c r="AGN58" s="52"/>
      <c r="AGO58" s="52"/>
      <c r="AGP58" s="52"/>
      <c r="AGQ58" s="52"/>
      <c r="AGR58" s="52"/>
      <c r="AGS58" s="52"/>
      <c r="AGT58" s="52"/>
      <c r="AGU58" s="52"/>
      <c r="AGV58" s="52"/>
      <c r="AGW58" s="52"/>
      <c r="AGX58" s="52"/>
      <c r="AGY58" s="52"/>
      <c r="AGZ58" s="52"/>
      <c r="AHA58" s="52"/>
      <c r="AHB58" s="52"/>
      <c r="AHC58" s="52"/>
      <c r="AHD58" s="52"/>
      <c r="AHE58" s="52"/>
      <c r="AHF58" s="52"/>
      <c r="AHG58" s="52"/>
      <c r="AHH58" s="52"/>
      <c r="AHI58" s="52"/>
      <c r="AHJ58" s="52"/>
      <c r="AHK58" s="52"/>
      <c r="AHL58" s="52"/>
      <c r="AHM58" s="52"/>
      <c r="AHN58" s="52"/>
      <c r="AHO58" s="52"/>
      <c r="AHP58" s="52"/>
      <c r="AHQ58" s="52"/>
      <c r="AHR58" s="52"/>
      <c r="AHS58" s="52"/>
      <c r="AHT58" s="52"/>
      <c r="AHU58" s="52"/>
      <c r="AHV58" s="52"/>
      <c r="AHW58" s="52"/>
      <c r="AHX58" s="52"/>
      <c r="AHY58" s="52"/>
      <c r="AHZ58" s="52"/>
      <c r="AIA58" s="52"/>
      <c r="AIB58" s="52"/>
      <c r="AIC58" s="52"/>
      <c r="AID58" s="52"/>
      <c r="AIE58" s="52"/>
      <c r="AIF58" s="52"/>
      <c r="AIG58" s="52"/>
      <c r="AIH58" s="52"/>
      <c r="AII58" s="52"/>
      <c r="AIJ58" s="52"/>
      <c r="AIK58" s="52"/>
      <c r="AIL58" s="52"/>
      <c r="AIM58" s="52"/>
      <c r="AIN58" s="52"/>
      <c r="AIO58" s="52"/>
      <c r="AIP58" s="52"/>
      <c r="AIQ58" s="52"/>
      <c r="AIR58" s="52"/>
      <c r="AIS58" s="52"/>
      <c r="AIT58" s="52"/>
      <c r="AIU58" s="52"/>
      <c r="AIV58" s="52"/>
      <c r="AIW58" s="52"/>
      <c r="AIX58" s="52"/>
      <c r="AIY58" s="52"/>
      <c r="AIZ58" s="52"/>
      <c r="AJA58" s="52"/>
      <c r="AJB58" s="52"/>
      <c r="AJC58" s="52"/>
      <c r="AJD58" s="52"/>
      <c r="AJE58" s="52"/>
      <c r="AJF58" s="52"/>
      <c r="AJG58" s="52"/>
      <c r="AJH58" s="52"/>
      <c r="AJI58" s="52"/>
      <c r="AJJ58" s="52"/>
      <c r="AJK58" s="52"/>
      <c r="AJL58" s="52"/>
      <c r="AJM58" s="52"/>
      <c r="AJN58" s="52"/>
      <c r="AJO58" s="52"/>
      <c r="AJP58" s="52"/>
      <c r="AJQ58" s="52"/>
      <c r="AJR58" s="52"/>
      <c r="AJS58" s="52"/>
      <c r="AJT58" s="52"/>
      <c r="AJU58" s="52"/>
      <c r="AJV58" s="52"/>
      <c r="AJW58" s="52"/>
      <c r="AJX58" s="52"/>
      <c r="AJY58" s="52"/>
      <c r="AJZ58" s="52"/>
      <c r="AKA58" s="52"/>
      <c r="AKB58" s="52"/>
      <c r="AKC58" s="52"/>
      <c r="AKD58" s="52"/>
      <c r="AKE58" s="52"/>
      <c r="AKF58" s="52"/>
      <c r="AKG58" s="52"/>
      <c r="AKH58" s="52"/>
      <c r="AKI58" s="52"/>
      <c r="AKJ58" s="52"/>
      <c r="AKK58" s="52"/>
      <c r="AKL58" s="52"/>
      <c r="AKM58" s="52"/>
      <c r="AKN58" s="52"/>
      <c r="AKO58" s="52"/>
      <c r="AKP58" s="52"/>
      <c r="AKQ58" s="52"/>
      <c r="AKR58" s="52"/>
      <c r="AKS58" s="52"/>
      <c r="AKT58" s="52"/>
      <c r="AKU58" s="52"/>
      <c r="AKV58" s="52"/>
      <c r="AKW58" s="52"/>
      <c r="AKX58" s="52"/>
      <c r="AKY58" s="52"/>
      <c r="AKZ58" s="52"/>
      <c r="ALA58" s="52"/>
      <c r="ALB58" s="52"/>
      <c r="ALC58" s="52"/>
      <c r="ALD58" s="52"/>
      <c r="ALE58" s="52"/>
      <c r="ALF58" s="52"/>
      <c r="ALG58" s="52"/>
      <c r="ALH58" s="52"/>
      <c r="ALI58" s="52"/>
      <c r="ALJ58" s="52"/>
      <c r="ALK58" s="52"/>
      <c r="ALL58" s="52"/>
      <c r="ALM58" s="52"/>
      <c r="ALN58" s="52"/>
      <c r="ALO58" s="52"/>
      <c r="ALP58" s="52"/>
      <c r="ALQ58" s="52"/>
      <c r="ALR58" s="52"/>
      <c r="ALS58" s="52"/>
      <c r="ALT58" s="51"/>
      <c r="ALU58" s="51"/>
      <c r="ALV58" s="51"/>
      <c r="ALW58" s="51"/>
      <c r="ALX58" s="51"/>
      <c r="ALY58" s="51"/>
    </row>
    <row r="59" spans="1:1013" s="154" customFormat="1" ht="15.95" customHeight="1">
      <c r="A59" s="117">
        <v>16</v>
      </c>
      <c r="B59" s="83" t="str">
        <f>VLOOKUP(A59,'Resumo Orçamento'!$A$16:$C$32,2,0)</f>
        <v>EQUIPAMENTOS</v>
      </c>
      <c r="C59" s="84"/>
      <c r="D59" s="85"/>
      <c r="E59" s="86" t="str">
        <f t="shared" ref="E59:P59" si="71">IF(E58&lt;&gt;0,"I","")</f>
        <v>I</v>
      </c>
      <c r="F59" s="86" t="str">
        <f t="shared" si="71"/>
        <v/>
      </c>
      <c r="G59" s="86" t="str">
        <f t="shared" si="71"/>
        <v/>
      </c>
      <c r="H59" s="86" t="str">
        <f t="shared" si="71"/>
        <v/>
      </c>
      <c r="I59" s="86" t="str">
        <f t="shared" si="71"/>
        <v/>
      </c>
      <c r="J59" s="86" t="str">
        <f t="shared" si="71"/>
        <v>I</v>
      </c>
      <c r="K59" s="86" t="str">
        <f t="shared" si="71"/>
        <v>I</v>
      </c>
      <c r="L59" s="86" t="str">
        <f t="shared" si="71"/>
        <v>I</v>
      </c>
      <c r="M59" s="86" t="str">
        <f t="shared" si="71"/>
        <v>I</v>
      </c>
      <c r="N59" s="86" t="str">
        <f t="shared" si="71"/>
        <v>I</v>
      </c>
      <c r="O59" s="86" t="str">
        <f t="shared" si="71"/>
        <v>I</v>
      </c>
      <c r="P59" s="118" t="str">
        <f t="shared" si="71"/>
        <v>I</v>
      </c>
      <c r="Q59" s="52"/>
      <c r="R59" s="81"/>
      <c r="S59" s="8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52"/>
      <c r="AW59" s="52"/>
      <c r="AX59" s="52"/>
      <c r="AY59" s="52"/>
      <c r="AZ59" s="52"/>
      <c r="BA59" s="52"/>
      <c r="BB59" s="52"/>
      <c r="BC59" s="52"/>
      <c r="BD59" s="52"/>
      <c r="BE59" s="52"/>
      <c r="BF59" s="52"/>
      <c r="BG59" s="52"/>
      <c r="BH59" s="52"/>
      <c r="BI59" s="52"/>
      <c r="BJ59" s="52"/>
      <c r="BK59" s="52"/>
      <c r="BL59" s="52"/>
      <c r="BM59" s="52"/>
      <c r="BN59" s="52"/>
      <c r="BO59" s="52"/>
      <c r="BP59" s="52"/>
      <c r="BQ59" s="52"/>
      <c r="BR59" s="52"/>
      <c r="BS59" s="52"/>
      <c r="BT59" s="52"/>
      <c r="BU59" s="52"/>
      <c r="BV59" s="52"/>
      <c r="BW59" s="52"/>
      <c r="BX59" s="52"/>
      <c r="BY59" s="52"/>
      <c r="BZ59" s="52"/>
      <c r="CA59" s="52"/>
      <c r="CB59" s="52"/>
      <c r="CC59" s="52"/>
      <c r="CD59" s="52"/>
      <c r="CE59" s="52"/>
      <c r="CF59" s="52"/>
      <c r="CG59" s="52"/>
      <c r="CH59" s="52"/>
      <c r="CI59" s="52"/>
      <c r="CJ59" s="52"/>
      <c r="CK59" s="52"/>
      <c r="CL59" s="52"/>
      <c r="CM59" s="52"/>
      <c r="CN59" s="52"/>
      <c r="CO59" s="52"/>
      <c r="CP59" s="52"/>
      <c r="CQ59" s="52"/>
      <c r="CR59" s="52"/>
      <c r="CS59" s="52"/>
      <c r="CT59" s="52"/>
      <c r="CU59" s="52"/>
      <c r="CV59" s="52"/>
      <c r="CW59" s="52"/>
      <c r="CX59" s="52"/>
      <c r="CY59" s="52"/>
      <c r="CZ59" s="52"/>
      <c r="DA59" s="52"/>
      <c r="DB59" s="52"/>
      <c r="DC59" s="52"/>
      <c r="DD59" s="52"/>
      <c r="DE59" s="52"/>
      <c r="DF59" s="52"/>
      <c r="DG59" s="52"/>
      <c r="DH59" s="52"/>
      <c r="DI59" s="52"/>
      <c r="DJ59" s="52"/>
      <c r="DK59" s="52"/>
      <c r="DL59" s="52"/>
      <c r="DM59" s="52"/>
      <c r="DN59" s="52"/>
      <c r="DO59" s="52"/>
      <c r="DP59" s="52"/>
      <c r="DQ59" s="52"/>
      <c r="DR59" s="52"/>
      <c r="DS59" s="52"/>
      <c r="DT59" s="52"/>
      <c r="DU59" s="52"/>
      <c r="DV59" s="52"/>
      <c r="DW59" s="52"/>
      <c r="DX59" s="52"/>
      <c r="DY59" s="52"/>
      <c r="DZ59" s="52"/>
      <c r="EA59" s="52"/>
      <c r="EB59" s="52"/>
      <c r="EC59" s="52"/>
      <c r="ED59" s="52"/>
      <c r="EE59" s="52"/>
      <c r="EF59" s="52"/>
      <c r="EG59" s="52"/>
      <c r="EH59" s="52"/>
      <c r="EI59" s="52"/>
      <c r="EJ59" s="52"/>
      <c r="EK59" s="52"/>
      <c r="EL59" s="52"/>
      <c r="EM59" s="52"/>
      <c r="EN59" s="52"/>
      <c r="EO59" s="52"/>
      <c r="EP59" s="52"/>
      <c r="EQ59" s="52"/>
      <c r="ER59" s="52"/>
      <c r="ES59" s="52"/>
      <c r="ET59" s="52"/>
      <c r="EU59" s="52"/>
      <c r="EV59" s="52"/>
      <c r="EW59" s="52"/>
      <c r="EX59" s="52"/>
      <c r="EY59" s="52"/>
      <c r="EZ59" s="52"/>
      <c r="FA59" s="52"/>
      <c r="FB59" s="52"/>
      <c r="FC59" s="52"/>
      <c r="FD59" s="52"/>
      <c r="FE59" s="52"/>
      <c r="FF59" s="52"/>
      <c r="FG59" s="52"/>
      <c r="FH59" s="52"/>
      <c r="FI59" s="52"/>
      <c r="FJ59" s="52"/>
      <c r="FK59" s="52"/>
      <c r="FL59" s="52"/>
      <c r="FM59" s="52"/>
      <c r="FN59" s="52"/>
      <c r="FO59" s="52"/>
      <c r="FP59" s="52"/>
      <c r="FQ59" s="52"/>
      <c r="FR59" s="52"/>
      <c r="FS59" s="52"/>
      <c r="FT59" s="52"/>
      <c r="FU59" s="52"/>
      <c r="FV59" s="52"/>
      <c r="FW59" s="52"/>
      <c r="FX59" s="52"/>
      <c r="FY59" s="52"/>
      <c r="FZ59" s="52"/>
      <c r="GA59" s="52"/>
      <c r="GB59" s="52"/>
      <c r="GC59" s="52"/>
      <c r="GD59" s="52"/>
      <c r="GE59" s="52"/>
      <c r="GF59" s="52"/>
      <c r="GG59" s="52"/>
      <c r="GH59" s="52"/>
      <c r="GI59" s="52"/>
      <c r="GJ59" s="52"/>
      <c r="GK59" s="52"/>
      <c r="GL59" s="52"/>
      <c r="GM59" s="52"/>
      <c r="GN59" s="52"/>
      <c r="GO59" s="52"/>
      <c r="GP59" s="52"/>
      <c r="GQ59" s="52"/>
      <c r="GR59" s="52"/>
      <c r="GS59" s="52"/>
      <c r="GT59" s="52"/>
      <c r="GU59" s="52"/>
      <c r="GV59" s="52"/>
      <c r="GW59" s="52"/>
      <c r="GX59" s="52"/>
      <c r="GY59" s="52"/>
      <c r="GZ59" s="52"/>
      <c r="HA59" s="52"/>
      <c r="HB59" s="52"/>
      <c r="HC59" s="52"/>
      <c r="HD59" s="52"/>
      <c r="HE59" s="52"/>
      <c r="HF59" s="52"/>
      <c r="HG59" s="52"/>
      <c r="HH59" s="52"/>
      <c r="HI59" s="52"/>
      <c r="HJ59" s="52"/>
      <c r="HK59" s="52"/>
      <c r="HL59" s="52"/>
      <c r="HM59" s="52"/>
      <c r="HN59" s="52"/>
      <c r="HO59" s="52"/>
      <c r="HP59" s="52"/>
      <c r="HQ59" s="52"/>
      <c r="HR59" s="52"/>
      <c r="HS59" s="52"/>
      <c r="HT59" s="52"/>
      <c r="HU59" s="52"/>
      <c r="HV59" s="52"/>
      <c r="HW59" s="52"/>
      <c r="HX59" s="52"/>
      <c r="HY59" s="52"/>
      <c r="HZ59" s="52"/>
      <c r="IA59" s="52"/>
      <c r="IB59" s="52"/>
      <c r="IC59" s="52"/>
      <c r="ID59" s="52"/>
      <c r="IE59" s="52"/>
      <c r="IF59" s="52"/>
      <c r="IG59" s="52"/>
      <c r="IH59" s="52"/>
      <c r="II59" s="52"/>
      <c r="IJ59" s="52"/>
      <c r="IK59" s="52"/>
      <c r="IL59" s="52"/>
      <c r="IM59" s="52"/>
      <c r="IN59" s="52"/>
      <c r="IO59" s="52"/>
      <c r="IP59" s="52"/>
      <c r="IQ59" s="52"/>
      <c r="IR59" s="52"/>
      <c r="IS59" s="52"/>
      <c r="IT59" s="52"/>
      <c r="IU59" s="52"/>
      <c r="IV59" s="52"/>
      <c r="IW59" s="52"/>
      <c r="IX59" s="52"/>
      <c r="IY59" s="52"/>
      <c r="IZ59" s="52"/>
      <c r="JA59" s="52"/>
      <c r="JB59" s="52"/>
      <c r="JC59" s="52"/>
      <c r="JD59" s="52"/>
      <c r="JE59" s="52"/>
      <c r="JF59" s="52"/>
      <c r="JG59" s="52"/>
      <c r="JH59" s="52"/>
      <c r="JI59" s="52"/>
      <c r="JJ59" s="52"/>
      <c r="JK59" s="52"/>
      <c r="JL59" s="52"/>
      <c r="JM59" s="52"/>
      <c r="JN59" s="52"/>
      <c r="JO59" s="52"/>
      <c r="JP59" s="52"/>
      <c r="JQ59" s="52"/>
      <c r="JR59" s="52"/>
      <c r="JS59" s="52"/>
      <c r="JT59" s="52"/>
      <c r="JU59" s="52"/>
      <c r="JV59" s="52"/>
      <c r="JW59" s="52"/>
      <c r="JX59" s="52"/>
      <c r="JY59" s="52"/>
      <c r="JZ59" s="52"/>
      <c r="KA59" s="52"/>
      <c r="KB59" s="52"/>
      <c r="KC59" s="52"/>
      <c r="KD59" s="52"/>
      <c r="KE59" s="52"/>
      <c r="KF59" s="52"/>
      <c r="KG59" s="52"/>
      <c r="KH59" s="52"/>
      <c r="KI59" s="52"/>
      <c r="KJ59" s="52"/>
      <c r="KK59" s="52"/>
      <c r="KL59" s="52"/>
      <c r="KM59" s="52"/>
      <c r="KN59" s="52"/>
      <c r="KO59" s="52"/>
      <c r="KP59" s="52"/>
      <c r="KQ59" s="52"/>
      <c r="KR59" s="52"/>
      <c r="KS59" s="52"/>
      <c r="KT59" s="52"/>
      <c r="KU59" s="52"/>
      <c r="KV59" s="52"/>
      <c r="KW59" s="52"/>
      <c r="KX59" s="52"/>
      <c r="KY59" s="52"/>
      <c r="KZ59" s="52"/>
      <c r="LA59" s="52"/>
      <c r="LB59" s="52"/>
      <c r="LC59" s="52"/>
      <c r="LD59" s="52"/>
      <c r="LE59" s="52"/>
      <c r="LF59" s="52"/>
      <c r="LG59" s="52"/>
      <c r="LH59" s="52"/>
      <c r="LI59" s="52"/>
      <c r="LJ59" s="52"/>
      <c r="LK59" s="52"/>
      <c r="LL59" s="52"/>
      <c r="LM59" s="52"/>
      <c r="LN59" s="52"/>
      <c r="LO59" s="52"/>
      <c r="LP59" s="52"/>
      <c r="LQ59" s="52"/>
      <c r="LR59" s="52"/>
      <c r="LS59" s="52"/>
      <c r="LT59" s="52"/>
      <c r="LU59" s="52"/>
      <c r="LV59" s="52"/>
      <c r="LW59" s="52"/>
      <c r="LX59" s="52"/>
      <c r="LY59" s="52"/>
      <c r="LZ59" s="52"/>
      <c r="MA59" s="52"/>
      <c r="MB59" s="52"/>
      <c r="MC59" s="52"/>
      <c r="MD59" s="52"/>
      <c r="ME59" s="52"/>
      <c r="MF59" s="52"/>
      <c r="MG59" s="52"/>
      <c r="MH59" s="52"/>
      <c r="MI59" s="52"/>
      <c r="MJ59" s="52"/>
      <c r="MK59" s="52"/>
      <c r="ML59" s="52"/>
      <c r="MM59" s="52"/>
      <c r="MN59" s="52"/>
      <c r="MO59" s="52"/>
      <c r="MP59" s="52"/>
      <c r="MQ59" s="52"/>
      <c r="MR59" s="52"/>
      <c r="MS59" s="52"/>
      <c r="MT59" s="52"/>
      <c r="MU59" s="52"/>
      <c r="MV59" s="52"/>
      <c r="MW59" s="52"/>
      <c r="MX59" s="52"/>
      <c r="MY59" s="52"/>
      <c r="MZ59" s="52"/>
      <c r="NA59" s="52"/>
      <c r="NB59" s="52"/>
      <c r="NC59" s="52"/>
      <c r="ND59" s="52"/>
      <c r="NE59" s="52"/>
      <c r="NF59" s="52"/>
      <c r="NG59" s="52"/>
      <c r="NH59" s="52"/>
      <c r="NI59" s="52"/>
      <c r="NJ59" s="52"/>
      <c r="NK59" s="52"/>
      <c r="NL59" s="52"/>
      <c r="NM59" s="52"/>
      <c r="NN59" s="52"/>
      <c r="NO59" s="52"/>
      <c r="NP59" s="52"/>
      <c r="NQ59" s="52"/>
      <c r="NR59" s="52"/>
      <c r="NS59" s="52"/>
      <c r="NT59" s="52"/>
      <c r="NU59" s="52"/>
      <c r="NV59" s="52"/>
      <c r="NW59" s="52"/>
      <c r="NX59" s="52"/>
      <c r="NY59" s="52"/>
      <c r="NZ59" s="52"/>
      <c r="OA59" s="52"/>
      <c r="OB59" s="52"/>
      <c r="OC59" s="52"/>
      <c r="OD59" s="52"/>
      <c r="OE59" s="52"/>
      <c r="OF59" s="52"/>
      <c r="OG59" s="52"/>
      <c r="OH59" s="52"/>
      <c r="OI59" s="52"/>
      <c r="OJ59" s="52"/>
      <c r="OK59" s="52"/>
      <c r="OL59" s="52"/>
      <c r="OM59" s="52"/>
      <c r="ON59" s="52"/>
      <c r="OO59" s="52"/>
      <c r="OP59" s="52"/>
      <c r="OQ59" s="52"/>
      <c r="OR59" s="52"/>
      <c r="OS59" s="52"/>
      <c r="OT59" s="52"/>
      <c r="OU59" s="52"/>
      <c r="OV59" s="52"/>
      <c r="OW59" s="52"/>
      <c r="OX59" s="52"/>
      <c r="OY59" s="52"/>
      <c r="OZ59" s="52"/>
      <c r="PA59" s="52"/>
      <c r="PB59" s="52"/>
      <c r="PC59" s="52"/>
      <c r="PD59" s="52"/>
      <c r="PE59" s="52"/>
      <c r="PF59" s="52"/>
      <c r="PG59" s="52"/>
      <c r="PH59" s="52"/>
      <c r="PI59" s="52"/>
      <c r="PJ59" s="52"/>
      <c r="PK59" s="52"/>
      <c r="PL59" s="52"/>
      <c r="PM59" s="52"/>
      <c r="PN59" s="52"/>
      <c r="PO59" s="52"/>
      <c r="PP59" s="52"/>
      <c r="PQ59" s="52"/>
      <c r="PR59" s="52"/>
      <c r="PS59" s="52"/>
      <c r="PT59" s="52"/>
      <c r="PU59" s="52"/>
      <c r="PV59" s="52"/>
      <c r="PW59" s="52"/>
      <c r="PX59" s="52"/>
      <c r="PY59" s="52"/>
      <c r="PZ59" s="52"/>
      <c r="QA59" s="52"/>
      <c r="QB59" s="52"/>
      <c r="QC59" s="52"/>
      <c r="QD59" s="52"/>
      <c r="QE59" s="52"/>
      <c r="QF59" s="52"/>
      <c r="QG59" s="52"/>
      <c r="QH59" s="52"/>
      <c r="QI59" s="52"/>
      <c r="QJ59" s="52"/>
      <c r="QK59" s="52"/>
      <c r="QL59" s="52"/>
      <c r="QM59" s="52"/>
      <c r="QN59" s="52"/>
      <c r="QO59" s="52"/>
      <c r="QP59" s="52"/>
      <c r="QQ59" s="52"/>
      <c r="QR59" s="52"/>
      <c r="QS59" s="52"/>
      <c r="QT59" s="52"/>
      <c r="QU59" s="52"/>
      <c r="QV59" s="52"/>
      <c r="QW59" s="52"/>
      <c r="QX59" s="52"/>
      <c r="QY59" s="52"/>
      <c r="QZ59" s="52"/>
      <c r="RA59" s="52"/>
      <c r="RB59" s="52"/>
      <c r="RC59" s="52"/>
      <c r="RD59" s="52"/>
      <c r="RE59" s="52"/>
      <c r="RF59" s="52"/>
      <c r="RG59" s="52"/>
      <c r="RH59" s="52"/>
      <c r="RI59" s="52"/>
      <c r="RJ59" s="52"/>
      <c r="RK59" s="52"/>
      <c r="RL59" s="52"/>
      <c r="RM59" s="52"/>
      <c r="RN59" s="52"/>
      <c r="RO59" s="52"/>
      <c r="RP59" s="52"/>
      <c r="RQ59" s="52"/>
      <c r="RR59" s="52"/>
      <c r="RS59" s="52"/>
      <c r="RT59" s="52"/>
      <c r="RU59" s="52"/>
      <c r="RV59" s="52"/>
      <c r="RW59" s="52"/>
      <c r="RX59" s="52"/>
      <c r="RY59" s="52"/>
      <c r="RZ59" s="52"/>
      <c r="SA59" s="52"/>
      <c r="SB59" s="52"/>
      <c r="SC59" s="52"/>
      <c r="SD59" s="52"/>
      <c r="SE59" s="52"/>
      <c r="SF59" s="52"/>
      <c r="SG59" s="52"/>
      <c r="SH59" s="52"/>
      <c r="SI59" s="52"/>
      <c r="SJ59" s="52"/>
      <c r="SK59" s="52"/>
      <c r="SL59" s="52"/>
      <c r="SM59" s="52"/>
      <c r="SN59" s="52"/>
      <c r="SO59" s="52"/>
      <c r="SP59" s="52"/>
      <c r="SQ59" s="52"/>
      <c r="SR59" s="52"/>
      <c r="SS59" s="52"/>
      <c r="ST59" s="52"/>
      <c r="SU59" s="52"/>
      <c r="SV59" s="52"/>
      <c r="SW59" s="52"/>
      <c r="SX59" s="52"/>
      <c r="SY59" s="52"/>
      <c r="SZ59" s="52"/>
      <c r="TA59" s="52"/>
      <c r="TB59" s="52"/>
      <c r="TC59" s="52"/>
      <c r="TD59" s="52"/>
      <c r="TE59" s="52"/>
      <c r="TF59" s="52"/>
      <c r="TG59" s="52"/>
      <c r="TH59" s="52"/>
      <c r="TI59" s="52"/>
      <c r="TJ59" s="52"/>
      <c r="TK59" s="52"/>
      <c r="TL59" s="52"/>
      <c r="TM59" s="52"/>
      <c r="TN59" s="52"/>
      <c r="TO59" s="52"/>
      <c r="TP59" s="52"/>
      <c r="TQ59" s="52"/>
      <c r="TR59" s="52"/>
      <c r="TS59" s="52"/>
      <c r="TT59" s="52"/>
      <c r="TU59" s="52"/>
      <c r="TV59" s="52"/>
      <c r="TW59" s="52"/>
      <c r="TX59" s="52"/>
      <c r="TY59" s="52"/>
      <c r="TZ59" s="52"/>
      <c r="UA59" s="52"/>
      <c r="UB59" s="52"/>
      <c r="UC59" s="52"/>
      <c r="UD59" s="52"/>
      <c r="UE59" s="52"/>
      <c r="UF59" s="52"/>
      <c r="UG59" s="52"/>
      <c r="UH59" s="52"/>
      <c r="UI59" s="52"/>
      <c r="UJ59" s="52"/>
      <c r="UK59" s="52"/>
      <c r="UL59" s="52"/>
      <c r="UM59" s="52"/>
      <c r="UN59" s="52"/>
      <c r="UO59" s="52"/>
      <c r="UP59" s="52"/>
      <c r="UQ59" s="52"/>
      <c r="UR59" s="52"/>
      <c r="US59" s="52"/>
      <c r="UT59" s="52"/>
      <c r="UU59" s="52"/>
      <c r="UV59" s="52"/>
      <c r="UW59" s="52"/>
      <c r="UX59" s="52"/>
      <c r="UY59" s="52"/>
      <c r="UZ59" s="52"/>
      <c r="VA59" s="52"/>
      <c r="VB59" s="52"/>
      <c r="VC59" s="52"/>
      <c r="VD59" s="52"/>
      <c r="VE59" s="52"/>
      <c r="VF59" s="52"/>
      <c r="VG59" s="52"/>
      <c r="VH59" s="52"/>
      <c r="VI59" s="52"/>
      <c r="VJ59" s="52"/>
      <c r="VK59" s="52"/>
      <c r="VL59" s="52"/>
      <c r="VM59" s="52"/>
      <c r="VN59" s="52"/>
      <c r="VO59" s="52"/>
      <c r="VP59" s="52"/>
      <c r="VQ59" s="52"/>
      <c r="VR59" s="52"/>
      <c r="VS59" s="52"/>
      <c r="VT59" s="52"/>
      <c r="VU59" s="52"/>
      <c r="VV59" s="52"/>
      <c r="VW59" s="52"/>
      <c r="VX59" s="52"/>
      <c r="VY59" s="52"/>
      <c r="VZ59" s="52"/>
      <c r="WA59" s="52"/>
      <c r="WB59" s="52"/>
      <c r="WC59" s="52"/>
      <c r="WD59" s="52"/>
      <c r="WE59" s="52"/>
      <c r="WF59" s="52"/>
      <c r="WG59" s="52"/>
      <c r="WH59" s="52"/>
      <c r="WI59" s="52"/>
      <c r="WJ59" s="52"/>
      <c r="WK59" s="52"/>
      <c r="WL59" s="52"/>
      <c r="WM59" s="52"/>
      <c r="WN59" s="52"/>
      <c r="WO59" s="52"/>
      <c r="WP59" s="52"/>
      <c r="WQ59" s="52"/>
      <c r="WR59" s="52"/>
      <c r="WS59" s="52"/>
      <c r="WT59" s="52"/>
      <c r="WU59" s="52"/>
      <c r="WV59" s="52"/>
      <c r="WW59" s="52"/>
      <c r="WX59" s="52"/>
      <c r="WY59" s="52"/>
      <c r="WZ59" s="52"/>
      <c r="XA59" s="52"/>
      <c r="XB59" s="52"/>
      <c r="XC59" s="52"/>
      <c r="XD59" s="52"/>
      <c r="XE59" s="52"/>
      <c r="XF59" s="52"/>
      <c r="XG59" s="52"/>
      <c r="XH59" s="52"/>
      <c r="XI59" s="52"/>
      <c r="XJ59" s="52"/>
      <c r="XK59" s="52"/>
      <c r="XL59" s="52"/>
      <c r="XM59" s="52"/>
      <c r="XN59" s="52"/>
      <c r="XO59" s="52"/>
      <c r="XP59" s="52"/>
      <c r="XQ59" s="52"/>
      <c r="XR59" s="52"/>
      <c r="XS59" s="52"/>
      <c r="XT59" s="52"/>
      <c r="XU59" s="52"/>
      <c r="XV59" s="52"/>
      <c r="XW59" s="52"/>
      <c r="XX59" s="52"/>
      <c r="XY59" s="52"/>
      <c r="XZ59" s="52"/>
      <c r="YA59" s="52"/>
      <c r="YB59" s="52"/>
      <c r="YC59" s="52"/>
      <c r="YD59" s="52"/>
      <c r="YE59" s="52"/>
      <c r="YF59" s="52"/>
      <c r="YG59" s="52"/>
      <c r="YH59" s="52"/>
      <c r="YI59" s="52"/>
      <c r="YJ59" s="52"/>
      <c r="YK59" s="52"/>
      <c r="YL59" s="52"/>
      <c r="YM59" s="52"/>
      <c r="YN59" s="52"/>
      <c r="YO59" s="52"/>
      <c r="YP59" s="52"/>
      <c r="YQ59" s="52"/>
      <c r="YR59" s="52"/>
      <c r="YS59" s="52"/>
      <c r="YT59" s="52"/>
      <c r="YU59" s="52"/>
      <c r="YV59" s="52"/>
      <c r="YW59" s="52"/>
      <c r="YX59" s="52"/>
      <c r="YY59" s="52"/>
      <c r="YZ59" s="52"/>
      <c r="ZA59" s="52"/>
      <c r="ZB59" s="52"/>
      <c r="ZC59" s="52"/>
      <c r="ZD59" s="52"/>
      <c r="ZE59" s="52"/>
      <c r="ZF59" s="52"/>
      <c r="ZG59" s="52"/>
      <c r="ZH59" s="52"/>
      <c r="ZI59" s="52"/>
      <c r="ZJ59" s="52"/>
      <c r="ZK59" s="52"/>
      <c r="ZL59" s="52"/>
      <c r="ZM59" s="52"/>
      <c r="ZN59" s="52"/>
      <c r="ZO59" s="52"/>
      <c r="ZP59" s="52"/>
      <c r="ZQ59" s="52"/>
      <c r="ZR59" s="52"/>
      <c r="ZS59" s="52"/>
      <c r="ZT59" s="52"/>
      <c r="ZU59" s="52"/>
      <c r="ZV59" s="52"/>
      <c r="ZW59" s="52"/>
      <c r="ZX59" s="52"/>
      <c r="ZY59" s="52"/>
      <c r="ZZ59" s="52"/>
      <c r="AAA59" s="52"/>
      <c r="AAB59" s="52"/>
      <c r="AAC59" s="52"/>
      <c r="AAD59" s="52"/>
      <c r="AAE59" s="52"/>
      <c r="AAF59" s="52"/>
      <c r="AAG59" s="52"/>
      <c r="AAH59" s="52"/>
      <c r="AAI59" s="52"/>
      <c r="AAJ59" s="52"/>
      <c r="AAK59" s="52"/>
      <c r="AAL59" s="52"/>
      <c r="AAM59" s="52"/>
      <c r="AAN59" s="52"/>
      <c r="AAO59" s="52"/>
      <c r="AAP59" s="52"/>
      <c r="AAQ59" s="52"/>
      <c r="AAR59" s="52"/>
      <c r="AAS59" s="52"/>
      <c r="AAT59" s="52"/>
      <c r="AAU59" s="52"/>
      <c r="AAV59" s="52"/>
      <c r="AAW59" s="52"/>
      <c r="AAX59" s="52"/>
      <c r="AAY59" s="52"/>
      <c r="AAZ59" s="52"/>
      <c r="ABA59" s="52"/>
      <c r="ABB59" s="52"/>
      <c r="ABC59" s="52"/>
      <c r="ABD59" s="52"/>
      <c r="ABE59" s="52"/>
      <c r="ABF59" s="52"/>
      <c r="ABG59" s="52"/>
      <c r="ABH59" s="52"/>
      <c r="ABI59" s="52"/>
      <c r="ABJ59" s="52"/>
      <c r="ABK59" s="52"/>
      <c r="ABL59" s="52"/>
      <c r="ABM59" s="52"/>
      <c r="ABN59" s="52"/>
      <c r="ABO59" s="52"/>
      <c r="ABP59" s="52"/>
      <c r="ABQ59" s="52"/>
      <c r="ABR59" s="52"/>
      <c r="ABS59" s="52"/>
      <c r="ABT59" s="52"/>
      <c r="ABU59" s="52"/>
      <c r="ABV59" s="52"/>
      <c r="ABW59" s="52"/>
      <c r="ABX59" s="52"/>
      <c r="ABY59" s="52"/>
      <c r="ABZ59" s="52"/>
      <c r="ACA59" s="52"/>
      <c r="ACB59" s="52"/>
      <c r="ACC59" s="52"/>
      <c r="ACD59" s="52"/>
      <c r="ACE59" s="52"/>
      <c r="ACF59" s="52"/>
      <c r="ACG59" s="52"/>
      <c r="ACH59" s="52"/>
      <c r="ACI59" s="52"/>
      <c r="ACJ59" s="52"/>
      <c r="ACK59" s="52"/>
      <c r="ACL59" s="52"/>
      <c r="ACM59" s="52"/>
      <c r="ACN59" s="52"/>
      <c r="ACO59" s="52"/>
      <c r="ACP59" s="52"/>
      <c r="ACQ59" s="52"/>
      <c r="ACR59" s="52"/>
      <c r="ACS59" s="52"/>
      <c r="ACT59" s="52"/>
      <c r="ACU59" s="52"/>
      <c r="ACV59" s="52"/>
      <c r="ACW59" s="52"/>
      <c r="ACX59" s="52"/>
      <c r="ACY59" s="52"/>
      <c r="ACZ59" s="52"/>
      <c r="ADA59" s="52"/>
      <c r="ADB59" s="52"/>
      <c r="ADC59" s="52"/>
      <c r="ADD59" s="52"/>
      <c r="ADE59" s="52"/>
      <c r="ADF59" s="52"/>
      <c r="ADG59" s="52"/>
      <c r="ADH59" s="52"/>
      <c r="ADI59" s="52"/>
      <c r="ADJ59" s="52"/>
      <c r="ADK59" s="52"/>
      <c r="ADL59" s="52"/>
      <c r="ADM59" s="52"/>
      <c r="ADN59" s="52"/>
      <c r="ADO59" s="52"/>
      <c r="ADP59" s="52"/>
      <c r="ADQ59" s="52"/>
      <c r="ADR59" s="52"/>
      <c r="ADS59" s="52"/>
      <c r="ADT59" s="52"/>
      <c r="ADU59" s="52"/>
      <c r="ADV59" s="52"/>
      <c r="ADW59" s="52"/>
      <c r="ADX59" s="52"/>
      <c r="ADY59" s="52"/>
      <c r="ADZ59" s="52"/>
      <c r="AEA59" s="52"/>
      <c r="AEB59" s="52"/>
      <c r="AEC59" s="52"/>
      <c r="AED59" s="52"/>
      <c r="AEE59" s="52"/>
      <c r="AEF59" s="52"/>
      <c r="AEG59" s="52"/>
      <c r="AEH59" s="52"/>
      <c r="AEI59" s="52"/>
      <c r="AEJ59" s="52"/>
      <c r="AEK59" s="52"/>
      <c r="AEL59" s="52"/>
      <c r="AEM59" s="52"/>
      <c r="AEN59" s="52"/>
      <c r="AEO59" s="52"/>
      <c r="AEP59" s="52"/>
      <c r="AEQ59" s="52"/>
      <c r="AER59" s="52"/>
      <c r="AES59" s="52"/>
      <c r="AET59" s="52"/>
      <c r="AEU59" s="52"/>
      <c r="AEV59" s="52"/>
      <c r="AEW59" s="52"/>
      <c r="AEX59" s="52"/>
      <c r="AEY59" s="52"/>
      <c r="AEZ59" s="52"/>
      <c r="AFA59" s="52"/>
      <c r="AFB59" s="52"/>
      <c r="AFC59" s="52"/>
      <c r="AFD59" s="52"/>
      <c r="AFE59" s="52"/>
      <c r="AFF59" s="52"/>
      <c r="AFG59" s="52"/>
      <c r="AFH59" s="52"/>
      <c r="AFI59" s="52"/>
      <c r="AFJ59" s="52"/>
      <c r="AFK59" s="52"/>
      <c r="AFL59" s="52"/>
      <c r="AFM59" s="52"/>
      <c r="AFN59" s="52"/>
      <c r="AFO59" s="52"/>
      <c r="AFP59" s="52"/>
      <c r="AFQ59" s="52"/>
      <c r="AFR59" s="52"/>
      <c r="AFS59" s="52"/>
      <c r="AFT59" s="52"/>
      <c r="AFU59" s="52"/>
      <c r="AFV59" s="52"/>
      <c r="AFW59" s="52"/>
      <c r="AFX59" s="52"/>
      <c r="AFY59" s="52"/>
      <c r="AFZ59" s="52"/>
      <c r="AGA59" s="52"/>
      <c r="AGB59" s="52"/>
      <c r="AGC59" s="52"/>
      <c r="AGD59" s="52"/>
      <c r="AGE59" s="52"/>
      <c r="AGF59" s="52"/>
      <c r="AGG59" s="52"/>
      <c r="AGH59" s="52"/>
      <c r="AGI59" s="52"/>
      <c r="AGJ59" s="52"/>
      <c r="AGK59" s="52"/>
      <c r="AGL59" s="52"/>
      <c r="AGM59" s="52"/>
      <c r="AGN59" s="52"/>
      <c r="AGO59" s="52"/>
      <c r="AGP59" s="52"/>
      <c r="AGQ59" s="52"/>
      <c r="AGR59" s="52"/>
      <c r="AGS59" s="52"/>
      <c r="AGT59" s="52"/>
      <c r="AGU59" s="52"/>
      <c r="AGV59" s="52"/>
      <c r="AGW59" s="52"/>
      <c r="AGX59" s="52"/>
      <c r="AGY59" s="52"/>
      <c r="AGZ59" s="52"/>
      <c r="AHA59" s="52"/>
      <c r="AHB59" s="52"/>
      <c r="AHC59" s="52"/>
      <c r="AHD59" s="52"/>
      <c r="AHE59" s="52"/>
      <c r="AHF59" s="52"/>
      <c r="AHG59" s="52"/>
      <c r="AHH59" s="52"/>
      <c r="AHI59" s="52"/>
      <c r="AHJ59" s="52"/>
      <c r="AHK59" s="52"/>
      <c r="AHL59" s="52"/>
      <c r="AHM59" s="52"/>
      <c r="AHN59" s="52"/>
      <c r="AHO59" s="52"/>
      <c r="AHP59" s="52"/>
      <c r="AHQ59" s="52"/>
      <c r="AHR59" s="52"/>
      <c r="AHS59" s="52"/>
      <c r="AHT59" s="52"/>
      <c r="AHU59" s="52"/>
      <c r="AHV59" s="52"/>
      <c r="AHW59" s="52"/>
      <c r="AHX59" s="52"/>
      <c r="AHY59" s="52"/>
      <c r="AHZ59" s="52"/>
      <c r="AIA59" s="52"/>
      <c r="AIB59" s="52"/>
      <c r="AIC59" s="52"/>
      <c r="AID59" s="52"/>
      <c r="AIE59" s="52"/>
      <c r="AIF59" s="52"/>
      <c r="AIG59" s="52"/>
      <c r="AIH59" s="52"/>
      <c r="AII59" s="52"/>
      <c r="AIJ59" s="52"/>
      <c r="AIK59" s="52"/>
      <c r="AIL59" s="52"/>
      <c r="AIM59" s="52"/>
      <c r="AIN59" s="52"/>
      <c r="AIO59" s="52"/>
      <c r="AIP59" s="52"/>
      <c r="AIQ59" s="52"/>
      <c r="AIR59" s="52"/>
      <c r="AIS59" s="52"/>
      <c r="AIT59" s="52"/>
      <c r="AIU59" s="52"/>
      <c r="AIV59" s="52"/>
      <c r="AIW59" s="52"/>
      <c r="AIX59" s="52"/>
      <c r="AIY59" s="52"/>
      <c r="AIZ59" s="52"/>
      <c r="AJA59" s="52"/>
      <c r="AJB59" s="52"/>
      <c r="AJC59" s="52"/>
      <c r="AJD59" s="52"/>
      <c r="AJE59" s="52"/>
      <c r="AJF59" s="52"/>
      <c r="AJG59" s="52"/>
      <c r="AJH59" s="52"/>
      <c r="AJI59" s="52"/>
      <c r="AJJ59" s="52"/>
      <c r="AJK59" s="52"/>
      <c r="AJL59" s="52"/>
      <c r="AJM59" s="52"/>
      <c r="AJN59" s="52"/>
      <c r="AJO59" s="52"/>
      <c r="AJP59" s="52"/>
      <c r="AJQ59" s="52"/>
      <c r="AJR59" s="52"/>
      <c r="AJS59" s="52"/>
      <c r="AJT59" s="52"/>
      <c r="AJU59" s="52"/>
      <c r="AJV59" s="52"/>
      <c r="AJW59" s="52"/>
      <c r="AJX59" s="52"/>
      <c r="AJY59" s="52"/>
      <c r="AJZ59" s="52"/>
      <c r="AKA59" s="52"/>
      <c r="AKB59" s="52"/>
      <c r="AKC59" s="52"/>
      <c r="AKD59" s="52"/>
      <c r="AKE59" s="52"/>
      <c r="AKF59" s="52"/>
      <c r="AKG59" s="52"/>
      <c r="AKH59" s="52"/>
      <c r="AKI59" s="52"/>
      <c r="AKJ59" s="52"/>
      <c r="AKK59" s="52"/>
      <c r="AKL59" s="52"/>
      <c r="AKM59" s="52"/>
      <c r="AKN59" s="52"/>
      <c r="AKO59" s="52"/>
      <c r="AKP59" s="52"/>
      <c r="AKQ59" s="52"/>
      <c r="AKR59" s="52"/>
      <c r="AKS59" s="52"/>
      <c r="AKT59" s="52"/>
      <c r="AKU59" s="52"/>
      <c r="AKV59" s="52"/>
      <c r="AKW59" s="52"/>
      <c r="AKX59" s="52"/>
      <c r="AKY59" s="52"/>
      <c r="AKZ59" s="52"/>
      <c r="ALA59" s="52"/>
      <c r="ALB59" s="52"/>
      <c r="ALC59" s="52"/>
      <c r="ALD59" s="52"/>
      <c r="ALE59" s="52"/>
      <c r="ALF59" s="52"/>
      <c r="ALG59" s="52"/>
      <c r="ALH59" s="52"/>
      <c r="ALI59" s="52"/>
      <c r="ALJ59" s="52"/>
      <c r="ALK59" s="52"/>
      <c r="ALL59" s="52"/>
      <c r="ALM59" s="52"/>
      <c r="ALN59" s="52"/>
      <c r="ALO59" s="52"/>
      <c r="ALP59" s="52"/>
      <c r="ALQ59" s="52"/>
      <c r="ALR59" s="52"/>
      <c r="ALS59" s="52"/>
      <c r="ALT59" s="51"/>
      <c r="ALU59" s="51"/>
      <c r="ALV59" s="51"/>
      <c r="ALW59" s="51"/>
      <c r="ALX59" s="51"/>
      <c r="ALY59" s="51"/>
    </row>
    <row r="60" spans="1:1013" s="154" customFormat="1" ht="15.95" customHeight="1">
      <c r="A60" s="119"/>
      <c r="B60" s="87"/>
      <c r="C60" s="88">
        <f>VLOOKUP(A59,'Resumo Orçamento'!$A$16:$C$32,3,0)</f>
        <v>335618.93</v>
      </c>
      <c r="D60" s="89">
        <f>C60/$C$67</f>
        <v>7.0084163346520997E-2</v>
      </c>
      <c r="E60" s="90">
        <f t="shared" ref="E60:P60" si="72">ROUND(E58*$C60,4)</f>
        <v>15102.8519</v>
      </c>
      <c r="F60" s="90">
        <f t="shared" si="72"/>
        <v>0</v>
      </c>
      <c r="G60" s="90">
        <f t="shared" si="72"/>
        <v>0</v>
      </c>
      <c r="H60" s="90">
        <f t="shared" si="72"/>
        <v>0</v>
      </c>
      <c r="I60" s="90">
        <f t="shared" si="72"/>
        <v>0</v>
      </c>
      <c r="J60" s="90">
        <f t="shared" si="72"/>
        <v>16780.946499999998</v>
      </c>
      <c r="K60" s="90">
        <f t="shared" si="72"/>
        <v>18459.0412</v>
      </c>
      <c r="L60" s="90">
        <f t="shared" si="72"/>
        <v>50342.839500000002</v>
      </c>
      <c r="M60" s="90">
        <f t="shared" si="72"/>
        <v>67123.785999999993</v>
      </c>
      <c r="N60" s="90">
        <f t="shared" si="72"/>
        <v>67123.785999999993</v>
      </c>
      <c r="O60" s="90">
        <f t="shared" si="72"/>
        <v>67123.785999999993</v>
      </c>
      <c r="P60" s="120">
        <f t="shared" si="72"/>
        <v>33561.892999999996</v>
      </c>
      <c r="Q60" s="52"/>
      <c r="R60" s="81"/>
      <c r="S60" s="8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c r="BE60" s="52"/>
      <c r="BF60" s="52"/>
      <c r="BG60" s="52"/>
      <c r="BH60" s="52"/>
      <c r="BI60" s="52"/>
      <c r="BJ60" s="52"/>
      <c r="BK60" s="52"/>
      <c r="BL60" s="52"/>
      <c r="BM60" s="52"/>
      <c r="BN60" s="52"/>
      <c r="BO60" s="52"/>
      <c r="BP60" s="52"/>
      <c r="BQ60" s="52"/>
      <c r="BR60" s="52"/>
      <c r="BS60" s="52"/>
      <c r="BT60" s="52"/>
      <c r="BU60" s="52"/>
      <c r="BV60" s="52"/>
      <c r="BW60" s="52"/>
      <c r="BX60" s="52"/>
      <c r="BY60" s="52"/>
      <c r="BZ60" s="52"/>
      <c r="CA60" s="52"/>
      <c r="CB60" s="52"/>
      <c r="CC60" s="52"/>
      <c r="CD60" s="52"/>
      <c r="CE60" s="52"/>
      <c r="CF60" s="52"/>
      <c r="CG60" s="52"/>
      <c r="CH60" s="52"/>
      <c r="CI60" s="52"/>
      <c r="CJ60" s="52"/>
      <c r="CK60" s="52"/>
      <c r="CL60" s="52"/>
      <c r="CM60" s="52"/>
      <c r="CN60" s="52"/>
      <c r="CO60" s="52"/>
      <c r="CP60" s="52"/>
      <c r="CQ60" s="52"/>
      <c r="CR60" s="52"/>
      <c r="CS60" s="52"/>
      <c r="CT60" s="52"/>
      <c r="CU60" s="52"/>
      <c r="CV60" s="52"/>
      <c r="CW60" s="52"/>
      <c r="CX60" s="52"/>
      <c r="CY60" s="52"/>
      <c r="CZ60" s="52"/>
      <c r="DA60" s="52"/>
      <c r="DB60" s="52"/>
      <c r="DC60" s="52"/>
      <c r="DD60" s="52"/>
      <c r="DE60" s="52"/>
      <c r="DF60" s="52"/>
      <c r="DG60" s="52"/>
      <c r="DH60" s="52"/>
      <c r="DI60" s="52"/>
      <c r="DJ60" s="52"/>
      <c r="DK60" s="52"/>
      <c r="DL60" s="52"/>
      <c r="DM60" s="52"/>
      <c r="DN60" s="52"/>
      <c r="DO60" s="52"/>
      <c r="DP60" s="52"/>
      <c r="DQ60" s="52"/>
      <c r="DR60" s="52"/>
      <c r="DS60" s="52"/>
      <c r="DT60" s="52"/>
      <c r="DU60" s="52"/>
      <c r="DV60" s="52"/>
      <c r="DW60" s="52"/>
      <c r="DX60" s="52"/>
      <c r="DY60" s="52"/>
      <c r="DZ60" s="52"/>
      <c r="EA60" s="52"/>
      <c r="EB60" s="52"/>
      <c r="EC60" s="52"/>
      <c r="ED60" s="52"/>
      <c r="EE60" s="52"/>
      <c r="EF60" s="52"/>
      <c r="EG60" s="52"/>
      <c r="EH60" s="52"/>
      <c r="EI60" s="52"/>
      <c r="EJ60" s="52"/>
      <c r="EK60" s="52"/>
      <c r="EL60" s="52"/>
      <c r="EM60" s="52"/>
      <c r="EN60" s="52"/>
      <c r="EO60" s="52"/>
      <c r="EP60" s="52"/>
      <c r="EQ60" s="52"/>
      <c r="ER60" s="52"/>
      <c r="ES60" s="52"/>
      <c r="ET60" s="52"/>
      <c r="EU60" s="52"/>
      <c r="EV60" s="52"/>
      <c r="EW60" s="52"/>
      <c r="EX60" s="52"/>
      <c r="EY60" s="52"/>
      <c r="EZ60" s="52"/>
      <c r="FA60" s="52"/>
      <c r="FB60" s="52"/>
      <c r="FC60" s="52"/>
      <c r="FD60" s="52"/>
      <c r="FE60" s="52"/>
      <c r="FF60" s="52"/>
      <c r="FG60" s="52"/>
      <c r="FH60" s="52"/>
      <c r="FI60" s="52"/>
      <c r="FJ60" s="52"/>
      <c r="FK60" s="52"/>
      <c r="FL60" s="52"/>
      <c r="FM60" s="52"/>
      <c r="FN60" s="52"/>
      <c r="FO60" s="52"/>
      <c r="FP60" s="52"/>
      <c r="FQ60" s="52"/>
      <c r="FR60" s="52"/>
      <c r="FS60" s="52"/>
      <c r="FT60" s="52"/>
      <c r="FU60" s="52"/>
      <c r="FV60" s="52"/>
      <c r="FW60" s="52"/>
      <c r="FX60" s="52"/>
      <c r="FY60" s="52"/>
      <c r="FZ60" s="52"/>
      <c r="GA60" s="52"/>
      <c r="GB60" s="52"/>
      <c r="GC60" s="52"/>
      <c r="GD60" s="52"/>
      <c r="GE60" s="52"/>
      <c r="GF60" s="52"/>
      <c r="GG60" s="52"/>
      <c r="GH60" s="52"/>
      <c r="GI60" s="52"/>
      <c r="GJ60" s="52"/>
      <c r="GK60" s="52"/>
      <c r="GL60" s="52"/>
      <c r="GM60" s="52"/>
      <c r="GN60" s="52"/>
      <c r="GO60" s="52"/>
      <c r="GP60" s="52"/>
      <c r="GQ60" s="52"/>
      <c r="GR60" s="52"/>
      <c r="GS60" s="52"/>
      <c r="GT60" s="52"/>
      <c r="GU60" s="52"/>
      <c r="GV60" s="52"/>
      <c r="GW60" s="52"/>
      <c r="GX60" s="52"/>
      <c r="GY60" s="52"/>
      <c r="GZ60" s="52"/>
      <c r="HA60" s="52"/>
      <c r="HB60" s="52"/>
      <c r="HC60" s="52"/>
      <c r="HD60" s="52"/>
      <c r="HE60" s="52"/>
      <c r="HF60" s="52"/>
      <c r="HG60" s="52"/>
      <c r="HH60" s="52"/>
      <c r="HI60" s="52"/>
      <c r="HJ60" s="52"/>
      <c r="HK60" s="52"/>
      <c r="HL60" s="52"/>
      <c r="HM60" s="52"/>
      <c r="HN60" s="52"/>
      <c r="HO60" s="52"/>
      <c r="HP60" s="52"/>
      <c r="HQ60" s="52"/>
      <c r="HR60" s="52"/>
      <c r="HS60" s="52"/>
      <c r="HT60" s="52"/>
      <c r="HU60" s="52"/>
      <c r="HV60" s="52"/>
      <c r="HW60" s="52"/>
      <c r="HX60" s="52"/>
      <c r="HY60" s="52"/>
      <c r="HZ60" s="52"/>
      <c r="IA60" s="52"/>
      <c r="IB60" s="52"/>
      <c r="IC60" s="52"/>
      <c r="ID60" s="52"/>
      <c r="IE60" s="52"/>
      <c r="IF60" s="52"/>
      <c r="IG60" s="52"/>
      <c r="IH60" s="52"/>
      <c r="II60" s="52"/>
      <c r="IJ60" s="52"/>
      <c r="IK60" s="52"/>
      <c r="IL60" s="52"/>
      <c r="IM60" s="52"/>
      <c r="IN60" s="52"/>
      <c r="IO60" s="52"/>
      <c r="IP60" s="52"/>
      <c r="IQ60" s="52"/>
      <c r="IR60" s="52"/>
      <c r="IS60" s="52"/>
      <c r="IT60" s="52"/>
      <c r="IU60" s="52"/>
      <c r="IV60" s="52"/>
      <c r="IW60" s="52"/>
      <c r="IX60" s="52"/>
      <c r="IY60" s="52"/>
      <c r="IZ60" s="52"/>
      <c r="JA60" s="52"/>
      <c r="JB60" s="52"/>
      <c r="JC60" s="52"/>
      <c r="JD60" s="52"/>
      <c r="JE60" s="52"/>
      <c r="JF60" s="52"/>
      <c r="JG60" s="52"/>
      <c r="JH60" s="52"/>
      <c r="JI60" s="52"/>
      <c r="JJ60" s="52"/>
      <c r="JK60" s="52"/>
      <c r="JL60" s="52"/>
      <c r="JM60" s="52"/>
      <c r="JN60" s="52"/>
      <c r="JO60" s="52"/>
      <c r="JP60" s="52"/>
      <c r="JQ60" s="52"/>
      <c r="JR60" s="52"/>
      <c r="JS60" s="52"/>
      <c r="JT60" s="52"/>
      <c r="JU60" s="52"/>
      <c r="JV60" s="52"/>
      <c r="JW60" s="52"/>
      <c r="JX60" s="52"/>
      <c r="JY60" s="52"/>
      <c r="JZ60" s="52"/>
      <c r="KA60" s="52"/>
      <c r="KB60" s="52"/>
      <c r="KC60" s="52"/>
      <c r="KD60" s="52"/>
      <c r="KE60" s="52"/>
      <c r="KF60" s="52"/>
      <c r="KG60" s="52"/>
      <c r="KH60" s="52"/>
      <c r="KI60" s="52"/>
      <c r="KJ60" s="52"/>
      <c r="KK60" s="52"/>
      <c r="KL60" s="52"/>
      <c r="KM60" s="52"/>
      <c r="KN60" s="52"/>
      <c r="KO60" s="52"/>
      <c r="KP60" s="52"/>
      <c r="KQ60" s="52"/>
      <c r="KR60" s="52"/>
      <c r="KS60" s="52"/>
      <c r="KT60" s="52"/>
      <c r="KU60" s="52"/>
      <c r="KV60" s="52"/>
      <c r="KW60" s="52"/>
      <c r="KX60" s="52"/>
      <c r="KY60" s="52"/>
      <c r="KZ60" s="52"/>
      <c r="LA60" s="52"/>
      <c r="LB60" s="52"/>
      <c r="LC60" s="52"/>
      <c r="LD60" s="52"/>
      <c r="LE60" s="52"/>
      <c r="LF60" s="52"/>
      <c r="LG60" s="52"/>
      <c r="LH60" s="52"/>
      <c r="LI60" s="52"/>
      <c r="LJ60" s="52"/>
      <c r="LK60" s="52"/>
      <c r="LL60" s="52"/>
      <c r="LM60" s="52"/>
      <c r="LN60" s="52"/>
      <c r="LO60" s="52"/>
      <c r="LP60" s="52"/>
      <c r="LQ60" s="52"/>
      <c r="LR60" s="52"/>
      <c r="LS60" s="52"/>
      <c r="LT60" s="52"/>
      <c r="LU60" s="52"/>
      <c r="LV60" s="52"/>
      <c r="LW60" s="52"/>
      <c r="LX60" s="52"/>
      <c r="LY60" s="52"/>
      <c r="LZ60" s="52"/>
      <c r="MA60" s="52"/>
      <c r="MB60" s="52"/>
      <c r="MC60" s="52"/>
      <c r="MD60" s="52"/>
      <c r="ME60" s="52"/>
      <c r="MF60" s="52"/>
      <c r="MG60" s="52"/>
      <c r="MH60" s="52"/>
      <c r="MI60" s="52"/>
      <c r="MJ60" s="52"/>
      <c r="MK60" s="52"/>
      <c r="ML60" s="52"/>
      <c r="MM60" s="52"/>
      <c r="MN60" s="52"/>
      <c r="MO60" s="52"/>
      <c r="MP60" s="52"/>
      <c r="MQ60" s="52"/>
      <c r="MR60" s="52"/>
      <c r="MS60" s="52"/>
      <c r="MT60" s="52"/>
      <c r="MU60" s="52"/>
      <c r="MV60" s="52"/>
      <c r="MW60" s="52"/>
      <c r="MX60" s="52"/>
      <c r="MY60" s="52"/>
      <c r="MZ60" s="52"/>
      <c r="NA60" s="52"/>
      <c r="NB60" s="52"/>
      <c r="NC60" s="52"/>
      <c r="ND60" s="52"/>
      <c r="NE60" s="52"/>
      <c r="NF60" s="52"/>
      <c r="NG60" s="52"/>
      <c r="NH60" s="52"/>
      <c r="NI60" s="52"/>
      <c r="NJ60" s="52"/>
      <c r="NK60" s="52"/>
      <c r="NL60" s="52"/>
      <c r="NM60" s="52"/>
      <c r="NN60" s="52"/>
      <c r="NO60" s="52"/>
      <c r="NP60" s="52"/>
      <c r="NQ60" s="52"/>
      <c r="NR60" s="52"/>
      <c r="NS60" s="52"/>
      <c r="NT60" s="52"/>
      <c r="NU60" s="52"/>
      <c r="NV60" s="52"/>
      <c r="NW60" s="52"/>
      <c r="NX60" s="52"/>
      <c r="NY60" s="52"/>
      <c r="NZ60" s="52"/>
      <c r="OA60" s="52"/>
      <c r="OB60" s="52"/>
      <c r="OC60" s="52"/>
      <c r="OD60" s="52"/>
      <c r="OE60" s="52"/>
      <c r="OF60" s="52"/>
      <c r="OG60" s="52"/>
      <c r="OH60" s="52"/>
      <c r="OI60" s="52"/>
      <c r="OJ60" s="52"/>
      <c r="OK60" s="52"/>
      <c r="OL60" s="52"/>
      <c r="OM60" s="52"/>
      <c r="ON60" s="52"/>
      <c r="OO60" s="52"/>
      <c r="OP60" s="52"/>
      <c r="OQ60" s="52"/>
      <c r="OR60" s="52"/>
      <c r="OS60" s="52"/>
      <c r="OT60" s="52"/>
      <c r="OU60" s="52"/>
      <c r="OV60" s="52"/>
      <c r="OW60" s="52"/>
      <c r="OX60" s="52"/>
      <c r="OY60" s="52"/>
      <c r="OZ60" s="52"/>
      <c r="PA60" s="52"/>
      <c r="PB60" s="52"/>
      <c r="PC60" s="52"/>
      <c r="PD60" s="52"/>
      <c r="PE60" s="52"/>
      <c r="PF60" s="52"/>
      <c r="PG60" s="52"/>
      <c r="PH60" s="52"/>
      <c r="PI60" s="52"/>
      <c r="PJ60" s="52"/>
      <c r="PK60" s="52"/>
      <c r="PL60" s="52"/>
      <c r="PM60" s="52"/>
      <c r="PN60" s="52"/>
      <c r="PO60" s="52"/>
      <c r="PP60" s="52"/>
      <c r="PQ60" s="52"/>
      <c r="PR60" s="52"/>
      <c r="PS60" s="52"/>
      <c r="PT60" s="52"/>
      <c r="PU60" s="52"/>
      <c r="PV60" s="52"/>
      <c r="PW60" s="52"/>
      <c r="PX60" s="52"/>
      <c r="PY60" s="52"/>
      <c r="PZ60" s="52"/>
      <c r="QA60" s="52"/>
      <c r="QB60" s="52"/>
      <c r="QC60" s="52"/>
      <c r="QD60" s="52"/>
      <c r="QE60" s="52"/>
      <c r="QF60" s="52"/>
      <c r="QG60" s="52"/>
      <c r="QH60" s="52"/>
      <c r="QI60" s="52"/>
      <c r="QJ60" s="52"/>
      <c r="QK60" s="52"/>
      <c r="QL60" s="52"/>
      <c r="QM60" s="52"/>
      <c r="QN60" s="52"/>
      <c r="QO60" s="52"/>
      <c r="QP60" s="52"/>
      <c r="QQ60" s="52"/>
      <c r="QR60" s="52"/>
      <c r="QS60" s="52"/>
      <c r="QT60" s="52"/>
      <c r="QU60" s="52"/>
      <c r="QV60" s="52"/>
      <c r="QW60" s="52"/>
      <c r="QX60" s="52"/>
      <c r="QY60" s="52"/>
      <c r="QZ60" s="52"/>
      <c r="RA60" s="52"/>
      <c r="RB60" s="52"/>
      <c r="RC60" s="52"/>
      <c r="RD60" s="52"/>
      <c r="RE60" s="52"/>
      <c r="RF60" s="52"/>
      <c r="RG60" s="52"/>
      <c r="RH60" s="52"/>
      <c r="RI60" s="52"/>
      <c r="RJ60" s="52"/>
      <c r="RK60" s="52"/>
      <c r="RL60" s="52"/>
      <c r="RM60" s="52"/>
      <c r="RN60" s="52"/>
      <c r="RO60" s="52"/>
      <c r="RP60" s="52"/>
      <c r="RQ60" s="52"/>
      <c r="RR60" s="52"/>
      <c r="RS60" s="52"/>
      <c r="RT60" s="52"/>
      <c r="RU60" s="52"/>
      <c r="RV60" s="52"/>
      <c r="RW60" s="52"/>
      <c r="RX60" s="52"/>
      <c r="RY60" s="52"/>
      <c r="RZ60" s="52"/>
      <c r="SA60" s="52"/>
      <c r="SB60" s="52"/>
      <c r="SC60" s="52"/>
      <c r="SD60" s="52"/>
      <c r="SE60" s="52"/>
      <c r="SF60" s="52"/>
      <c r="SG60" s="52"/>
      <c r="SH60" s="52"/>
      <c r="SI60" s="52"/>
      <c r="SJ60" s="52"/>
      <c r="SK60" s="52"/>
      <c r="SL60" s="52"/>
      <c r="SM60" s="52"/>
      <c r="SN60" s="52"/>
      <c r="SO60" s="52"/>
      <c r="SP60" s="52"/>
      <c r="SQ60" s="52"/>
      <c r="SR60" s="52"/>
      <c r="SS60" s="52"/>
      <c r="ST60" s="52"/>
      <c r="SU60" s="52"/>
      <c r="SV60" s="52"/>
      <c r="SW60" s="52"/>
      <c r="SX60" s="52"/>
      <c r="SY60" s="52"/>
      <c r="SZ60" s="52"/>
      <c r="TA60" s="52"/>
      <c r="TB60" s="52"/>
      <c r="TC60" s="52"/>
      <c r="TD60" s="52"/>
      <c r="TE60" s="52"/>
      <c r="TF60" s="52"/>
      <c r="TG60" s="52"/>
      <c r="TH60" s="52"/>
      <c r="TI60" s="52"/>
      <c r="TJ60" s="52"/>
      <c r="TK60" s="52"/>
      <c r="TL60" s="52"/>
      <c r="TM60" s="52"/>
      <c r="TN60" s="52"/>
      <c r="TO60" s="52"/>
      <c r="TP60" s="52"/>
      <c r="TQ60" s="52"/>
      <c r="TR60" s="52"/>
      <c r="TS60" s="52"/>
      <c r="TT60" s="52"/>
      <c r="TU60" s="52"/>
      <c r="TV60" s="52"/>
      <c r="TW60" s="52"/>
      <c r="TX60" s="52"/>
      <c r="TY60" s="52"/>
      <c r="TZ60" s="52"/>
      <c r="UA60" s="52"/>
      <c r="UB60" s="52"/>
      <c r="UC60" s="52"/>
      <c r="UD60" s="52"/>
      <c r="UE60" s="52"/>
      <c r="UF60" s="52"/>
      <c r="UG60" s="52"/>
      <c r="UH60" s="52"/>
      <c r="UI60" s="52"/>
      <c r="UJ60" s="52"/>
      <c r="UK60" s="52"/>
      <c r="UL60" s="52"/>
      <c r="UM60" s="52"/>
      <c r="UN60" s="52"/>
      <c r="UO60" s="52"/>
      <c r="UP60" s="52"/>
      <c r="UQ60" s="52"/>
      <c r="UR60" s="52"/>
      <c r="US60" s="52"/>
      <c r="UT60" s="52"/>
      <c r="UU60" s="52"/>
      <c r="UV60" s="52"/>
      <c r="UW60" s="52"/>
      <c r="UX60" s="52"/>
      <c r="UY60" s="52"/>
      <c r="UZ60" s="52"/>
      <c r="VA60" s="52"/>
      <c r="VB60" s="52"/>
      <c r="VC60" s="52"/>
      <c r="VD60" s="52"/>
      <c r="VE60" s="52"/>
      <c r="VF60" s="52"/>
      <c r="VG60" s="52"/>
      <c r="VH60" s="52"/>
      <c r="VI60" s="52"/>
      <c r="VJ60" s="52"/>
      <c r="VK60" s="52"/>
      <c r="VL60" s="52"/>
      <c r="VM60" s="52"/>
      <c r="VN60" s="52"/>
      <c r="VO60" s="52"/>
      <c r="VP60" s="52"/>
      <c r="VQ60" s="52"/>
      <c r="VR60" s="52"/>
      <c r="VS60" s="52"/>
      <c r="VT60" s="52"/>
      <c r="VU60" s="52"/>
      <c r="VV60" s="52"/>
      <c r="VW60" s="52"/>
      <c r="VX60" s="52"/>
      <c r="VY60" s="52"/>
      <c r="VZ60" s="52"/>
      <c r="WA60" s="52"/>
      <c r="WB60" s="52"/>
      <c r="WC60" s="52"/>
      <c r="WD60" s="52"/>
      <c r="WE60" s="52"/>
      <c r="WF60" s="52"/>
      <c r="WG60" s="52"/>
      <c r="WH60" s="52"/>
      <c r="WI60" s="52"/>
      <c r="WJ60" s="52"/>
      <c r="WK60" s="52"/>
      <c r="WL60" s="52"/>
      <c r="WM60" s="52"/>
      <c r="WN60" s="52"/>
      <c r="WO60" s="52"/>
      <c r="WP60" s="52"/>
      <c r="WQ60" s="52"/>
      <c r="WR60" s="52"/>
      <c r="WS60" s="52"/>
      <c r="WT60" s="52"/>
      <c r="WU60" s="52"/>
      <c r="WV60" s="52"/>
      <c r="WW60" s="52"/>
      <c r="WX60" s="52"/>
      <c r="WY60" s="52"/>
      <c r="WZ60" s="52"/>
      <c r="XA60" s="52"/>
      <c r="XB60" s="52"/>
      <c r="XC60" s="52"/>
      <c r="XD60" s="52"/>
      <c r="XE60" s="52"/>
      <c r="XF60" s="52"/>
      <c r="XG60" s="52"/>
      <c r="XH60" s="52"/>
      <c r="XI60" s="52"/>
      <c r="XJ60" s="52"/>
      <c r="XK60" s="52"/>
      <c r="XL60" s="52"/>
      <c r="XM60" s="52"/>
      <c r="XN60" s="52"/>
      <c r="XO60" s="52"/>
      <c r="XP60" s="52"/>
      <c r="XQ60" s="52"/>
      <c r="XR60" s="52"/>
      <c r="XS60" s="52"/>
      <c r="XT60" s="52"/>
      <c r="XU60" s="52"/>
      <c r="XV60" s="52"/>
      <c r="XW60" s="52"/>
      <c r="XX60" s="52"/>
      <c r="XY60" s="52"/>
      <c r="XZ60" s="52"/>
      <c r="YA60" s="52"/>
      <c r="YB60" s="52"/>
      <c r="YC60" s="52"/>
      <c r="YD60" s="52"/>
      <c r="YE60" s="52"/>
      <c r="YF60" s="52"/>
      <c r="YG60" s="52"/>
      <c r="YH60" s="52"/>
      <c r="YI60" s="52"/>
      <c r="YJ60" s="52"/>
      <c r="YK60" s="52"/>
      <c r="YL60" s="52"/>
      <c r="YM60" s="52"/>
      <c r="YN60" s="52"/>
      <c r="YO60" s="52"/>
      <c r="YP60" s="52"/>
      <c r="YQ60" s="52"/>
      <c r="YR60" s="52"/>
      <c r="YS60" s="52"/>
      <c r="YT60" s="52"/>
      <c r="YU60" s="52"/>
      <c r="YV60" s="52"/>
      <c r="YW60" s="52"/>
      <c r="YX60" s="52"/>
      <c r="YY60" s="52"/>
      <c r="YZ60" s="52"/>
      <c r="ZA60" s="52"/>
      <c r="ZB60" s="52"/>
      <c r="ZC60" s="52"/>
      <c r="ZD60" s="52"/>
      <c r="ZE60" s="52"/>
      <c r="ZF60" s="52"/>
      <c r="ZG60" s="52"/>
      <c r="ZH60" s="52"/>
      <c r="ZI60" s="52"/>
      <c r="ZJ60" s="52"/>
      <c r="ZK60" s="52"/>
      <c r="ZL60" s="52"/>
      <c r="ZM60" s="52"/>
      <c r="ZN60" s="52"/>
      <c r="ZO60" s="52"/>
      <c r="ZP60" s="52"/>
      <c r="ZQ60" s="52"/>
      <c r="ZR60" s="52"/>
      <c r="ZS60" s="52"/>
      <c r="ZT60" s="52"/>
      <c r="ZU60" s="52"/>
      <c r="ZV60" s="52"/>
      <c r="ZW60" s="52"/>
      <c r="ZX60" s="52"/>
      <c r="ZY60" s="52"/>
      <c r="ZZ60" s="52"/>
      <c r="AAA60" s="52"/>
      <c r="AAB60" s="52"/>
      <c r="AAC60" s="52"/>
      <c r="AAD60" s="52"/>
      <c r="AAE60" s="52"/>
      <c r="AAF60" s="52"/>
      <c r="AAG60" s="52"/>
      <c r="AAH60" s="52"/>
      <c r="AAI60" s="52"/>
      <c r="AAJ60" s="52"/>
      <c r="AAK60" s="52"/>
      <c r="AAL60" s="52"/>
      <c r="AAM60" s="52"/>
      <c r="AAN60" s="52"/>
      <c r="AAO60" s="52"/>
      <c r="AAP60" s="52"/>
      <c r="AAQ60" s="52"/>
      <c r="AAR60" s="52"/>
      <c r="AAS60" s="52"/>
      <c r="AAT60" s="52"/>
      <c r="AAU60" s="52"/>
      <c r="AAV60" s="52"/>
      <c r="AAW60" s="52"/>
      <c r="AAX60" s="52"/>
      <c r="AAY60" s="52"/>
      <c r="AAZ60" s="52"/>
      <c r="ABA60" s="52"/>
      <c r="ABB60" s="52"/>
      <c r="ABC60" s="52"/>
      <c r="ABD60" s="52"/>
      <c r="ABE60" s="52"/>
      <c r="ABF60" s="52"/>
      <c r="ABG60" s="52"/>
      <c r="ABH60" s="52"/>
      <c r="ABI60" s="52"/>
      <c r="ABJ60" s="52"/>
      <c r="ABK60" s="52"/>
      <c r="ABL60" s="52"/>
      <c r="ABM60" s="52"/>
      <c r="ABN60" s="52"/>
      <c r="ABO60" s="52"/>
      <c r="ABP60" s="52"/>
      <c r="ABQ60" s="52"/>
      <c r="ABR60" s="52"/>
      <c r="ABS60" s="52"/>
      <c r="ABT60" s="52"/>
      <c r="ABU60" s="52"/>
      <c r="ABV60" s="52"/>
      <c r="ABW60" s="52"/>
      <c r="ABX60" s="52"/>
      <c r="ABY60" s="52"/>
      <c r="ABZ60" s="52"/>
      <c r="ACA60" s="52"/>
      <c r="ACB60" s="52"/>
      <c r="ACC60" s="52"/>
      <c r="ACD60" s="52"/>
      <c r="ACE60" s="52"/>
      <c r="ACF60" s="52"/>
      <c r="ACG60" s="52"/>
      <c r="ACH60" s="52"/>
      <c r="ACI60" s="52"/>
      <c r="ACJ60" s="52"/>
      <c r="ACK60" s="52"/>
      <c r="ACL60" s="52"/>
      <c r="ACM60" s="52"/>
      <c r="ACN60" s="52"/>
      <c r="ACO60" s="52"/>
      <c r="ACP60" s="52"/>
      <c r="ACQ60" s="52"/>
      <c r="ACR60" s="52"/>
      <c r="ACS60" s="52"/>
      <c r="ACT60" s="52"/>
      <c r="ACU60" s="52"/>
      <c r="ACV60" s="52"/>
      <c r="ACW60" s="52"/>
      <c r="ACX60" s="52"/>
      <c r="ACY60" s="52"/>
      <c r="ACZ60" s="52"/>
      <c r="ADA60" s="52"/>
      <c r="ADB60" s="52"/>
      <c r="ADC60" s="52"/>
      <c r="ADD60" s="52"/>
      <c r="ADE60" s="52"/>
      <c r="ADF60" s="52"/>
      <c r="ADG60" s="52"/>
      <c r="ADH60" s="52"/>
      <c r="ADI60" s="52"/>
      <c r="ADJ60" s="52"/>
      <c r="ADK60" s="52"/>
      <c r="ADL60" s="52"/>
      <c r="ADM60" s="52"/>
      <c r="ADN60" s="52"/>
      <c r="ADO60" s="52"/>
      <c r="ADP60" s="52"/>
      <c r="ADQ60" s="52"/>
      <c r="ADR60" s="52"/>
      <c r="ADS60" s="52"/>
      <c r="ADT60" s="52"/>
      <c r="ADU60" s="52"/>
      <c r="ADV60" s="52"/>
      <c r="ADW60" s="52"/>
      <c r="ADX60" s="52"/>
      <c r="ADY60" s="52"/>
      <c r="ADZ60" s="52"/>
      <c r="AEA60" s="52"/>
      <c r="AEB60" s="52"/>
      <c r="AEC60" s="52"/>
      <c r="AED60" s="52"/>
      <c r="AEE60" s="52"/>
      <c r="AEF60" s="52"/>
      <c r="AEG60" s="52"/>
      <c r="AEH60" s="52"/>
      <c r="AEI60" s="52"/>
      <c r="AEJ60" s="52"/>
      <c r="AEK60" s="52"/>
      <c r="AEL60" s="52"/>
      <c r="AEM60" s="52"/>
      <c r="AEN60" s="52"/>
      <c r="AEO60" s="52"/>
      <c r="AEP60" s="52"/>
      <c r="AEQ60" s="52"/>
      <c r="AER60" s="52"/>
      <c r="AES60" s="52"/>
      <c r="AET60" s="52"/>
      <c r="AEU60" s="52"/>
      <c r="AEV60" s="52"/>
      <c r="AEW60" s="52"/>
      <c r="AEX60" s="52"/>
      <c r="AEY60" s="52"/>
      <c r="AEZ60" s="52"/>
      <c r="AFA60" s="52"/>
      <c r="AFB60" s="52"/>
      <c r="AFC60" s="52"/>
      <c r="AFD60" s="52"/>
      <c r="AFE60" s="52"/>
      <c r="AFF60" s="52"/>
      <c r="AFG60" s="52"/>
      <c r="AFH60" s="52"/>
      <c r="AFI60" s="52"/>
      <c r="AFJ60" s="52"/>
      <c r="AFK60" s="52"/>
      <c r="AFL60" s="52"/>
      <c r="AFM60" s="52"/>
      <c r="AFN60" s="52"/>
      <c r="AFO60" s="52"/>
      <c r="AFP60" s="52"/>
      <c r="AFQ60" s="52"/>
      <c r="AFR60" s="52"/>
      <c r="AFS60" s="52"/>
      <c r="AFT60" s="52"/>
      <c r="AFU60" s="52"/>
      <c r="AFV60" s="52"/>
      <c r="AFW60" s="52"/>
      <c r="AFX60" s="52"/>
      <c r="AFY60" s="52"/>
      <c r="AFZ60" s="52"/>
      <c r="AGA60" s="52"/>
      <c r="AGB60" s="52"/>
      <c r="AGC60" s="52"/>
      <c r="AGD60" s="52"/>
      <c r="AGE60" s="52"/>
      <c r="AGF60" s="52"/>
      <c r="AGG60" s="52"/>
      <c r="AGH60" s="52"/>
      <c r="AGI60" s="52"/>
      <c r="AGJ60" s="52"/>
      <c r="AGK60" s="52"/>
      <c r="AGL60" s="52"/>
      <c r="AGM60" s="52"/>
      <c r="AGN60" s="52"/>
      <c r="AGO60" s="52"/>
      <c r="AGP60" s="52"/>
      <c r="AGQ60" s="52"/>
      <c r="AGR60" s="52"/>
      <c r="AGS60" s="52"/>
      <c r="AGT60" s="52"/>
      <c r="AGU60" s="52"/>
      <c r="AGV60" s="52"/>
      <c r="AGW60" s="52"/>
      <c r="AGX60" s="52"/>
      <c r="AGY60" s="52"/>
      <c r="AGZ60" s="52"/>
      <c r="AHA60" s="52"/>
      <c r="AHB60" s="52"/>
      <c r="AHC60" s="52"/>
      <c r="AHD60" s="52"/>
      <c r="AHE60" s="52"/>
      <c r="AHF60" s="52"/>
      <c r="AHG60" s="52"/>
      <c r="AHH60" s="52"/>
      <c r="AHI60" s="52"/>
      <c r="AHJ60" s="52"/>
      <c r="AHK60" s="52"/>
      <c r="AHL60" s="52"/>
      <c r="AHM60" s="52"/>
      <c r="AHN60" s="52"/>
      <c r="AHO60" s="52"/>
      <c r="AHP60" s="52"/>
      <c r="AHQ60" s="52"/>
      <c r="AHR60" s="52"/>
      <c r="AHS60" s="52"/>
      <c r="AHT60" s="52"/>
      <c r="AHU60" s="52"/>
      <c r="AHV60" s="52"/>
      <c r="AHW60" s="52"/>
      <c r="AHX60" s="52"/>
      <c r="AHY60" s="52"/>
      <c r="AHZ60" s="52"/>
      <c r="AIA60" s="52"/>
      <c r="AIB60" s="52"/>
      <c r="AIC60" s="52"/>
      <c r="AID60" s="52"/>
      <c r="AIE60" s="52"/>
      <c r="AIF60" s="52"/>
      <c r="AIG60" s="52"/>
      <c r="AIH60" s="52"/>
      <c r="AII60" s="52"/>
      <c r="AIJ60" s="52"/>
      <c r="AIK60" s="52"/>
      <c r="AIL60" s="52"/>
      <c r="AIM60" s="52"/>
      <c r="AIN60" s="52"/>
      <c r="AIO60" s="52"/>
      <c r="AIP60" s="52"/>
      <c r="AIQ60" s="52"/>
      <c r="AIR60" s="52"/>
      <c r="AIS60" s="52"/>
      <c r="AIT60" s="52"/>
      <c r="AIU60" s="52"/>
      <c r="AIV60" s="52"/>
      <c r="AIW60" s="52"/>
      <c r="AIX60" s="52"/>
      <c r="AIY60" s="52"/>
      <c r="AIZ60" s="52"/>
      <c r="AJA60" s="52"/>
      <c r="AJB60" s="52"/>
      <c r="AJC60" s="52"/>
      <c r="AJD60" s="52"/>
      <c r="AJE60" s="52"/>
      <c r="AJF60" s="52"/>
      <c r="AJG60" s="52"/>
      <c r="AJH60" s="52"/>
      <c r="AJI60" s="52"/>
      <c r="AJJ60" s="52"/>
      <c r="AJK60" s="52"/>
      <c r="AJL60" s="52"/>
      <c r="AJM60" s="52"/>
      <c r="AJN60" s="52"/>
      <c r="AJO60" s="52"/>
      <c r="AJP60" s="52"/>
      <c r="AJQ60" s="52"/>
      <c r="AJR60" s="52"/>
      <c r="AJS60" s="52"/>
      <c r="AJT60" s="52"/>
      <c r="AJU60" s="52"/>
      <c r="AJV60" s="52"/>
      <c r="AJW60" s="52"/>
      <c r="AJX60" s="52"/>
      <c r="AJY60" s="52"/>
      <c r="AJZ60" s="52"/>
      <c r="AKA60" s="52"/>
      <c r="AKB60" s="52"/>
      <c r="AKC60" s="52"/>
      <c r="AKD60" s="52"/>
      <c r="AKE60" s="52"/>
      <c r="AKF60" s="52"/>
      <c r="AKG60" s="52"/>
      <c r="AKH60" s="52"/>
      <c r="AKI60" s="52"/>
      <c r="AKJ60" s="52"/>
      <c r="AKK60" s="52"/>
      <c r="AKL60" s="52"/>
      <c r="AKM60" s="52"/>
      <c r="AKN60" s="52"/>
      <c r="AKO60" s="52"/>
      <c r="AKP60" s="52"/>
      <c r="AKQ60" s="52"/>
      <c r="AKR60" s="52"/>
      <c r="AKS60" s="52"/>
      <c r="AKT60" s="52"/>
      <c r="AKU60" s="52"/>
      <c r="AKV60" s="52"/>
      <c r="AKW60" s="52"/>
      <c r="AKX60" s="52"/>
      <c r="AKY60" s="52"/>
      <c r="AKZ60" s="52"/>
      <c r="ALA60" s="52"/>
      <c r="ALB60" s="52"/>
      <c r="ALC60" s="52"/>
      <c r="ALD60" s="52"/>
      <c r="ALE60" s="52"/>
      <c r="ALF60" s="52"/>
      <c r="ALG60" s="52"/>
      <c r="ALH60" s="52"/>
      <c r="ALI60" s="52"/>
      <c r="ALJ60" s="52"/>
      <c r="ALK60" s="52"/>
      <c r="ALL60" s="52"/>
      <c r="ALM60" s="52"/>
      <c r="ALN60" s="52"/>
      <c r="ALO60" s="52"/>
      <c r="ALP60" s="52"/>
      <c r="ALQ60" s="52"/>
      <c r="ALR60" s="52"/>
      <c r="ALS60" s="52"/>
      <c r="ALT60" s="51"/>
      <c r="ALU60" s="51"/>
      <c r="ALV60" s="51"/>
      <c r="ALW60" s="51"/>
      <c r="ALX60" s="51"/>
      <c r="ALY60" s="51"/>
    </row>
    <row r="61" spans="1:1013" ht="15.95" customHeight="1">
      <c r="A61" s="121"/>
      <c r="B61" s="77"/>
      <c r="C61" s="78"/>
      <c r="D61" s="79"/>
      <c r="E61" s="80"/>
      <c r="F61" s="80"/>
      <c r="G61" s="80"/>
      <c r="H61" s="80"/>
      <c r="I61" s="80"/>
      <c r="J61" s="80"/>
      <c r="K61" s="80"/>
      <c r="L61" s="143"/>
      <c r="M61" s="143"/>
      <c r="N61" s="143"/>
      <c r="O61" s="143"/>
      <c r="P61" s="116">
        <v>1</v>
      </c>
      <c r="R61" s="81">
        <f>SUM(E61:P61)</f>
        <v>1</v>
      </c>
      <c r="S61" s="82"/>
    </row>
    <row r="62" spans="1:1013" ht="15.95" customHeight="1">
      <c r="A62" s="117">
        <v>17</v>
      </c>
      <c r="B62" s="83" t="str">
        <f>VLOOKUP(A62,'Resumo Orçamento'!$A$16:$C$32,2,0)</f>
        <v>LIMPEZA DA OBRA</v>
      </c>
      <c r="C62" s="84"/>
      <c r="D62" s="85"/>
      <c r="E62" s="86" t="str">
        <f t="shared" ref="E62:P62" si="73">IF(E61&lt;&gt;0,"I","")</f>
        <v/>
      </c>
      <c r="F62" s="86" t="str">
        <f t="shared" si="73"/>
        <v/>
      </c>
      <c r="G62" s="86" t="str">
        <f t="shared" si="73"/>
        <v/>
      </c>
      <c r="H62" s="86" t="str">
        <f t="shared" si="73"/>
        <v/>
      </c>
      <c r="I62" s="86" t="str">
        <f t="shared" si="73"/>
        <v/>
      </c>
      <c r="J62" s="86" t="str">
        <f t="shared" si="73"/>
        <v/>
      </c>
      <c r="K62" s="86" t="str">
        <f t="shared" si="73"/>
        <v/>
      </c>
      <c r="L62" s="86" t="str">
        <f t="shared" si="73"/>
        <v/>
      </c>
      <c r="M62" s="86" t="str">
        <f t="shared" si="73"/>
        <v/>
      </c>
      <c r="N62" s="86" t="str">
        <f t="shared" ref="N62:O62" si="74">IF(N61&lt;&gt;0,"I","")</f>
        <v/>
      </c>
      <c r="O62" s="86" t="str">
        <f t="shared" si="74"/>
        <v/>
      </c>
      <c r="P62" s="118" t="str">
        <f t="shared" si="73"/>
        <v>I</v>
      </c>
      <c r="R62" s="81"/>
      <c r="S62" s="82"/>
    </row>
    <row r="63" spans="1:1013" ht="15.95" customHeight="1" thickBot="1">
      <c r="A63" s="119"/>
      <c r="B63" s="87"/>
      <c r="C63" s="88">
        <f>VLOOKUP(A62,'Resumo Orçamento'!$A$16:$C$32,3,0)</f>
        <v>6125.6</v>
      </c>
      <c r="D63" s="89">
        <f>C63/$C$67</f>
        <v>1.2791517778673839E-3</v>
      </c>
      <c r="E63" s="90">
        <f t="shared" ref="E63:P63" si="75">ROUND(E61*$C63,4)</f>
        <v>0</v>
      </c>
      <c r="F63" s="90">
        <f t="shared" si="75"/>
        <v>0</v>
      </c>
      <c r="G63" s="90">
        <f t="shared" si="75"/>
        <v>0</v>
      </c>
      <c r="H63" s="90">
        <f t="shared" si="75"/>
        <v>0</v>
      </c>
      <c r="I63" s="90">
        <f t="shared" si="75"/>
        <v>0</v>
      </c>
      <c r="J63" s="90">
        <f t="shared" si="75"/>
        <v>0</v>
      </c>
      <c r="K63" s="90">
        <f t="shared" si="75"/>
        <v>0</v>
      </c>
      <c r="L63" s="90">
        <f t="shared" si="75"/>
        <v>0</v>
      </c>
      <c r="M63" s="90">
        <f t="shared" si="75"/>
        <v>0</v>
      </c>
      <c r="N63" s="90">
        <f t="shared" ref="N63:O63" si="76">ROUND(N61*$C63,4)</f>
        <v>0</v>
      </c>
      <c r="O63" s="90">
        <f t="shared" si="76"/>
        <v>0</v>
      </c>
      <c r="P63" s="120">
        <f t="shared" si="75"/>
        <v>6125.6</v>
      </c>
      <c r="R63" s="81"/>
      <c r="S63" s="82"/>
    </row>
    <row r="64" spans="1:1013" ht="15.95" customHeight="1" thickTop="1">
      <c r="A64" s="122"/>
      <c r="B64" s="92" t="s">
        <v>50</v>
      </c>
      <c r="C64" s="93"/>
      <c r="D64" s="94"/>
      <c r="E64" s="249">
        <f t="shared" ref="E64:P64" si="77">E66/$C$67</f>
        <v>4.4651725233094547E-2</v>
      </c>
      <c r="F64" s="250">
        <f t="shared" si="77"/>
        <v>0.11339821567055693</v>
      </c>
      <c r="G64" s="250">
        <f t="shared" si="77"/>
        <v>9.6965305144260619E-2</v>
      </c>
      <c r="H64" s="250">
        <f t="shared" si="77"/>
        <v>0.10716253042274128</v>
      </c>
      <c r="I64" s="250">
        <f t="shared" si="77"/>
        <v>0.11022738401301803</v>
      </c>
      <c r="J64" s="250">
        <f t="shared" si="77"/>
        <v>0.12566131366970618</v>
      </c>
      <c r="K64" s="250">
        <f t="shared" si="77"/>
        <v>9.9811800117098698E-2</v>
      </c>
      <c r="L64" s="250">
        <f t="shared" si="77"/>
        <v>8.546360557699903E-2</v>
      </c>
      <c r="M64" s="250">
        <f t="shared" si="77"/>
        <v>7.2416920510963836E-2</v>
      </c>
      <c r="N64" s="250">
        <f t="shared" ref="N64:O64" si="78">N66/$C$67</f>
        <v>6.3602192914192876E-2</v>
      </c>
      <c r="O64" s="250">
        <f t="shared" si="78"/>
        <v>4.3458065151671318E-2</v>
      </c>
      <c r="P64" s="251">
        <f t="shared" si="77"/>
        <v>3.7180941617460987E-2</v>
      </c>
      <c r="R64" s="81">
        <f>SUM(E64:P64)</f>
        <v>1.0000000000417641</v>
      </c>
      <c r="S64" s="82"/>
    </row>
    <row r="65" spans="1:16" ht="15.95" customHeight="1">
      <c r="A65" s="123"/>
      <c r="B65" s="95" t="s">
        <v>51</v>
      </c>
      <c r="C65" s="96"/>
      <c r="D65" s="97"/>
      <c r="E65" s="98">
        <f>+E64</f>
        <v>4.4651725233094547E-2</v>
      </c>
      <c r="F65" s="99">
        <f t="shared" ref="F65:K65" si="79">E65+F64</f>
        <v>0.15804994090365149</v>
      </c>
      <c r="G65" s="99">
        <f t="shared" si="79"/>
        <v>0.25501524604791209</v>
      </c>
      <c r="H65" s="99">
        <f t="shared" si="79"/>
        <v>0.36217777647065336</v>
      </c>
      <c r="I65" s="99">
        <f t="shared" si="79"/>
        <v>0.47240516048367137</v>
      </c>
      <c r="J65" s="99">
        <f t="shared" si="79"/>
        <v>0.59806647415337755</v>
      </c>
      <c r="K65" s="99">
        <f t="shared" si="79"/>
        <v>0.69787827427047622</v>
      </c>
      <c r="L65" s="99">
        <f t="shared" ref="L65" si="80">K65+L64</f>
        <v>0.78334187984747528</v>
      </c>
      <c r="M65" s="99">
        <f t="shared" ref="M65" si="81">L65+M64</f>
        <v>0.8557588003584391</v>
      </c>
      <c r="N65" s="99">
        <f t="shared" ref="N65" si="82">M65+N64</f>
        <v>0.91936099327263199</v>
      </c>
      <c r="O65" s="99">
        <f t="shared" ref="O65" si="83">N65+O64</f>
        <v>0.96281905842430326</v>
      </c>
      <c r="P65" s="124">
        <f t="shared" ref="P65" si="84">O65+P64</f>
        <v>1.0000000000417641</v>
      </c>
    </row>
    <row r="66" spans="1:16" ht="15.95" customHeight="1">
      <c r="A66" s="125"/>
      <c r="B66" s="100" t="s">
        <v>52</v>
      </c>
      <c r="C66" s="101"/>
      <c r="D66" s="102"/>
      <c r="E66" s="103">
        <f>E63+E60+E57+E54+E51+E48+E45+E42+E39+E36+E33+E30+E27+E24+E21+E18+E15</f>
        <v>213828.11080000002</v>
      </c>
      <c r="F66" s="103">
        <f t="shared" ref="F66:P66" si="85">F63+F60+F57+F54+F51+F48+F45+F42+F39+F36+F33+F30+F27+F24+F21+F18+F15</f>
        <v>543041.1949</v>
      </c>
      <c r="G66" s="103">
        <f t="shared" si="85"/>
        <v>464347.2991</v>
      </c>
      <c r="H66" s="103">
        <f t="shared" si="85"/>
        <v>513179.75529999996</v>
      </c>
      <c r="I66" s="103">
        <f t="shared" si="85"/>
        <v>527856.72130000009</v>
      </c>
      <c r="J66" s="103">
        <f t="shared" si="85"/>
        <v>601766.69910000009</v>
      </c>
      <c r="K66" s="103">
        <f t="shared" si="85"/>
        <v>477978.58970000001</v>
      </c>
      <c r="L66" s="103">
        <f t="shared" si="85"/>
        <v>409267.97850000003</v>
      </c>
      <c r="M66" s="103">
        <f t="shared" si="85"/>
        <v>346790.03379999998</v>
      </c>
      <c r="N66" s="103">
        <f t="shared" si="85"/>
        <v>304578.08030000003</v>
      </c>
      <c r="O66" s="103">
        <f t="shared" si="85"/>
        <v>208111.91329999999</v>
      </c>
      <c r="P66" s="126">
        <f t="shared" si="85"/>
        <v>178052.03409999999</v>
      </c>
    </row>
    <row r="67" spans="1:16" ht="15.95" customHeight="1" thickBot="1">
      <c r="A67" s="127"/>
      <c r="B67" s="128" t="s">
        <v>53</v>
      </c>
      <c r="C67" s="129">
        <f>SUM(C13:C63)</f>
        <v>4788798.4099999992</v>
      </c>
      <c r="D67" s="130"/>
      <c r="E67" s="131">
        <f>+E66</f>
        <v>213828.11080000002</v>
      </c>
      <c r="F67" s="132">
        <f>E67+F66</f>
        <v>756869.30570000003</v>
      </c>
      <c r="G67" s="132">
        <f t="shared" ref="G67:P67" si="86">F67+G66</f>
        <v>1221216.6048000001</v>
      </c>
      <c r="H67" s="132">
        <f t="shared" si="86"/>
        <v>1734396.3601000002</v>
      </c>
      <c r="I67" s="132">
        <f t="shared" si="86"/>
        <v>2262253.0814000005</v>
      </c>
      <c r="J67" s="132">
        <f t="shared" si="86"/>
        <v>2864019.7805000003</v>
      </c>
      <c r="K67" s="132">
        <f t="shared" si="86"/>
        <v>3341998.3702000002</v>
      </c>
      <c r="L67" s="132">
        <f t="shared" si="86"/>
        <v>3751266.3487000004</v>
      </c>
      <c r="M67" s="132">
        <f t="shared" si="86"/>
        <v>4098056.3825000003</v>
      </c>
      <c r="N67" s="132">
        <f t="shared" si="86"/>
        <v>4402634.4627999999</v>
      </c>
      <c r="O67" s="132">
        <f t="shared" si="86"/>
        <v>4610746.3761</v>
      </c>
      <c r="P67" s="133">
        <f t="shared" si="86"/>
        <v>4788798.4101999998</v>
      </c>
    </row>
    <row r="68" spans="1:16">
      <c r="A68" s="144"/>
      <c r="P68" s="145"/>
    </row>
    <row r="69" spans="1:16">
      <c r="A69" s="144"/>
      <c r="E69" s="54"/>
      <c r="P69" s="145"/>
    </row>
    <row r="70" spans="1:16">
      <c r="A70" s="144"/>
      <c r="P70" s="145"/>
    </row>
    <row r="71" spans="1:16">
      <c r="A71" s="144"/>
      <c r="P71" s="145"/>
    </row>
    <row r="72" spans="1:16">
      <c r="A72" s="144"/>
      <c r="P72" s="145"/>
    </row>
    <row r="73" spans="1:16" ht="15.75" thickBot="1">
      <c r="A73" s="144"/>
      <c r="C73" s="52"/>
      <c r="D73" s="52"/>
      <c r="P73" s="145"/>
    </row>
    <row r="74" spans="1:16">
      <c r="A74" s="144"/>
      <c r="C74" s="52"/>
      <c r="D74" s="191"/>
      <c r="E74" s="192"/>
      <c r="F74" s="192"/>
      <c r="G74" s="192"/>
      <c r="P74" s="145"/>
    </row>
    <row r="75" spans="1:16">
      <c r="A75" s="144"/>
      <c r="C75" s="52"/>
      <c r="D75" s="193"/>
      <c r="E75" s="187"/>
      <c r="F75" s="187"/>
      <c r="G75" s="187"/>
      <c r="P75" s="145"/>
    </row>
    <row r="76" spans="1:16">
      <c r="A76" s="144"/>
      <c r="C76" s="52"/>
      <c r="D76" s="193"/>
      <c r="E76" s="187"/>
      <c r="F76" s="187"/>
      <c r="G76" s="187"/>
      <c r="P76" s="145"/>
    </row>
    <row r="77" spans="1:16" ht="15.75" thickBot="1">
      <c r="A77" s="146"/>
      <c r="B77" s="147"/>
      <c r="C77" s="148"/>
      <c r="D77" s="149"/>
      <c r="E77" s="150"/>
      <c r="F77" s="150"/>
      <c r="G77" s="150"/>
      <c r="H77" s="150"/>
      <c r="I77" s="150"/>
      <c r="J77" s="150"/>
      <c r="K77" s="150"/>
      <c r="L77" s="150"/>
      <c r="M77" s="150"/>
      <c r="N77" s="150"/>
      <c r="O77" s="150"/>
      <c r="P77" s="151"/>
    </row>
    <row r="79" spans="1:16">
      <c r="D79" s="134"/>
      <c r="E79" s="135"/>
      <c r="F79" s="135"/>
      <c r="G79" s="135"/>
      <c r="H79" s="135"/>
      <c r="I79" s="135"/>
    </row>
    <row r="80" spans="1:16">
      <c r="D80" s="134"/>
      <c r="E80" s="157">
        <f>E64-E55</f>
        <v>-8.7266149924325465E-8</v>
      </c>
      <c r="F80" s="157">
        <f t="shared" ref="F80:P80" si="87">F64-F55</f>
        <v>3.7023901361399325E-8</v>
      </c>
      <c r="G80" s="157">
        <f t="shared" si="87"/>
        <v>5.0263130629835118E-8</v>
      </c>
      <c r="H80" s="157">
        <f t="shared" si="87"/>
        <v>4.1764133817956406E-11</v>
      </c>
      <c r="I80" s="157">
        <f t="shared" si="87"/>
        <v>2.0882073847872107E-11</v>
      </c>
      <c r="J80" s="157">
        <f t="shared" si="87"/>
        <v>4.1764147695744214E-11</v>
      </c>
      <c r="K80" s="157">
        <f t="shared" si="87"/>
        <v>4.1764119940168598E-11</v>
      </c>
      <c r="L80" s="157">
        <f t="shared" si="87"/>
        <v>-2.0882073847872107E-11</v>
      </c>
      <c r="M80" s="157">
        <f t="shared" si="87"/>
        <v>-4.1764133817956406E-11</v>
      </c>
      <c r="N80" s="157">
        <f t="shared" si="87"/>
        <v>-4.1764119940168598E-11</v>
      </c>
      <c r="O80" s="157">
        <f t="shared" si="87"/>
        <v>-2.0882066908978203E-11</v>
      </c>
      <c r="P80" s="157">
        <f t="shared" si="87"/>
        <v>-2.0882066908978203E-11</v>
      </c>
    </row>
    <row r="81" spans="4:9">
      <c r="D81" s="134"/>
      <c r="E81" s="135"/>
      <c r="F81" s="135"/>
      <c r="G81" s="135"/>
      <c r="H81" s="135"/>
      <c r="I81" s="135"/>
    </row>
    <row r="82" spans="4:9">
      <c r="D82" s="134"/>
      <c r="E82" s="135"/>
      <c r="F82" s="135"/>
      <c r="G82" s="135"/>
      <c r="H82" s="135"/>
      <c r="I82" s="135"/>
    </row>
    <row r="83" spans="4:9">
      <c r="D83" s="134"/>
      <c r="E83" s="135"/>
      <c r="F83" s="135"/>
      <c r="G83" s="135"/>
      <c r="H83" s="135"/>
      <c r="I83" s="135"/>
    </row>
    <row r="84" spans="4:9">
      <c r="D84" s="134"/>
      <c r="E84" s="135"/>
      <c r="F84" s="135"/>
      <c r="G84" s="135"/>
      <c r="H84" s="135"/>
      <c r="I84" s="135"/>
    </row>
    <row r="85" spans="4:9">
      <c r="D85" s="134"/>
      <c r="E85" s="135"/>
      <c r="F85" s="135"/>
      <c r="G85" s="135"/>
      <c r="H85" s="135"/>
      <c r="I85" s="135"/>
    </row>
    <row r="86" spans="4:9">
      <c r="D86" s="134"/>
      <c r="E86" s="135"/>
      <c r="F86" s="135"/>
      <c r="G86" s="135"/>
      <c r="H86" s="135"/>
      <c r="I86" s="135"/>
    </row>
    <row r="87" spans="4:9">
      <c r="D87" s="134"/>
      <c r="E87" s="135"/>
      <c r="F87" s="135"/>
      <c r="G87" s="135"/>
      <c r="H87" s="135"/>
      <c r="I87" s="135"/>
    </row>
    <row r="88" spans="4:9">
      <c r="D88" s="134"/>
      <c r="E88" s="135"/>
      <c r="F88" s="135"/>
      <c r="G88" s="135"/>
      <c r="H88" s="135"/>
      <c r="I88" s="135"/>
    </row>
    <row r="89" spans="4:9">
      <c r="D89" s="134"/>
      <c r="E89" s="135"/>
      <c r="F89" s="135"/>
      <c r="G89" s="135"/>
      <c r="H89" s="135"/>
      <c r="I89" s="135"/>
    </row>
  </sheetData>
  <mergeCells count="7">
    <mergeCell ref="E11:P11"/>
    <mergeCell ref="D74:G74"/>
    <mergeCell ref="D75:G75"/>
    <mergeCell ref="D76:G76"/>
    <mergeCell ref="A6:P6"/>
    <mergeCell ref="A7:B7"/>
    <mergeCell ref="J8:P8"/>
  </mergeCells>
  <phoneticPr fontId="29" type="noConversion"/>
  <pageMargins left="0.7" right="0.7" top="0.75" bottom="0.75" header="0.3" footer="0.3"/>
  <pageSetup paperSize="9" scale="39" firstPageNumber="0" orientation="landscape" r:id="rId1"/>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Template/>
  <TotalTime>644</TotalTime>
  <Application>Microsoft Excel</Application>
  <DocSecurity>0</DocSecurity>
  <ScaleCrop>false</ScaleCrop>
  <HeadingPairs>
    <vt:vector size="4" baseType="variant">
      <vt:variant>
        <vt:lpstr>Planilhas</vt:lpstr>
      </vt:variant>
      <vt:variant>
        <vt:i4>5</vt:i4>
      </vt:variant>
      <vt:variant>
        <vt:lpstr>Intervalos Nomeados</vt:lpstr>
      </vt:variant>
      <vt:variant>
        <vt:i4>4</vt:i4>
      </vt:variant>
    </vt:vector>
  </HeadingPairs>
  <TitlesOfParts>
    <vt:vector size="9" baseType="lpstr">
      <vt:lpstr>CAPA</vt:lpstr>
      <vt:lpstr>Resumo Orçamento</vt:lpstr>
      <vt:lpstr>BDI </vt:lpstr>
      <vt:lpstr>Orçamento Sintético</vt:lpstr>
      <vt:lpstr>Cronograma físico financeiro</vt:lpstr>
      <vt:lpstr>'BDI '!Area_de_impressao</vt:lpstr>
      <vt:lpstr>'Cronograma físico financeiro'!Area_de_impressao</vt:lpstr>
      <vt:lpstr>'Orçamento Sintético'!Area_de_impressao</vt:lpstr>
      <vt:lpstr>'Resumo Orçamento'!Area_de_impressao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Felipe Oliveira</dc:creator>
  <dc:description/>
  <cp:lastModifiedBy>Jefferson Alves</cp:lastModifiedBy>
  <cp:revision>93</cp:revision>
  <cp:lastPrinted>2022-08-04T20:05:34Z</cp:lastPrinted>
  <dcterms:created xsi:type="dcterms:W3CDTF">2015-06-05T18:19:34Z</dcterms:created>
  <dcterms:modified xsi:type="dcterms:W3CDTF">2022-09-19T19:11:28Z</dcterms:modified>
  <dc:language>pt-BR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