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70780552172\Downloads\"/>
    </mc:Choice>
  </mc:AlternateContent>
  <xr:revisionPtr revIDLastSave="0" documentId="13_ncr:1_{AFEC15B5-5087-400F-BB1E-7AF19CD24803}" xr6:coauthVersionLast="47" xr6:coauthVersionMax="47" xr10:uidLastSave="{00000000-0000-0000-0000-000000000000}"/>
  <bookViews>
    <workbookView xWindow="28680" yWindow="-120" windowWidth="29040" windowHeight="15720" tabRatio="731" xr2:uid="{00000000-000D-0000-FFFF-FFFF00000000}"/>
  </bookViews>
  <sheets>
    <sheet name="Quadro Resumo Valor Serviço" sheetId="17" r:id="rId1"/>
    <sheet name="Custo Servente SEG-SEX" sheetId="14" r:id="rId2"/>
    <sheet name="Custo Jauzeiro SEG-SEX" sheetId="28" state="hidden" r:id="rId3"/>
    <sheet name="Custo Servente Insalubr SEG-SEX" sheetId="26" state="hidden" r:id="rId4"/>
    <sheet name="Custo Encarreg SEG-SEX" sheetId="15" r:id="rId5"/>
    <sheet name="Materiais de Consumo" sheetId="4" r:id="rId6"/>
    <sheet name="Equipamentos" sheetId="6" r:id="rId7"/>
    <sheet name="Uniformes" sheetId="7" r:id="rId8"/>
    <sheet name="QTD SERVERVENTE - PROD. MAX" sheetId="25" state="hidden" r:id="rId9"/>
    <sheet name="DEDETIZAÇÃO" sheetId="29" r:id="rId10"/>
    <sheet name="LIMPEZA CAIXA D'ÁGUA" sheetId="30"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C7" i="17"/>
  <c r="C6" i="17"/>
  <c r="G82" i="4" s="1"/>
  <c r="D11" i="6"/>
  <c r="D10" i="6"/>
  <c r="D9" i="6"/>
  <c r="D8" i="6"/>
  <c r="D7" i="6"/>
  <c r="D6" i="6"/>
  <c r="D5" i="6"/>
  <c r="D4" i="6"/>
  <c r="D3" i="6"/>
  <c r="D40" i="30"/>
  <c r="E40" i="30"/>
  <c r="G33" i="30"/>
  <c r="H33" i="30" s="1"/>
  <c r="G34" i="30"/>
  <c r="G35" i="30"/>
  <c r="G36" i="30"/>
  <c r="G37" i="30"/>
  <c r="G38" i="30"/>
  <c r="G39" i="30"/>
  <c r="F16" i="29"/>
  <c r="G76" i="4"/>
  <c r="G75" i="4"/>
  <c r="J33" i="30" l="1"/>
  <c r="I33" i="30"/>
  <c r="H16" i="29"/>
  <c r="G16" i="29"/>
  <c r="L3" i="25"/>
  <c r="H3" i="25"/>
  <c r="G4" i="30"/>
  <c r="G5" i="30"/>
  <c r="G6" i="30"/>
  <c r="G7" i="30"/>
  <c r="G8" i="30"/>
  <c r="G9" i="30"/>
  <c r="G10" i="30"/>
  <c r="G11" i="30"/>
  <c r="G12" i="30"/>
  <c r="G13" i="30"/>
  <c r="G14" i="30"/>
  <c r="G15" i="30"/>
  <c r="G16" i="30"/>
  <c r="G17" i="30"/>
  <c r="G18" i="30"/>
  <c r="H18" i="30" s="1"/>
  <c r="I18" i="30" s="1"/>
  <c r="G19" i="30"/>
  <c r="H19" i="30" s="1"/>
  <c r="I19" i="30" s="1"/>
  <c r="G20" i="30"/>
  <c r="G21" i="30"/>
  <c r="G22" i="30"/>
  <c r="G23" i="30"/>
  <c r="H23" i="30" s="1"/>
  <c r="I23" i="30" s="1"/>
  <c r="G24" i="30"/>
  <c r="H24" i="30" s="1"/>
  <c r="I24" i="30" s="1"/>
  <c r="G25" i="30"/>
  <c r="H25" i="30" s="1"/>
  <c r="I25" i="30" s="1"/>
  <c r="G26" i="30"/>
  <c r="G27" i="30"/>
  <c r="G28" i="30"/>
  <c r="G29" i="30"/>
  <c r="G30" i="30"/>
  <c r="G31" i="30"/>
  <c r="H31" i="30" s="1"/>
  <c r="I31" i="30" s="1"/>
  <c r="G32" i="30"/>
  <c r="H32" i="30" s="1"/>
  <c r="I32" i="30" s="1"/>
  <c r="G3" i="30"/>
  <c r="C4" i="29"/>
  <c r="F4" i="29" s="1"/>
  <c r="F5" i="29"/>
  <c r="G5" i="29" s="1"/>
  <c r="F6" i="29"/>
  <c r="G6" i="29" s="1"/>
  <c r="F7" i="29"/>
  <c r="H7" i="29" s="1"/>
  <c r="F8" i="29"/>
  <c r="H8" i="29" s="1"/>
  <c r="F9" i="29"/>
  <c r="H9" i="29" s="1"/>
  <c r="F10" i="29"/>
  <c r="G10" i="29" s="1"/>
  <c r="F11" i="29"/>
  <c r="G11" i="29" s="1"/>
  <c r="F12" i="29"/>
  <c r="G12" i="29" s="1"/>
  <c r="F13" i="29"/>
  <c r="G13" i="29" s="1"/>
  <c r="F14" i="29"/>
  <c r="H14" i="29" s="1"/>
  <c r="F15" i="29"/>
  <c r="H15" i="29" s="1"/>
  <c r="F3" i="29"/>
  <c r="H3" i="29" s="1"/>
  <c r="D84" i="26"/>
  <c r="D87" i="26"/>
  <c r="D50" i="26"/>
  <c r="D42" i="26"/>
  <c r="M58" i="25"/>
  <c r="L58" i="25"/>
  <c r="L59" i="25" s="1"/>
  <c r="M50" i="25"/>
  <c r="L50" i="25"/>
  <c r="M42" i="25"/>
  <c r="L42" i="25"/>
  <c r="L43" i="25" s="1"/>
  <c r="M32" i="25"/>
  <c r="L32" i="25"/>
  <c r="M24" i="25"/>
  <c r="L24" i="25"/>
  <c r="L25" i="25" s="1"/>
  <c r="M16" i="25"/>
  <c r="L16" i="25"/>
  <c r="M8" i="25"/>
  <c r="M54" i="25"/>
  <c r="L54" i="25"/>
  <c r="L55" i="25" s="1"/>
  <c r="M46" i="25"/>
  <c r="L46" i="25"/>
  <c r="M36" i="25"/>
  <c r="L36" i="25"/>
  <c r="L37" i="25" s="1"/>
  <c r="M28" i="25"/>
  <c r="L28" i="25"/>
  <c r="M20" i="25"/>
  <c r="L20" i="25"/>
  <c r="L21" i="25" s="1"/>
  <c r="M12" i="25"/>
  <c r="L12" i="25"/>
  <c r="P57" i="25"/>
  <c r="P49" i="25"/>
  <c r="P31" i="25"/>
  <c r="P23" i="25"/>
  <c r="P15" i="25"/>
  <c r="P7" i="25"/>
  <c r="P53" i="25"/>
  <c r="P45" i="25"/>
  <c r="P35" i="25"/>
  <c r="P27" i="25"/>
  <c r="P19" i="25"/>
  <c r="P11" i="25"/>
  <c r="P3" i="25"/>
  <c r="O57" i="25"/>
  <c r="O49" i="25"/>
  <c r="O41" i="25"/>
  <c r="O31" i="25"/>
  <c r="O23" i="25"/>
  <c r="O15" i="25"/>
  <c r="O7" i="25"/>
  <c r="O53" i="25"/>
  <c r="O45" i="25"/>
  <c r="O35" i="25"/>
  <c r="O27" i="25"/>
  <c r="O19" i="25"/>
  <c r="O11" i="25"/>
  <c r="O3" i="25"/>
  <c r="N4" i="25"/>
  <c r="G74" i="4"/>
  <c r="G73" i="4"/>
  <c r="F11" i="6"/>
  <c r="C28" i="28"/>
  <c r="C34" i="28" s="1"/>
  <c r="C136" i="28"/>
  <c r="C140" i="28" s="1"/>
  <c r="C103" i="28"/>
  <c r="C89" i="28"/>
  <c r="C65" i="28"/>
  <c r="D64" i="28"/>
  <c r="C64" i="28" s="1"/>
  <c r="C69" i="28" s="1"/>
  <c r="C77" i="28" s="1"/>
  <c r="C58" i="28"/>
  <c r="C44" i="28"/>
  <c r="C29" i="26"/>
  <c r="C136" i="26"/>
  <c r="C140" i="26" s="1"/>
  <c r="C103" i="26"/>
  <c r="C89" i="26"/>
  <c r="C65" i="26"/>
  <c r="D64" i="26"/>
  <c r="C64" i="26" s="1"/>
  <c r="C58" i="26"/>
  <c r="C44" i="26"/>
  <c r="C34" i="26"/>
  <c r="K58" i="25"/>
  <c r="J58" i="25"/>
  <c r="I58" i="25"/>
  <c r="H58" i="25"/>
  <c r="G58" i="25"/>
  <c r="F58" i="25"/>
  <c r="E58" i="25"/>
  <c r="D58" i="25"/>
  <c r="C58" i="25"/>
  <c r="K50" i="25"/>
  <c r="J50" i="25"/>
  <c r="I50" i="25"/>
  <c r="H50" i="25"/>
  <c r="G50" i="25"/>
  <c r="F50" i="25"/>
  <c r="E50" i="25"/>
  <c r="D50" i="25"/>
  <c r="C50" i="25"/>
  <c r="K42" i="25"/>
  <c r="J42" i="25"/>
  <c r="I42" i="25"/>
  <c r="H42" i="25"/>
  <c r="G42" i="25"/>
  <c r="F42" i="25"/>
  <c r="E42" i="25"/>
  <c r="D42" i="25"/>
  <c r="C42" i="25"/>
  <c r="K32" i="25"/>
  <c r="J32" i="25"/>
  <c r="I32" i="25"/>
  <c r="H32" i="25"/>
  <c r="G32" i="25"/>
  <c r="F32" i="25"/>
  <c r="E32" i="25"/>
  <c r="D32" i="25"/>
  <c r="C32" i="25"/>
  <c r="K24" i="25"/>
  <c r="J24" i="25"/>
  <c r="I24" i="25"/>
  <c r="H24" i="25"/>
  <c r="G24" i="25"/>
  <c r="F24" i="25"/>
  <c r="E24" i="25"/>
  <c r="D24" i="25"/>
  <c r="C24" i="25"/>
  <c r="K16" i="25"/>
  <c r="J16" i="25"/>
  <c r="I16" i="25"/>
  <c r="H16" i="25"/>
  <c r="G16" i="25"/>
  <c r="F16" i="25"/>
  <c r="E16" i="25"/>
  <c r="D16" i="25"/>
  <c r="C16" i="25"/>
  <c r="L8" i="25"/>
  <c r="K8" i="25"/>
  <c r="J8" i="25"/>
  <c r="I8" i="25"/>
  <c r="H8" i="25"/>
  <c r="G8" i="25"/>
  <c r="F8" i="25"/>
  <c r="E8" i="25"/>
  <c r="D8" i="25"/>
  <c r="C8" i="25"/>
  <c r="K54" i="25"/>
  <c r="J54" i="25"/>
  <c r="I54" i="25"/>
  <c r="H54" i="25"/>
  <c r="G54" i="25"/>
  <c r="F54" i="25"/>
  <c r="E54" i="25"/>
  <c r="D54" i="25"/>
  <c r="C54" i="25"/>
  <c r="K46" i="25"/>
  <c r="J46" i="25"/>
  <c r="I46" i="25"/>
  <c r="H46" i="25"/>
  <c r="G46" i="25"/>
  <c r="F46" i="25"/>
  <c r="E46" i="25"/>
  <c r="D46" i="25"/>
  <c r="C46" i="25"/>
  <c r="K36" i="25"/>
  <c r="J36" i="25"/>
  <c r="I36" i="25"/>
  <c r="H36" i="25"/>
  <c r="G36" i="25"/>
  <c r="F36" i="25"/>
  <c r="E36" i="25"/>
  <c r="D36" i="25"/>
  <c r="C36" i="25"/>
  <c r="K28" i="25"/>
  <c r="J28" i="25"/>
  <c r="I28" i="25"/>
  <c r="H28" i="25"/>
  <c r="G28" i="25"/>
  <c r="F28" i="25"/>
  <c r="E28" i="25"/>
  <c r="D28" i="25"/>
  <c r="C28" i="25"/>
  <c r="K20" i="25"/>
  <c r="J20" i="25"/>
  <c r="I20" i="25"/>
  <c r="H20" i="25"/>
  <c r="G20" i="25"/>
  <c r="F20" i="25"/>
  <c r="E20" i="25"/>
  <c r="D20" i="25"/>
  <c r="C20" i="25"/>
  <c r="K12" i="25"/>
  <c r="J12" i="25"/>
  <c r="I12" i="25"/>
  <c r="H12" i="25"/>
  <c r="G12" i="25"/>
  <c r="F12" i="25"/>
  <c r="E12" i="25"/>
  <c r="D12" i="25"/>
  <c r="C12" i="25"/>
  <c r="M3" i="25"/>
  <c r="M4" i="25" s="1"/>
  <c r="M40" i="25"/>
  <c r="D3" i="25"/>
  <c r="D4" i="25" s="1"/>
  <c r="E3" i="25"/>
  <c r="E4" i="25" s="1"/>
  <c r="F3" i="25"/>
  <c r="F4" i="25" s="1"/>
  <c r="C103" i="15"/>
  <c r="C44" i="15"/>
  <c r="C103" i="14"/>
  <c r="C44" i="14"/>
  <c r="C89" i="15"/>
  <c r="C89" i="14"/>
  <c r="G40" i="30" l="1"/>
  <c r="L13" i="25"/>
  <c r="L29" i="25"/>
  <c r="L47" i="25"/>
  <c r="L9" i="25"/>
  <c r="L17" i="25"/>
  <c r="L33" i="25"/>
  <c r="L51" i="25"/>
  <c r="F17" i="29"/>
  <c r="J23" i="30"/>
  <c r="H20" i="30"/>
  <c r="I20" i="30" s="1"/>
  <c r="H16" i="30"/>
  <c r="I16" i="30" s="1"/>
  <c r="J31" i="30"/>
  <c r="J18" i="30"/>
  <c r="H26" i="30"/>
  <c r="H3" i="30"/>
  <c r="J24" i="30"/>
  <c r="J32" i="30"/>
  <c r="J19" i="30"/>
  <c r="J25" i="30"/>
  <c r="G7" i="29"/>
  <c r="G9" i="29"/>
  <c r="G4" i="29"/>
  <c r="H4" i="29"/>
  <c r="G8" i="29"/>
  <c r="H6" i="29"/>
  <c r="H5" i="29"/>
  <c r="H12" i="29"/>
  <c r="H11" i="29"/>
  <c r="G3" i="29"/>
  <c r="H10" i="29"/>
  <c r="H13" i="29"/>
  <c r="G15" i="29"/>
  <c r="G14" i="29"/>
  <c r="C12" i="26"/>
  <c r="L4" i="25"/>
  <c r="L5" i="25" s="1"/>
  <c r="C69" i="26"/>
  <c r="C77" i="26" s="1"/>
  <c r="D42" i="28"/>
  <c r="C146" i="28"/>
  <c r="D43" i="28"/>
  <c r="P61" i="25"/>
  <c r="C146" i="26"/>
  <c r="D43" i="26"/>
  <c r="D44" i="26" s="1"/>
  <c r="I21" i="25"/>
  <c r="C13" i="25"/>
  <c r="I51" i="25"/>
  <c r="I4" i="25"/>
  <c r="C4" i="25"/>
  <c r="K4" i="25"/>
  <c r="G4" i="25"/>
  <c r="J4" i="25"/>
  <c r="I55" i="25"/>
  <c r="I13" i="25"/>
  <c r="C21" i="25"/>
  <c r="C29" i="25"/>
  <c r="I37" i="25"/>
  <c r="C55" i="25"/>
  <c r="C17" i="25"/>
  <c r="I17" i="25"/>
  <c r="I25" i="25"/>
  <c r="I33" i="25"/>
  <c r="C51" i="25"/>
  <c r="I59" i="25"/>
  <c r="C37" i="25"/>
  <c r="I43" i="25"/>
  <c r="I29" i="25"/>
  <c r="C43" i="25"/>
  <c r="C47" i="25"/>
  <c r="I47" i="25"/>
  <c r="C25" i="25"/>
  <c r="C33" i="25"/>
  <c r="C59" i="25"/>
  <c r="O61" i="25"/>
  <c r="I9" i="25"/>
  <c r="C9" i="25"/>
  <c r="G72" i="4"/>
  <c r="J20" i="30" l="1"/>
  <c r="H17" i="29"/>
  <c r="G17" i="29"/>
  <c r="J16" i="30"/>
  <c r="I26" i="30"/>
  <c r="J26" i="30"/>
  <c r="I3" i="30"/>
  <c r="J3" i="30"/>
  <c r="G8" i="17"/>
  <c r="F8" i="17"/>
  <c r="D44" i="28"/>
  <c r="D54" i="26"/>
  <c r="C75" i="26"/>
  <c r="D86" i="26"/>
  <c r="D51" i="26"/>
  <c r="D53" i="26"/>
  <c r="D55" i="26"/>
  <c r="D88" i="26"/>
  <c r="D57" i="26"/>
  <c r="D52" i="26"/>
  <c r="D85" i="26"/>
  <c r="D56" i="26"/>
  <c r="I5" i="25"/>
  <c r="J40" i="30" l="1"/>
  <c r="I40" i="30"/>
  <c r="C75" i="28"/>
  <c r="D85" i="28"/>
  <c r="D54" i="28"/>
  <c r="D56" i="28"/>
  <c r="D51" i="28"/>
  <c r="D86" i="28"/>
  <c r="D88" i="28"/>
  <c r="D53" i="28"/>
  <c r="D52" i="28"/>
  <c r="D50" i="28"/>
  <c r="D55" i="28"/>
  <c r="D87" i="28"/>
  <c r="D57" i="28"/>
  <c r="D84" i="28"/>
  <c r="D89" i="26"/>
  <c r="C148" i="26" s="1"/>
  <c r="D58" i="26"/>
  <c r="C76" i="26" s="1"/>
  <c r="C78" i="26" s="1"/>
  <c r="D97" i="26" s="1"/>
  <c r="D89" i="28" l="1"/>
  <c r="C148" i="28" s="1"/>
  <c r="D58" i="28"/>
  <c r="C76" i="28" s="1"/>
  <c r="C78" i="28" s="1"/>
  <c r="D100" i="26"/>
  <c r="C147" i="26"/>
  <c r="D101" i="26"/>
  <c r="D98" i="26"/>
  <c r="D99" i="26"/>
  <c r="C147" i="28" l="1"/>
  <c r="D101" i="28"/>
  <c r="D98" i="28"/>
  <c r="D97" i="28"/>
  <c r="D100" i="28"/>
  <c r="D99" i="28"/>
  <c r="D103" i="26"/>
  <c r="C116" i="26" s="1"/>
  <c r="C118" i="26" s="1"/>
  <c r="D103" i="28" l="1"/>
  <c r="C116" i="28" s="1"/>
  <c r="C118" i="28" s="1"/>
  <c r="C149" i="26"/>
  <c r="C140" i="15"/>
  <c r="C58" i="15"/>
  <c r="C34" i="15"/>
  <c r="C140" i="14"/>
  <c r="C58" i="14"/>
  <c r="C34" i="14"/>
  <c r="C149" i="28" l="1"/>
  <c r="C69" i="15"/>
  <c r="C77" i="15" s="1"/>
  <c r="C146" i="15"/>
  <c r="C146" i="14"/>
  <c r="C69" i="14"/>
  <c r="C77" i="14" s="1"/>
  <c r="H17" i="7"/>
  <c r="H16" i="7"/>
  <c r="H15" i="7"/>
  <c r="H5" i="7"/>
  <c r="H6" i="7"/>
  <c r="H7" i="7"/>
  <c r="H8" i="7"/>
  <c r="H4" i="7"/>
  <c r="D44" i="14" l="1"/>
  <c r="D44" i="15"/>
  <c r="H14" i="7"/>
  <c r="R7" i="25" l="1"/>
  <c r="R23" i="25"/>
  <c r="R41" i="25"/>
  <c r="R57" i="25"/>
  <c r="R11" i="25"/>
  <c r="R27" i="25"/>
  <c r="R45" i="25"/>
  <c r="R15" i="25"/>
  <c r="R31" i="25"/>
  <c r="R49" i="25"/>
  <c r="R3" i="25"/>
  <c r="R19" i="25"/>
  <c r="R35" i="25"/>
  <c r="R53" i="25"/>
  <c r="C75" i="15"/>
  <c r="C75" i="14"/>
  <c r="R61" i="25" l="1"/>
  <c r="D58" i="15"/>
  <c r="C76" i="15" s="1"/>
  <c r="C78" i="15" s="1"/>
  <c r="D89" i="15"/>
  <c r="C148" i="15" s="1"/>
  <c r="D89" i="14"/>
  <c r="C148" i="14" s="1"/>
  <c r="D58" i="14"/>
  <c r="C76" i="14" s="1"/>
  <c r="C78" i="14" s="1"/>
  <c r="C147" i="15" l="1"/>
  <c r="C147" i="14"/>
  <c r="H18" i="7"/>
  <c r="B25" i="7" s="1"/>
  <c r="F25" i="7" s="1"/>
  <c r="H9" i="7" l="1"/>
  <c r="B22" i="7" s="1"/>
  <c r="F22" i="7" s="1"/>
  <c r="C124" i="28" l="1"/>
  <c r="C124" i="26"/>
  <c r="D103" i="15"/>
  <c r="C118" i="15" s="1"/>
  <c r="D103" i="14"/>
  <c r="C118" i="14" s="1"/>
  <c r="F10" i="6"/>
  <c r="F9" i="6"/>
  <c r="F8" i="6"/>
  <c r="F7" i="6"/>
  <c r="F6" i="6"/>
  <c r="F5" i="6"/>
  <c r="F4" i="6"/>
  <c r="F3" i="6"/>
  <c r="F12" i="6" l="1"/>
  <c r="F13" i="6" s="1"/>
  <c r="C149" i="15"/>
  <c r="C149" i="14"/>
  <c r="F14" i="6" l="1"/>
  <c r="F15" i="6" s="1"/>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C126" i="26" l="1"/>
  <c r="C126" i="28"/>
  <c r="G77" i="4"/>
  <c r="F82" i="4" s="1"/>
  <c r="C125" i="26" l="1"/>
  <c r="C128" i="26" s="1"/>
  <c r="C125" i="28"/>
  <c r="C128" i="28" s="1"/>
  <c r="C128" i="15"/>
  <c r="C128" i="14"/>
  <c r="C150" i="15" l="1"/>
  <c r="C151" i="15" s="1"/>
  <c r="D134" i="26"/>
  <c r="C150" i="26"/>
  <c r="C151" i="26" s="1"/>
  <c r="C150" i="28"/>
  <c r="C151" i="28" s="1"/>
  <c r="D134" i="28"/>
  <c r="C150" i="14"/>
  <c r="C151" i="14" s="1"/>
  <c r="D135" i="26" l="1"/>
  <c r="D136" i="26" s="1"/>
  <c r="D140" i="15"/>
  <c r="C152" i="15" s="1"/>
  <c r="C153" i="15" s="1"/>
  <c r="D135" i="28"/>
  <c r="D136" i="28" s="1"/>
  <c r="D140" i="14" l="1"/>
  <c r="C152" i="14" s="1"/>
  <c r="C153" i="14" s="1"/>
  <c r="D140" i="26"/>
  <c r="C152" i="26" s="1"/>
  <c r="C153" i="26" s="1"/>
  <c r="D140" i="28"/>
  <c r="C152" i="28" s="1"/>
  <c r="C153" i="28" s="1"/>
  <c r="E7" i="17"/>
  <c r="E6" i="17" l="1"/>
  <c r="G6" i="17" s="1"/>
  <c r="G7" i="17"/>
  <c r="F7" i="17"/>
  <c r="F6" i="17" l="1"/>
  <c r="G9" i="17"/>
  <c r="E9" i="17"/>
  <c r="H4" i="25"/>
  <c r="C5" i="25" s="1"/>
  <c r="F9" i="17" l="1"/>
</calcChain>
</file>

<file path=xl/sharedStrings.xml><?xml version="1.0" encoding="utf-8"?>
<sst xmlns="http://schemas.openxmlformats.org/spreadsheetml/2006/main" count="1333" uniqueCount="470">
  <si>
    <t>QUADRO RESUMO DO VALOR MENSAL E TOTAL PARA CONTRATAÇÃO DOS SERVIÇOS DE LIMPEZA E CONSERVAÇÃO POR UM PERÍODO DE 30 (TINTA) MESES</t>
  </si>
  <si>
    <t>ITEM 1 - UNIDADES ADMINISTRATIVAS - SEGUNDA À SEXTA-FEIRA</t>
  </si>
  <si>
    <t>DESCRIÇÃO</t>
  </si>
  <si>
    <t>Unid.</t>
  </si>
  <si>
    <t>QTD</t>
  </si>
  <si>
    <t>VALOR UNITÁRIO</t>
  </si>
  <si>
    <t>VALOR TOTAL MENSAL</t>
  </si>
  <si>
    <t>VALOR ANUAL CONTRATO               (12 MESES)</t>
  </si>
  <si>
    <t>VALOR TOTAL CONTRATO                 (30 MESES)</t>
  </si>
  <si>
    <t>Servente - Segunda à Sexta-feira</t>
  </si>
  <si>
    <t>Mês</t>
  </si>
  <si>
    <t>Encarregado Segunda à Sexta-feira</t>
  </si>
  <si>
    <t>Limpeza das Caixas D'água/Reservatórios e Dedetização, Descupinização, Desratização e Desinsetização</t>
  </si>
  <si>
    <t>Semestre</t>
  </si>
  <si>
    <t>-</t>
  </si>
  <si>
    <t>VALOR TOTAL ITEM</t>
  </si>
  <si>
    <t>PLANILHA DE CUSTOS E FORMAÇÃO DE PREÇOS</t>
  </si>
  <si>
    <t xml:space="preserve">Nº DO PROCESSO: </t>
  </si>
  <si>
    <t>CONTRATAÇÃO</t>
  </si>
  <si>
    <t>LICITAÇÃO Nº:</t>
  </si>
  <si>
    <t>DISCRIMINAÇÃO DOS SERVIÇOS (SERVENTE DE SEGUNDA À SEXTA-FEIRA)</t>
  </si>
  <si>
    <t>A</t>
  </si>
  <si>
    <t>DATA DE APRESENTAÇÃO DA PROPOSTA:</t>
  </si>
  <si>
    <t>B</t>
  </si>
  <si>
    <t>LOCAL DE EXECUÇÃO DO SERVIÇO - MUNICÍPIO/UF:</t>
  </si>
  <si>
    <t>BRASÍLIA - DF</t>
  </si>
  <si>
    <t>C</t>
  </si>
  <si>
    <t>ANO DO ACORDO, CONVENÇÃO OU DISSÍDIO COLETIVO:</t>
  </si>
  <si>
    <t>D</t>
  </si>
  <si>
    <t>NÚMERO DE MESES DE EXECUÇÃO CONTRATUAL:</t>
  </si>
  <si>
    <t>E</t>
  </si>
  <si>
    <t>QUANTIDADE DE SERVENTES UNIDADES ADMINISTRATIVAS</t>
  </si>
  <si>
    <t>MÓDULO DE MÃO DE OBRA VINCULADA À EXECUÇÃO CONTRATUAL</t>
  </si>
  <si>
    <t>DADOS COMPLEMENTARES PARA COMPOSIÇÃO DOS CUSTOS REFERENTE À MÃO DE OBRA</t>
  </si>
  <si>
    <t>Tipo de Serviço (mesmo serviço com características distintas)</t>
  </si>
  <si>
    <t>LIMPEZA E CONSERVAÇÃO</t>
  </si>
  <si>
    <t>Classificação Brasileira de Ocupações</t>
  </si>
  <si>
    <t>5143-20</t>
  </si>
  <si>
    <t>Categoria Profissional (vinculada à execução contratual)</t>
  </si>
  <si>
    <t>Servente - segunda à sexta-feira</t>
  </si>
  <si>
    <t>Data Base da Categoria (dia/mês/ano)</t>
  </si>
  <si>
    <t>Módulo 1 - Composição da Remuneração</t>
  </si>
  <si>
    <t>Composição da Remuneração</t>
  </si>
  <si>
    <t>Valor</t>
  </si>
  <si>
    <t>Salário-Base</t>
  </si>
  <si>
    <t>Adicional de Periculosidade</t>
  </si>
  <si>
    <t>Adicional de Insalubridade</t>
  </si>
  <si>
    <t>Adicional Noturno</t>
  </si>
  <si>
    <t>Adicional de Hora Noturna Reduzida</t>
  </si>
  <si>
    <t>G</t>
  </si>
  <si>
    <t>Outros (especificar)</t>
  </si>
  <si>
    <t>Total</t>
  </si>
  <si>
    <t>Módulo 2 - Encargos e Benefícios Anuais, Mensais e Diários</t>
  </si>
  <si>
    <t>Submódulo 2.1 - 13º (décimo terceiro) Salário e Adicional de Férias</t>
  </si>
  <si>
    <t>2.1</t>
  </si>
  <si>
    <t>13º (décimo terceiro) Salário, Férias e Adicional de Férias</t>
  </si>
  <si>
    <t>Percentual (%)</t>
  </si>
  <si>
    <t>13º (décimo terceiro) Salário</t>
  </si>
  <si>
    <t>Adicional de Férias</t>
  </si>
  <si>
    <t>Submódulo 2.2 - Encargos Previdenciários (GPS), Fundo de Garantia por Tempo de Serviço (FGTS) e outras contribuições.</t>
  </si>
  <si>
    <t>2.2</t>
  </si>
  <si>
    <t>GPS, FGTS e outras contribuições</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</si>
  <si>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</si>
  <si>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</si>
  <si>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</si>
  <si>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</si>
  <si>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</si>
  <si>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</si>
  <si>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</si>
  <si>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</si>
  <si>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</si>
  <si>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</si>
  <si>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</si>
  <si>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</si>
  <si>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</si>
  <si>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</si>
  <si>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</si>
  <si>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</si>
  <si>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Plano de Saúde</t>
  </si>
  <si>
    <t>Assistência Odontológica</t>
  </si>
  <si>
    <t>Seguro de Vida</t>
  </si>
  <si>
    <t>Quadro-Resumo do Módulo 2 - Encargos e Benefícios anuais, mensais e diários</t>
  </si>
  <si>
    <t>Encargos e Benefícios Anuais, Mensais e Diários</t>
  </si>
  <si>
    <t>13º (décimo terceiro) Salário e Adicional de Férias</t>
  </si>
  <si>
    <t>Módulo 3 - Provisão para Rescisão</t>
  </si>
  <si>
    <t>Provisão para Rescisão</t>
  </si>
  <si>
    <t>Aviso Prévio Indenizado</t>
  </si>
  <si>
    <t>Incidência do FGTS sobre o Aviso Prévio Indenizado</t>
  </si>
  <si>
    <t>Aviso Prévio Trabalhado</t>
  </si>
  <si>
    <t>Incidência dos encargos do submódulo 2.2 sobre o Aviso Prévio Trabalhado</t>
  </si>
  <si>
    <t>Multa do FGTS nas recisões sem justa causa</t>
  </si>
  <si>
    <t>Módulo 4 - Custo de Reposição do Profissional Ausente</t>
  </si>
  <si>
    <t>Submódulo 4.1 -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</si>
  <si>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</si>
  <si>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</si>
  <si>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</si>
  <si>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</si>
  <si>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</si>
  <si>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</si>
  <si>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</si>
  <si>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</si>
  <si>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</si>
  <si>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</si>
  <si>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</si>
  <si>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</si>
  <si>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</si>
  <si>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</si>
  <si>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</si>
  <si>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</si>
  <si>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</si>
  <si>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</si>
  <si>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</si>
  <si>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</si>
  <si>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Percentual</t>
  </si>
  <si>
    <t>Custos Indiretos</t>
  </si>
  <si>
    <t>Lucro</t>
  </si>
  <si>
    <t>Tributos</t>
  </si>
  <si>
    <t>C.1. Tributos Federais (PIS + COFINS)</t>
  </si>
  <si>
    <t>C.2. Tributos Estaduais (especificar)</t>
  </si>
  <si>
    <t>C.3. Tributos Municipais (ISS)</t>
  </si>
  <si>
    <t>2. QUADRO-RESUMO DO CUSTO POR EMPREGADO</t>
  </si>
  <si>
    <t>Mão de obra vinculada à execução contratual (valor por empregado)</t>
  </si>
  <si>
    <t>Subtotal (A + B +C+ D+E)</t>
  </si>
  <si>
    <t>Módulo 6 – Custos Indiretos, Tributos e Lucro</t>
  </si>
  <si>
    <t xml:space="preserve">Valor Total por Empregado </t>
  </si>
  <si>
    <t>SEAC/Sindserviços 2024</t>
  </si>
  <si>
    <t>5143-05</t>
  </si>
  <si>
    <t>Jauzeiro - segunda à sexta-feira</t>
  </si>
  <si>
    <t>Adicional de Periculosidade (30%)</t>
  </si>
  <si>
    <t>QUANTIDADE DE SERVENTES INSALUBRIDADE UNIDADES ADMINISTRATIVAS</t>
  </si>
  <si>
    <t>Adicional de Insalubridade (40%)</t>
  </si>
  <si>
    <t>DISCRIMINAÇÃO DOS SERVIÇOS (ENCARREGADO DE SEGUNDA À SEXTA-FEIRA)</t>
  </si>
  <si>
    <t>QUANTIDADE DE ENCARREGADOS UNIDADES ADMINISTRATIVAS</t>
  </si>
  <si>
    <t>Classificação Brasileira de Ocupações - CBO</t>
  </si>
  <si>
    <t>4101-05</t>
  </si>
  <si>
    <t>Encarregado de Limpeza - segunda à sexta-feira</t>
  </si>
  <si>
    <t>MATERIAIS DE CONSUMO</t>
  </si>
  <si>
    <t>SUBITEM</t>
  </si>
  <si>
    <t>REFERÊNCIA</t>
  </si>
  <si>
    <t>UNID.</t>
  </si>
  <si>
    <t>VALOR TOTAL</t>
  </si>
  <si>
    <t>Água Sanitária de 1ª Qualidade</t>
  </si>
  <si>
    <t>Oeste / Kbão / Hipper</t>
  </si>
  <si>
    <t>Litro</t>
  </si>
  <si>
    <t>Álcool 92ºC de 1ª Qualidade</t>
  </si>
  <si>
    <t>Protect Max / Araucária / Tupi</t>
  </si>
  <si>
    <t>Aromatizante de ambientes 1/100. Galão 5 litros</t>
  </si>
  <si>
    <t>Master Química / Marqui / Quimilab</t>
  </si>
  <si>
    <t>Galão</t>
  </si>
  <si>
    <t>Aromatizante de ambientes em Spray</t>
  </si>
  <si>
    <t>Zupp / Audax / Softscent</t>
  </si>
  <si>
    <t>Armação para Mop pó base PROFI</t>
  </si>
  <si>
    <t>Bettannim / Nobre</t>
  </si>
  <si>
    <t>Balde plástico reforçado de 20 litros</t>
  </si>
  <si>
    <t>Plasnew / Arqplast</t>
  </si>
  <si>
    <t>Balde plástico reforçado de 10 litros</t>
  </si>
  <si>
    <t>Cera de carnaúba Galão 5L</t>
  </si>
  <si>
    <t>Start / Deterquim / Cordex</t>
  </si>
  <si>
    <t>Cera líquida autobrilhante, galão de 5 litros</t>
  </si>
  <si>
    <t>Start / Deterquim / Uselimp</t>
  </si>
  <si>
    <t>Cera traffic auto brilho incolor antiderrapante, galão de 5 litros</t>
  </si>
  <si>
    <t>Start / Auxax / Autolimpe</t>
  </si>
  <si>
    <t>Creolina, 1ª Qualidade</t>
  </si>
  <si>
    <t>Ufe / Creo Linhal</t>
  </si>
  <si>
    <t>Desentupidor de pia</t>
  </si>
  <si>
    <t>Rodobem / WMS / Prime</t>
  </si>
  <si>
    <t>Desentupidor de vaso</t>
  </si>
  <si>
    <t>Rodobem</t>
  </si>
  <si>
    <t>Desinfetante concentrado 1/200, galão de 5 litros</t>
  </si>
  <si>
    <t>Start / Biquat / Facilimpe</t>
  </si>
  <si>
    <t>Pedra/Odorizante Sanitário</t>
  </si>
  <si>
    <t>Sany / Suave Lar</t>
  </si>
  <si>
    <t>Tela Perfumada para Mictório</t>
  </si>
  <si>
    <t>Premisse / Twisti</t>
  </si>
  <si>
    <t>Detergente líquido neutro biodegradável, de 1ª qualidade, para piso vinílico - 1/100, galão de 5 litros</t>
  </si>
  <si>
    <t>Start / Gatti / Uselimp</t>
  </si>
  <si>
    <t>Disco bege ou branco 380</t>
  </si>
  <si>
    <t>Superbrite / Bettanin / Britsh</t>
  </si>
  <si>
    <t>Disco preto 380</t>
  </si>
  <si>
    <t>Disco preto 440</t>
  </si>
  <si>
    <t>Disco pele de porco 510</t>
  </si>
  <si>
    <t>3M / Britsh / Romher</t>
  </si>
  <si>
    <t>Escova manual</t>
  </si>
  <si>
    <t>Incavas / Rodobem</t>
  </si>
  <si>
    <t>Escova sanitária</t>
  </si>
  <si>
    <t>Incavas / Rodobem / Capuava</t>
  </si>
  <si>
    <t>Espanador de nylon</t>
  </si>
  <si>
    <t>Duster / Shangrila</t>
  </si>
  <si>
    <t>Espanador de pena 25cm</t>
  </si>
  <si>
    <t>Duster / Color / Rodobem</t>
  </si>
  <si>
    <t>Espátula</t>
  </si>
  <si>
    <t>Famastil / Roma</t>
  </si>
  <si>
    <t>Esponja dupla face verde/amarelo</t>
  </si>
  <si>
    <t>Superbrite / Wish / Bettanin</t>
  </si>
  <si>
    <t>Essência aromatizante concentrada 1/100, galão de 5 litros</t>
  </si>
  <si>
    <t>Acigol / Master / RCD</t>
  </si>
  <si>
    <t>Fibra para limpeza pesada para suporte LT</t>
  </si>
  <si>
    <t>Superbrite / Bettanin / Tinindo</t>
  </si>
  <si>
    <t>Inseticida concentrado</t>
  </si>
  <si>
    <t>Baygon / Sementox</t>
  </si>
  <si>
    <t>Lã de aço 8x60g</t>
  </si>
  <si>
    <t>Brilhoma / Assolan</t>
  </si>
  <si>
    <t>Pacote</t>
  </si>
  <si>
    <t>Limpa alumínio 1/5, galão de 5 litros</t>
  </si>
  <si>
    <t>Aluminox / Alumil / Deoline</t>
  </si>
  <si>
    <t>Limpa carpete 1/20, galão de 5 litros</t>
  </si>
  <si>
    <t>Start / Carp 20</t>
  </si>
  <si>
    <t>Limpa cerâmica 1/15, galão de 5 litros</t>
  </si>
  <si>
    <t>Start / Lim+ / Azulim</t>
  </si>
  <si>
    <t>Limpa pedra concentrado 1/10</t>
  </si>
  <si>
    <t>Start / Deoline / Verde Vale</t>
  </si>
  <si>
    <t>Limpa vidros concentrado, galão de 5 litros</t>
  </si>
  <si>
    <t>Spartan / Rotibril / New Clear</t>
  </si>
  <si>
    <t>Limpador multiuso concentrado 1/5, galão de 5 litros</t>
  </si>
  <si>
    <t>Onda Eco / Jetclean / Multibras</t>
  </si>
  <si>
    <t>Lustra móveis</t>
  </si>
  <si>
    <t>Start</t>
  </si>
  <si>
    <t>Luva de borracha grande</t>
  </si>
  <si>
    <t>Protemax / Danny / Volk</t>
  </si>
  <si>
    <t>Par</t>
  </si>
  <si>
    <t>Luva de borracha média</t>
  </si>
  <si>
    <t>Protemax / Kala / Santa Maria</t>
  </si>
  <si>
    <t>Óleo de peroba - 200ml</t>
  </si>
  <si>
    <t>King / Worker / Peroba</t>
  </si>
  <si>
    <t>Pá de lixo funda (p/ água)</t>
  </si>
  <si>
    <t>Rodobem / Capuava / Quetzal</t>
  </si>
  <si>
    <t>Pá coletora plástica com tampa (com cabo)</t>
  </si>
  <si>
    <t>Bettannim / Perfect pro /</t>
  </si>
  <si>
    <t>Palha de aço, 25g</t>
  </si>
  <si>
    <t>Sany Brilho / Bombril / Starlux</t>
  </si>
  <si>
    <t>Unidade</t>
  </si>
  <si>
    <t>Papel higiênico de 1ª qualidade, folha dupla extra picotado, rolo de 30m</t>
  </si>
  <si>
    <t>Softys / Maxpure / Duetto</t>
  </si>
  <si>
    <t>Rolo</t>
  </si>
  <si>
    <t>Papel toalha interfolha, branco, 22,5cm, duas dobras, pacote c/ 1.000 folhas</t>
  </si>
  <si>
    <t>Globo / Lenda / Qualilux</t>
  </si>
  <si>
    <t>Pasta Jóia Cristal rosa - 500g</t>
  </si>
  <si>
    <t>Cristal / Gitanes / Sany</t>
  </si>
  <si>
    <t>Polidor de metal</t>
  </si>
  <si>
    <t>Polidoro / Worker / Azik Inox</t>
  </si>
  <si>
    <t>Raticida granulado - Embalagem com 4x25g</t>
  </si>
  <si>
    <t>Kellmat / Jimo</t>
  </si>
  <si>
    <t>Embalagem</t>
  </si>
  <si>
    <t>Refil Mop pó, 40cm, luva em acrílico lavável</t>
  </si>
  <si>
    <t>Bralimpia / Dalcin / Flashlimp</t>
  </si>
  <si>
    <t>Removedor de cera acrílica, galão de 5 litros</t>
  </si>
  <si>
    <t>Remoclean / Troppel / Start</t>
  </si>
  <si>
    <t>Renovador de piso, galão de 5 litros</t>
  </si>
  <si>
    <t>Mult Keep / Clean Shine / Renovare</t>
  </si>
  <si>
    <t>Rodo, 40cm de largura, com cabo</t>
  </si>
  <si>
    <t>Rodobem / Capuava</t>
  </si>
  <si>
    <t>Rodo, 50cm de largura, com cabo</t>
  </si>
  <si>
    <t>Rodofort / Condor / Noviça</t>
  </si>
  <si>
    <t>Rodo, 60cm de largura, com cabo</t>
  </si>
  <si>
    <t>Rodobem / Bettanin</t>
  </si>
  <si>
    <t>Rodo, 80cm de largura, com cabo</t>
  </si>
  <si>
    <t>Rodobem / Stars</t>
  </si>
  <si>
    <t>Sabão em barra</t>
  </si>
  <si>
    <t>Arpe / Marluce / Rio</t>
  </si>
  <si>
    <t>Sabão em pó</t>
  </si>
  <si>
    <t>Surf / Class / Tikan</t>
  </si>
  <si>
    <t>Kg</t>
  </si>
  <si>
    <t>Sabão concentrado 1/100, galão de 5 litros</t>
  </si>
  <si>
    <t>Start / MultBru / Dinamo</t>
  </si>
  <si>
    <t>Sabonete líquido - refil de 800ml</t>
  </si>
  <si>
    <t>Premisse / Trilha / Master Química</t>
  </si>
  <si>
    <t>Saco de pano alvejado para limpeza de chão</t>
  </si>
  <si>
    <t>Copalimpa / Neves / DF Emba</t>
  </si>
  <si>
    <t>Saco para lixo preto 100 litros com 100 unidades - reforçado</t>
  </si>
  <si>
    <t>Braslixo / Gaucha / Brasplasticos</t>
  </si>
  <si>
    <t>Fardo</t>
  </si>
  <si>
    <t>Saco de lixo preto 40 litros com 100 unidades - reforçado</t>
  </si>
  <si>
    <t>AFP / Pontal / Eco Plast</t>
  </si>
  <si>
    <t>Sapólio em barra de 200gr</t>
  </si>
  <si>
    <t>Radium / Triex / Econômico</t>
  </si>
  <si>
    <t>Vassoura feiticeira</t>
  </si>
  <si>
    <t>Mor / Selenita</t>
  </si>
  <si>
    <t>Vassoura de gari 60cm</t>
  </si>
  <si>
    <t>Condor / Perovinha / Bruxaxa</t>
  </si>
  <si>
    <t>Vassoura de pelo de 40cm</t>
  </si>
  <si>
    <t>Rodobem / DSR / Capuava</t>
  </si>
  <si>
    <t>Vassoura de pelo de 60cm</t>
  </si>
  <si>
    <t>Rodobem / Capuava / Bettanin</t>
  </si>
  <si>
    <t>Vassoura piaçava</t>
  </si>
  <si>
    <t>Rodobem / Gaucha</t>
  </si>
  <si>
    <t>Flanela de Algodão, amarela ou laranja</t>
  </si>
  <si>
    <t>CCA / Neves / Algo Bom</t>
  </si>
  <si>
    <t>Lixeira Plástica Telada com capacidade de 20 Litros</t>
  </si>
  <si>
    <t>Lixeira Plástica com Tampa, capacidade de 100 Litros</t>
  </si>
  <si>
    <t>Dispenser para Papel Interfolhado</t>
  </si>
  <si>
    <t>Dispenser para Sabonete Líquido 800ml</t>
  </si>
  <si>
    <t>VALOR GLOBAL MENSAL ESTIMADO PARA MATERIAIS DE CONSUMO (SEM BDI)</t>
  </si>
  <si>
    <t>QUADRO-RESUMO DO VALOR DE MATERIAIS DE CONSUMO POR EMPREGADO</t>
  </si>
  <si>
    <t>ITEM</t>
  </si>
  <si>
    <t>VALOR MENSAL COM DESCONTO DA COFINS</t>
  </si>
  <si>
    <t>VALOR POR EMPREGADO                 (SEM BDI)</t>
  </si>
  <si>
    <t>Material de Consumo para Unidades Administrativas                                                                             (Áreas 1 à 14 de segunda a sexta-feira)</t>
  </si>
  <si>
    <t>* Os materiais de consumo, listados nas Planilhas acima, deverão ser repostos nos locais de execução do serviço sempre que necessário mantendo o bom nível de limpeza e conservação exigídos no contrato;</t>
  </si>
  <si>
    <t>* As marcas listadas neste anexo servem apenas de referência do padrão de qualidade exigido; serão aceitos materiais equivalentes, desde que aprovados pelos executores;</t>
  </si>
  <si>
    <t>* A estimativa do quantitativos de materiais foi o resultado da média do histórico de consumo mensal das unidades objeto da prestação dos serviços e são apenas referenciais e destinam-se a definição dos valores base da licitação. Os quantitativos efetivamente utilizados na prestação do serviços poderão ser maior ou menor do que o estimado desde que se matenha a qualidade dos serviços exigídos;</t>
  </si>
  <si>
    <t>* Os Valores constantes deste Anexo são meramente estimativos e destinam-se a definição dos valores base da licitação;</t>
  </si>
  <si>
    <t>* A CONTRATADA deverá responsabilizar-se pelo fornecimento de todos os materiais e equipamentos, nas quantidades necessárias à perfeita execução dos serviços</t>
  </si>
  <si>
    <t>* Poderá ser necessário o uso de materiais ou equipamentos não incluídos na estimativa de custos, devido à eventualidade com que os serviços serão efetuados. A CONTRATADA deverá possuir os meios para a disponibilização desses materiais e equipamentos, os quais somente serão empregados após autorização expressa da Fiscalização.</t>
  </si>
  <si>
    <t>* O tamanho das unidades de fornecimento (litro, unid., fardo, etc) é meramente exemplificativo, podendo ser fornecidos em embalagens com capacidades diferentes das apesentadas ou de forma concentrada que possa ser diluida em água, desde que, não comprometam a qualidade do serviço.</t>
  </si>
  <si>
    <t>* Os valores constantes da tabela são exemplificativos, as empresa deverão cotar os valores de mercado obtidos junto aos respectivos fornecedores.</t>
  </si>
  <si>
    <t>EQUIPAMENTOS - ITEM 1 (ÁREAS 1 À 14)</t>
  </si>
  <si>
    <r>
      <rPr>
        <b/>
        <sz val="11"/>
        <color theme="1"/>
        <rFont val="Arial"/>
        <family val="2"/>
      </rPr>
      <t>ASPIRADOR DE PÓ/ÁGUA</t>
    </r>
    <r>
      <rPr>
        <sz val="11"/>
        <color theme="1"/>
        <rFont val="Arial"/>
        <family val="2"/>
      </rPr>
      <t>, Potência: mínima de 1.300W, Capacidade: mínimo de 20 litros, Características Adicionais: alça ergonômica, cordão elétrico de no mínimo 04 metros, 01 acessório para tapetes, carpetes e lisos, 01 acessório para cantos e frestas, 01 acessório para estofados, móveis e tecidos, 02 tubos.</t>
    </r>
  </si>
  <si>
    <t>Lavor / WAP ou similar</t>
  </si>
  <si>
    <r>
      <rPr>
        <b/>
        <sz val="11"/>
        <color theme="1"/>
        <rFont val="Arial"/>
        <family val="2"/>
      </rPr>
      <t>Kit para limpeza de vidros</t>
    </r>
    <r>
      <rPr>
        <sz val="11"/>
        <color theme="1"/>
        <rFont val="Arial"/>
        <family val="2"/>
      </rPr>
      <t xml:space="preserve"> com: 01 Extensão telescópica 1 a 3 m, 01 Cabo de fixação, 01 lavador de vidros 35 cm,01 Guia removível de 15 cm, 01 Luva para lavador 35 cm ,01 Guia removível de 25 cm , 01 lâmina de borracha 91 cm, 01 Guia removível de 35cm, 01 Suporte para uso de fibra, 01 Guia removível de 45 cm , 01 Fibra macia, 01 Raspador de segurança, 01 Espanador eletrostático, Lâminas para raspagem, 01 Adaptador angular, 01 Raspador multiuso e 1 Pulverizador.</t>
    </r>
  </si>
  <si>
    <t>Bralimpia ou similar</t>
  </si>
  <si>
    <r>
      <rPr>
        <b/>
        <sz val="11"/>
        <color theme="1"/>
        <rFont val="Arial"/>
        <family val="2"/>
      </rPr>
      <t>LAVADORA DE ALTA PRESSÃO</t>
    </r>
    <r>
      <rPr>
        <sz val="11"/>
        <color theme="1"/>
        <rFont val="Arial"/>
        <family val="2"/>
      </rPr>
      <t xml:space="preserve"> de 220V, com alça de transporte, pressão e vazão mínimas de 2.000 Lbs e 1.200 l/h.</t>
    </r>
  </si>
  <si>
    <t>Lavor / WAP / Eletrolux ou similar</t>
  </si>
  <si>
    <r>
      <rPr>
        <b/>
        <sz val="11"/>
        <color theme="1"/>
        <rFont val="Arial"/>
        <family val="2"/>
      </rPr>
      <t>ENCERADEIRA INDUSTRIAL</t>
    </r>
    <r>
      <rPr>
        <sz val="11"/>
        <color theme="1"/>
        <rFont val="Arial"/>
        <family val="2"/>
      </rPr>
      <t xml:space="preserve"> elétrica equipada com sistema de acondicionamento, com câmara de transmissão por engrenagens helicoidais, Tipo: industrial, Dispositivo De Segurança : através de acionamento liga/desliga, oferecendo maior comodidade para o operador, Potência Motor: de no mínimo 1,0 cv, Voltagem: 220 volts, Acessórios: acompanha: 01 escova de nylon para lavar, 01 escova de fibras vegetais para encerar/lustrar com diâmetro de 440 mm, Características Adicionais: silenciosa e de fácil manuseio.</t>
    </r>
  </si>
  <si>
    <t>Bandeirante ou similar</t>
  </si>
  <si>
    <r>
      <rPr>
        <b/>
        <sz val="11"/>
        <color theme="1"/>
        <rFont val="Arial"/>
        <family val="2"/>
      </rPr>
      <t>ESCADA</t>
    </r>
    <r>
      <rPr>
        <sz val="11"/>
        <color theme="1"/>
        <rFont val="Arial"/>
        <family val="2"/>
      </rPr>
      <t xml:space="preserve"> de alumínio com no mínimo 05 (cinco) degraus, e sapatas antiderrapantes.</t>
    </r>
  </si>
  <si>
    <r>
      <rPr>
        <b/>
        <sz val="11"/>
        <color theme="1"/>
        <rFont val="Arial"/>
        <family val="2"/>
      </rPr>
      <t>ESCADA EXTENSÍVEL OU ARTICULADA</t>
    </r>
    <r>
      <rPr>
        <sz val="11"/>
        <color theme="1"/>
        <rFont val="Arial"/>
        <family val="2"/>
      </rPr>
      <t>, com no mínimo 14 (2x7) degraus e mínima de  3,50 metros extendida.</t>
    </r>
  </si>
  <si>
    <r>
      <rPr>
        <b/>
        <sz val="11"/>
        <color theme="1"/>
        <rFont val="Arial"/>
        <family val="2"/>
      </rPr>
      <t>MANGUEIRA DE JARDIM</t>
    </r>
    <r>
      <rPr>
        <sz val="11"/>
        <color theme="1"/>
        <rFont val="Arial"/>
        <family val="2"/>
      </rPr>
      <t xml:space="preserve"> reforçada, lonada 3/4" e 50 m de comprimento.</t>
    </r>
  </si>
  <si>
    <r>
      <rPr>
        <b/>
        <sz val="11"/>
        <color theme="1"/>
        <rFont val="Arial"/>
        <family val="2"/>
      </rPr>
      <t>KIT CARRO FUNCIONAL</t>
    </r>
    <r>
      <rPr>
        <sz val="11"/>
        <color theme="1"/>
        <rFont val="Arial"/>
        <family val="2"/>
      </rPr>
      <t>, medida aproximadas: 116 cm comprimento x 30 cm largura x 100 cm altura, peso aproximado 18 kg. Produzido 100% em polipropileno, com saco de poliéster, no mínimo 03 (três) prateleiras e mais: 01 (um) balde espremedor doblô 30 litros, c/ divisão para água limpa e água suja, 01 (um) conjunto Mop líquido, com cabo em alumínio, 01 haste, 01 (um) refil Mop líquido 320 g, 02 (duas) Placas de Sinalização Piso Molhado, 01 (uma) Pá Coletora Pop, 01 (um) conjunto Mop Pó com cabo em Alumínio, 01 (uma) Armação, 01 (um) refil Mop Pó 60 cm.</t>
    </r>
  </si>
  <si>
    <t>Bettanim ou similar</t>
  </si>
  <si>
    <r>
      <rPr>
        <b/>
        <sz val="11"/>
        <color theme="1"/>
        <rFont val="Arial"/>
        <family val="2"/>
      </rPr>
      <t>LAVADORA DE ALTA PRESSÃO PORTÁTIL À BATERIA</t>
    </r>
    <r>
      <rPr>
        <sz val="11"/>
        <color theme="1"/>
        <rFont val="Arial"/>
      </rPr>
      <t>, com haste de extensão, mangueira de no mínimo 4 metros, com recipiente para sabão, 2 modelos de bicos, conexão para mangueira, filtro, carregador e bateria recarregável.</t>
    </r>
  </si>
  <si>
    <t>VALOR TOTAL DE EQUIPAMENTOS</t>
  </si>
  <si>
    <t>DEPRECIAÇÃO MENSAL (Adotado 10 anos como vida últil e 10% de valor residual)</t>
  </si>
  <si>
    <t>MANUTENÇÃO MENSAL(Adotado 0,5% a.m.)</t>
  </si>
  <si>
    <t>DEPRECIAÇÃO MENSAL + MANUTENÇÃO MENSAL</t>
  </si>
  <si>
    <t>DEPRECIAÇÃO MENSAL + MANUTENÇÃO MENSAL POR EMPREGADO</t>
  </si>
  <si>
    <t>* Os equipamentos listados nas Planilhas acima, serão pagos pelo Contratante de acordo com a depreciação mensal e uma taxa máxima de 0,5% a.m. a título de manutenção;</t>
  </si>
  <si>
    <t>* As marcas listadas neste Anexo servem apenas de referência do padrão de qualidade exigido, serão aceitos equipamentos equivalentes, desde que aprovados pelos executores.</t>
  </si>
  <si>
    <t>* Os quantitativos de equipamentos foram estimados de acordo com histórico de consumo e são referenciais e destinam-se a definição dos valores base da contratação. Tais quantitativos poderão ser aumentados ou reduzidos em decorrência da variação da demanda dos serviços.</t>
  </si>
  <si>
    <t>* Mensalmente, para fins de atestação de faturas e pagamento, serão realizadas pesquisas junto aos comandantes de cada Unidade para confirmação da disponibilidade dos equipamentos empregados no atendimento do objeto;</t>
  </si>
  <si>
    <t>* Os Valores constantes deste Anexo são meramente estimativos;</t>
  </si>
  <si>
    <t>* A CONTRATADA deverá responsabilizar-se pelo fornecimento de todos os equipamentos, nas quantidades necessárias à perfeita execução dos serviços;</t>
  </si>
  <si>
    <t>* Aqueles equipamentos entregues no início do contrato deverão ser manutenidos ou substituídos, em caso de necessidade, no decorrer da execução contratual;</t>
  </si>
  <si>
    <t>* Poderá ser necessário o uso de equipamentos não incluídos na estimativa de custos, devido à eventualidade com que os serviços serão efetuados. A CONTRATADA deverá possuir os meios para a disponibilização desses equipamentos, os quais somente serão empregados após autorização expressa da Fiscalização;</t>
  </si>
  <si>
    <t>* A quantidade dos equipamentos é meramente exemplificativa; contudo tais quantitativos deverão ser tomados como o mínimo necessário à formulação da proposta;</t>
  </si>
  <si>
    <t>* Os valores constantes da tabela são exemplificativos, as empresa deverão cotar os valores de mercado obtidos juntos aos respectivos fornecedores.</t>
  </si>
  <si>
    <t>UNIFORMES A SEREM FORNECIDOS AOS SERVENTES</t>
  </si>
  <si>
    <t>TIPO</t>
  </si>
  <si>
    <t>INÍCIO DO CONTRATO</t>
  </si>
  <si>
    <t>QUANTIDADE SEMESTRAL</t>
  </si>
  <si>
    <t>QUANTIDADE TOTAL ATÉ O FIM DO CONTRATO</t>
  </si>
  <si>
    <t>VALOR TOTAL (CONTRATO 30 MESES)</t>
  </si>
  <si>
    <t>Calça</t>
  </si>
  <si>
    <t>Armação Sarja 2/1; Peso (g/m2) 185; composição tecido 33% Poliéster 67% Algodão; padrão santista ou similar;</t>
  </si>
  <si>
    <t>Camiseta</t>
  </si>
  <si>
    <t>Confeccionada em malha de algodão poliéster, personalizada com o nome e logomarca da empresa.</t>
  </si>
  <si>
    <t>Meias (par)</t>
  </si>
  <si>
    <t>Confeccionada em algodão, tipo soquete.</t>
  </si>
  <si>
    <t>Tênis (par)</t>
  </si>
  <si>
    <t>Confeccionado em lona resistente, espessura 1,8mm, com forro tecido acolchoado, com palmilha em polipropileno, espessura de 3,00mm, solada em borracha de alta durabilidade, antiderrapante, ilhós de alumínio, com cadarço.</t>
  </si>
  <si>
    <t>Boné</t>
  </si>
  <si>
    <t>Boné tipo Legionário com proteções laterais e de pescoço, presas por meio de costura, regulagem de tamanho na parte de trás por meio de presilha plástica, podendo vir com a logomarca da CONTRATADA.</t>
  </si>
  <si>
    <t>VALOR TOTAL DE UNIFORMES PARA SERVENTE (CONTRATO DE 30 MESES)</t>
  </si>
  <si>
    <t>UNIFORMES A SEREM FORNECIDOS AOS ENCARREGADOS</t>
  </si>
  <si>
    <t>Calça Jeans básica azul</t>
  </si>
  <si>
    <t>Camisa Gola Polo</t>
  </si>
  <si>
    <t>Camisa gola polo, manga curta, com nome e logomarca da empresa, com inscrição da função "ENCARREGADO" na parte superior das costas.</t>
  </si>
  <si>
    <t>VALOR TOTAL DE UNIFORMES PARA ENCARREGADO (CONTRATO DE 30 MESES)</t>
  </si>
  <si>
    <t>VALOR TOTAL DE UNIFORME SERVENTE 30 MESES</t>
  </si>
  <si>
    <t>VALOR MENSAL DE UNIFORME SERVENTE</t>
  </si>
  <si>
    <t>VALOR TOTAL DE UNIFORME ENCARREGADO 30 MESES</t>
  </si>
  <si>
    <t>VALOR MENSAL DE UNIFORME ENCARREGADO</t>
  </si>
  <si>
    <r>
      <rPr>
        <b/>
        <sz val="11"/>
        <color theme="1"/>
        <rFont val="Arial"/>
        <family val="2"/>
      </rPr>
      <t>OBS</t>
    </r>
    <r>
      <rPr>
        <sz val="11"/>
        <color theme="1"/>
        <rFont val="Arial"/>
        <family val="2"/>
      </rPr>
      <t xml:space="preserve">: De acordo com a </t>
    </r>
    <r>
      <rPr>
        <b/>
        <sz val="11"/>
        <color theme="1"/>
        <rFont val="Arial"/>
        <family val="2"/>
      </rPr>
      <t>Cláusula Quinquagésima Terceira - Uniformes da Convenção Coletiva de Trabalho 2025/2025 - Registro MTE: DF000042/2025</t>
    </r>
    <r>
      <rPr>
        <sz val="11"/>
        <color theme="1"/>
        <rFont val="Arial"/>
        <family val="2"/>
      </rPr>
      <t>, “</t>
    </r>
    <r>
      <rPr>
        <i/>
        <sz val="11"/>
        <color theme="1"/>
        <rFont val="Arial"/>
        <family val="2"/>
      </rPr>
      <t>Quando de uso obrigatório, no início do contrato de trabalho, as empresas fornecerão aos seus empregados, gratuitamente, 02 (dois) conjuntos de uniformes completos e 01 (um) par de meias e calçados. A cada 6 (seis) meses, será entregue 1 (um) conjunto de uniforme.”</t>
    </r>
  </si>
  <si>
    <t>OFICINAS</t>
  </si>
  <si>
    <t>BANHEIROS</t>
  </si>
  <si>
    <t>ESQUADRIAS</t>
  </si>
  <si>
    <t>ESQUADRIAS EXTERNAS/ INTERNAS</t>
  </si>
  <si>
    <t>ÁREA</t>
  </si>
  <si>
    <t>QUARTEL</t>
  </si>
  <si>
    <t>ÁREAS INTERNAS (M²)</t>
  </si>
  <si>
    <t>ÁREAS EXTERNAS (M²)</t>
  </si>
  <si>
    <t>QUANTIDADE DE POSTOS DE TRABALHO POR UNIDADE (SERVENTES)</t>
  </si>
  <si>
    <t>QUANTIDADE ESTIMADA MENOR PRODUTIVIDADE</t>
  </si>
  <si>
    <t>P. A. F.</t>
  </si>
  <si>
    <t>LAB.</t>
  </si>
  <si>
    <t>A. G.</t>
  </si>
  <si>
    <t>A. E. L -         S. H. S.</t>
  </si>
  <si>
    <t>P. P. A. / C. E.</t>
  </si>
  <si>
    <t>V. P. A.</t>
  </si>
  <si>
    <t>C. D. P. A. V. F. D.</t>
  </si>
  <si>
    <t xml:space="preserve">FACHADAS ENVIDRAÇADAS </t>
  </si>
  <si>
    <t>QTD TOTAL</t>
  </si>
  <si>
    <t>SERVENTE</t>
  </si>
  <si>
    <t>COMANDO
GERAL</t>
  </si>
  <si>
    <t>Cálculo Posto Trab.</t>
  </si>
  <si>
    <t>TOTAL FRACIONADO</t>
  </si>
  <si>
    <t>TOTAL ARRENDONDADO</t>
  </si>
  <si>
    <t>APROS</t>
  </si>
  <si>
    <t>ABMIL (Inclusive Auditório)</t>
  </si>
  <si>
    <t>CEFAP</t>
  </si>
  <si>
    <t>CETOP</t>
  </si>
  <si>
    <t>CEMEV</t>
  </si>
  <si>
    <t>DINVI</t>
  </si>
  <si>
    <t>CECAF</t>
  </si>
  <si>
    <t>COCB</t>
  </si>
  <si>
    <t>CEABM / CAPELANIA EVANGÉLICA</t>
  </si>
  <si>
    <t>CEABM / CAPELANIA CATÓLICA**</t>
  </si>
  <si>
    <t>CESMA</t>
  </si>
  <si>
    <t>CESMA (REC. DAS EMAS)</t>
  </si>
  <si>
    <t>ÁREAS INTERNAS (M²) INSALUBRIDADE</t>
  </si>
  <si>
    <t>QUANTIDADE DE POSTOS DE TRABALHO POR UNIDADE (SERVENTES INSALUBRIDADE)</t>
  </si>
  <si>
    <t>EXTERNA/ INTERNAS          S. E. S. R.</t>
  </si>
  <si>
    <t>CONTROLADORIA</t>
  </si>
  <si>
    <t>S. E. S. R.</t>
  </si>
  <si>
    <t>QUANTIDADE TOTAL DE POSTOS DE TRABALHO (SERVENTES/JAUZEIROS) DO ITEM 1</t>
  </si>
  <si>
    <t>*Valores fracionados de serventes maior que 0,50 foram arrendodados para cima e valores fracionados igual ou menores que 0,51 foram arrendorados para baixo.</t>
  </si>
  <si>
    <t>TOTAL</t>
  </si>
  <si>
    <t xml:space="preserve">CUSTOS DEDETIZAÇÃO, DESCUPINIZAÇÃO, DESRATIZAÇÃO e DESINSETIZAÇÃO </t>
  </si>
  <si>
    <t>OBM</t>
  </si>
  <si>
    <t>METRAGEM (M²)</t>
  </si>
  <si>
    <t>VALOR POR M²</t>
  </si>
  <si>
    <t>APLICAÇÃO</t>
  </si>
  <si>
    <t>VALOR TOTAL POR APLICAÇÃO</t>
  </si>
  <si>
    <t>VALOR TOTAL ANUAL</t>
  </si>
  <si>
    <t>VALOR TOTAL CONTRATO     (30 MESES)</t>
  </si>
  <si>
    <t>COMANDO GERAL (COMPLEXO)</t>
  </si>
  <si>
    <t>SEMESTRAL</t>
  </si>
  <si>
    <t>ABMIL (INCLUSIVE AUDITÓRIO)</t>
  </si>
  <si>
    <t>CAPELANIA EVANGÊLICA</t>
  </si>
  <si>
    <t>CAPELANIA CATÓLICA</t>
  </si>
  <si>
    <t>CESMA (RECANTO DAS EMAS)</t>
  </si>
  <si>
    <t>COSEA (ASA SUL)</t>
  </si>
  <si>
    <t>PLANILHA DE CUSTO PARA LIMPEZA DAS CAIXAS D'ÁGUA/RESERVATÓRIOS</t>
  </si>
  <si>
    <t>UNIDADE</t>
  </si>
  <si>
    <t>CAPACIDADE (M³)</t>
  </si>
  <si>
    <t>VALOR M³</t>
  </si>
  <si>
    <t>PERIODICIDADE</t>
  </si>
  <si>
    <t>VALOR POR ÁREA</t>
  </si>
  <si>
    <t>VALOR ANUAL (2 LIMPEZAS)</t>
  </si>
  <si>
    <t>VALOR TOTAL DO CONTRATO (5 LIMPEZAS)</t>
  </si>
  <si>
    <t>COMANDO GERAL</t>
  </si>
  <si>
    <t>Caixa d'água 1 (Palácio Dom Pedro II): PVC, elevada.</t>
  </si>
  <si>
    <t>Caixa d'água 2 (Palácio Dom Pedro II): PVC, elevada.</t>
  </si>
  <si>
    <t>Caixa d'água 3 (Palácio Dom Pedro II): PVC, elevada.</t>
  </si>
  <si>
    <t>Caixa d'água 4 (Palácio Dom Pedro II): PVC, elevada.</t>
  </si>
  <si>
    <t>Caixa d'água 5 (DITIC): PVC, elevada.</t>
  </si>
  <si>
    <t>Caixa d'água 6 (CEINT): PVC, elevada.</t>
  </si>
  <si>
    <t>Reservatório 1 (Anexo 1): em concreto, subterrâneo.</t>
  </si>
  <si>
    <t>Reservatório 2 (Anexo 1): em concreto, elevado.</t>
  </si>
  <si>
    <t>¹Reservatório 1 (Anexo 2): em concreto, subterrâneo.</t>
  </si>
  <si>
    <t>²Reservatório 2 (Anexo 2): em concreto, elevado.</t>
  </si>
  <si>
    <t>²Reservatório 3 (Anexo 2): em concreto, elevado.</t>
  </si>
  <si>
    <t>³Reservatório 4 (Anexo 2): em concreto, elevado.</t>
  </si>
  <si>
    <t>³Reservatório 5 (Anexo 2): em concreto, elevado.</t>
  </si>
  <si>
    <t>ABMIL</t>
  </si>
  <si>
    <t>Reservatório 1 (Bloco A): em concreto, elevado.</t>
  </si>
  <si>
    <t>Reservatório 2 (Todos os demais blocos): em concreto, elevado.</t>
  </si>
  <si>
    <t>Reservatório: metálico tipo taça, elevado.</t>
  </si>
  <si>
    <t>Caixa d'água 1 (Bloco A): PVC, elevada.</t>
  </si>
  <si>
    <t>Caixa d'água 2 (Bloco B): PVC, elevada.</t>
  </si>
  <si>
    <t>Caixa d'água 3 (Bloco C): PVC, elevada.</t>
  </si>
  <si>
    <t>Reservatório: metálico tipo cilindrico, elevado.</t>
  </si>
  <si>
    <t>Reservatório (Obra do novo CEFAP): metálico tipo taça, elevado.</t>
  </si>
  <si>
    <t>CEABM / CAPELANIA CATÓLICA</t>
  </si>
  <si>
    <t>Caixa d'água 1 (Capela): amianto, elevada.</t>
  </si>
  <si>
    <t>Caixa d'água 2 (Salão Paroquial): PVC, elevada.</t>
  </si>
  <si>
    <t>Caixa d'água 3 (Salão Paroquial): PVC, elevada.</t>
  </si>
  <si>
    <t>Caixa d'água 4 (Secretaria): PVC, elevada.</t>
  </si>
  <si>
    <t>Caixa d'água 5 (Secretaria): PVC, elevada.</t>
  </si>
  <si>
    <r>
      <t>4</t>
    </r>
    <r>
      <rPr>
        <sz val="11"/>
        <color rgb="FF000000"/>
        <rFont val="Calibri"/>
        <family val="2"/>
      </rPr>
      <t>Reservatório (Obra do novo CEFAP): metálico tipo taça, elevado.</t>
    </r>
  </si>
  <si>
    <r>
      <t>5</t>
    </r>
    <r>
      <rPr>
        <sz val="11"/>
        <color rgb="FF000000"/>
        <rFont val="Calibri"/>
        <family val="2"/>
      </rPr>
      <t>Reservatório: metálico tipo taça, elevado.</t>
    </r>
  </si>
  <si>
    <t>COSEA         (ASA SUL)</t>
  </si>
  <si>
    <t>Reservatório 1: metálico po taça, elevado.</t>
  </si>
  <si>
    <t xml:space="preserve">Reservatório 2: metálico po taça, elevado. </t>
  </si>
  <si>
    <t xml:space="preserve">Caixa d'água 3: (Bloco Administravo): PVC, elevada. </t>
  </si>
  <si>
    <t xml:space="preserve">Caixa d'água 4: (Bloco B): PVC, elevada. </t>
  </si>
  <si>
    <t xml:space="preserve">Caixa d'água 5: (Bloco B): PVC, elevada. </t>
  </si>
  <si>
    <t xml:space="preserve">Caixa d'água 6: (Bloco D): PVC, elevada. </t>
  </si>
  <si>
    <t xml:space="preserve">Caixa d'água 7: (BIBLIOTECA): PVC, elevada. </t>
  </si>
  <si>
    <t>QUANTIDADE TOTAL</t>
  </si>
  <si>
    <t>37 CAIXAS D'ÁGUAS / RESERVATÓRIOS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</si>
</sst>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_);_(* \(#,##0.00\);_(* \-??_);_(@_)"/>
    <numFmt numFmtId="165" formatCode="&quot;R$&quot;\ #,##0.00"/>
  </numFmts>
  <fonts count="45" x14ac:knownFonts="1">
    <font>
      <sz val="11"/>
      <color theme="1"/>
      <name val="Calibri"/>
      <family val="2"/>
      <scheme val="minor"/>
    </font>
    <font>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1"/>
      <color theme="1"/>
      <name val="Arial"/>
      <family val="2"/>
    </font>
    <font>
      <b/>
      <sz val="11"/>
      <color theme="1"/>
      <name val="Arial"/>
      <family val="2"/>
    </font>
    <font>
      <sz val="18"/>
      <color theme="0"/>
      <name val="Arial"/>
      <family val="2"/>
    </font>
    <font>
      <sz val="12"/>
      <color theme="1"/>
      <name val="Arial"/>
      <family val="2"/>
    </font>
    <font>
      <b/>
      <sz val="12"/>
      <color theme="1"/>
      <name val="Arial"/>
      <family val="2"/>
    </font>
    <font>
      <b/>
      <sz val="11"/>
      <color rgb="FF000000"/>
      <name val="Calibri"/>
      <family val="2"/>
    </font>
    <font>
      <sz val="11"/>
      <color rgb="FF000000"/>
      <name val="Calibri"/>
      <family val="2"/>
    </font>
    <font>
      <i/>
      <sz val="11"/>
      <color theme="1"/>
      <name val="Arial"/>
      <family val="2"/>
    </font>
    <font>
      <b/>
      <u/>
      <sz val="14"/>
      <color theme="1"/>
      <name val="Arial"/>
      <family val="2"/>
    </font>
    <font>
      <b/>
      <sz val="11"/>
      <color theme="0"/>
      <name val="Calibri"/>
      <family val="2"/>
    </font>
    <font>
      <b/>
      <sz val="11"/>
      <name val="Calibri"/>
      <family val="2"/>
      <scheme val="minor"/>
    </font>
    <font>
      <sz val="12"/>
      <name val="Arial"/>
      <family val="2"/>
    </font>
    <font>
      <sz val="11"/>
      <name val="Arial"/>
      <family val="2"/>
    </font>
    <font>
      <sz val="11"/>
      <name val="Calibri"/>
      <family val="2"/>
    </font>
    <font>
      <sz val="11"/>
      <color rgb="FFFF0000"/>
      <name val="Calibri"/>
      <family val="2"/>
    </font>
    <font>
      <sz val="11"/>
      <color theme="1"/>
      <name val="Calibri"/>
      <family val="2"/>
    </font>
    <font>
      <sz val="11"/>
      <name val="Calibri"/>
      <family val="2"/>
      <scheme val="minor"/>
    </font>
    <font>
      <sz val="11"/>
      <color theme="1"/>
      <name val="Arial"/>
    </font>
    <font>
      <b/>
      <sz val="14"/>
      <color theme="0"/>
      <name val="Calibri"/>
      <family val="2"/>
      <scheme val="minor"/>
    </font>
    <font>
      <b/>
      <sz val="11"/>
      <color rgb="FFFFFFFF"/>
      <name val="Calibri"/>
      <family val="2"/>
    </font>
    <font>
      <vertAlign val="superscript"/>
      <sz val="11"/>
      <color rgb="FF000000"/>
      <name val="Calibri"/>
      <family val="2"/>
    </font>
    <font>
      <sz val="9"/>
      <color rgb="FF000000"/>
      <name val="Times"/>
    </font>
    <font>
      <sz val="11"/>
      <color rgb="FF000000"/>
      <name val="Calibri"/>
      <family val="2"/>
      <scheme val="minor"/>
    </font>
    <font>
      <vertAlign val="superscript"/>
      <sz val="11"/>
      <color rgb="FF000000"/>
      <name val="Calibri"/>
      <family val="2"/>
      <scheme val="minor"/>
    </font>
    <font>
      <b/>
      <sz val="14"/>
      <color rgb="FFFFFFFF"/>
      <name val="Calibri"/>
      <family val="2"/>
    </font>
  </fonts>
  <fills count="52">
    <fill>
      <patternFill patternType="none"/>
    </fill>
    <fill>
      <patternFill patternType="gray125"/>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0.89999084444715716"/>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rgb="FF0099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medium">
        <color indexed="64"/>
      </top>
      <bottom/>
      <diagonal/>
    </border>
    <border>
      <left/>
      <right style="thin">
        <color rgb="FF000000"/>
      </right>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theme="0"/>
      </left>
      <right/>
      <top style="thin">
        <color theme="0"/>
      </top>
      <bottom/>
      <diagonal/>
    </border>
    <border>
      <left style="thin">
        <color indexed="64"/>
      </left>
      <right style="thin">
        <color theme="0"/>
      </right>
      <top style="thin">
        <color theme="0"/>
      </top>
      <bottom style="thin">
        <color indexed="64"/>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4" tint="-0.24994659260841701"/>
      </left>
      <right style="thin">
        <color theme="4" tint="-0.24994659260841701"/>
      </right>
      <top style="thin">
        <color theme="4" tint="-0.24994659260841701"/>
      </top>
      <bottom/>
      <diagonal/>
    </border>
    <border>
      <left/>
      <right/>
      <top style="thin">
        <color theme="8" tint="-0.24994659260841701"/>
      </top>
      <bottom/>
      <diagonal/>
    </border>
  </borders>
  <cellStyleXfs count="53">
    <xf numFmtId="0" fontId="0" fillId="0" borderId="0"/>
    <xf numFmtId="43" fontId="1" fillId="0" borderId="0" applyFont="0" applyFill="0" applyBorder="0" applyAlignment="0" applyProtection="0"/>
    <xf numFmtId="164"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4" fillId="0" borderId="14" applyNumberFormat="0" applyFill="0" applyAlignment="0" applyProtection="0"/>
    <xf numFmtId="0" fontId="5" fillId="0" borderId="15" applyNumberFormat="0" applyFill="0" applyAlignment="0" applyProtection="0"/>
    <xf numFmtId="0" fontId="6" fillId="0" borderId="16"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7" applyNumberFormat="0" applyAlignment="0" applyProtection="0"/>
    <xf numFmtId="0" fontId="11" fillId="7" borderId="18" applyNumberFormat="0" applyAlignment="0" applyProtection="0"/>
    <xf numFmtId="0" fontId="12" fillId="7" borderId="17" applyNumberFormat="0" applyAlignment="0" applyProtection="0"/>
    <xf numFmtId="0" fontId="13" fillId="0" borderId="19" applyNumberFormat="0" applyFill="0" applyAlignment="0" applyProtection="0"/>
    <xf numFmtId="0" fontId="14" fillId="8" borderId="20" applyNumberFormat="0" applyAlignment="0" applyProtection="0"/>
    <xf numFmtId="0" fontId="15" fillId="0" borderId="0" applyNumberFormat="0" applyFill="0" applyBorder="0" applyAlignment="0" applyProtection="0"/>
    <xf numFmtId="0" fontId="1" fillId="9" borderId="21" applyNumberFormat="0" applyFont="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33" borderId="0" applyNumberFormat="0" applyBorder="0" applyAlignment="0" applyProtection="0"/>
    <xf numFmtId="43" fontId="1"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86">
    <xf numFmtId="0" fontId="0" fillId="0" borderId="0" xfId="0"/>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165" fontId="20" fillId="0" borderId="0" xfId="0" applyNumberFormat="1" applyFont="1" applyAlignment="1">
      <alignment horizontal="center" vertical="center"/>
    </xf>
    <xf numFmtId="165" fontId="21" fillId="39" borderId="1" xfId="0" applyNumberFormat="1" applyFont="1" applyFill="1" applyBorder="1" applyAlignment="1">
      <alignment horizontal="center" vertical="center"/>
    </xf>
    <xf numFmtId="0" fontId="21" fillId="41"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0" xfId="0" applyFont="1" applyAlignment="1">
      <alignment horizontal="center" vertical="center" wrapText="1"/>
    </xf>
    <xf numFmtId="0" fontId="23" fillId="0" borderId="0" xfId="0" applyFont="1"/>
    <xf numFmtId="0" fontId="23" fillId="0" borderId="12" xfId="0" applyFont="1" applyBorder="1" applyAlignment="1">
      <alignment horizontal="center" vertical="center" wrapText="1"/>
    </xf>
    <xf numFmtId="0" fontId="23" fillId="0" borderId="23" xfId="0" applyFont="1" applyBorder="1" applyAlignment="1">
      <alignment vertical="center" wrapText="1"/>
    </xf>
    <xf numFmtId="165" fontId="23" fillId="0" borderId="23" xfId="0" applyNumberFormat="1" applyFont="1" applyBorder="1" applyAlignment="1">
      <alignment horizontal="center" vertical="center" wrapText="1"/>
    </xf>
    <xf numFmtId="165" fontId="24" fillId="36" borderId="23" xfId="0" applyNumberFormat="1" applyFont="1" applyFill="1" applyBorder="1" applyAlignment="1">
      <alignment horizontal="center" vertical="center" wrapText="1"/>
    </xf>
    <xf numFmtId="0" fontId="24" fillId="0" borderId="0" xfId="0" applyFont="1" applyAlignment="1">
      <alignment vertical="center"/>
    </xf>
    <xf numFmtId="10" fontId="23" fillId="0" borderId="23" xfId="0" applyNumberFormat="1" applyFont="1" applyBorder="1" applyAlignment="1">
      <alignment horizontal="center" vertical="center" wrapText="1"/>
    </xf>
    <xf numFmtId="10" fontId="24" fillId="36" borderId="23" xfId="0" applyNumberFormat="1" applyFont="1" applyFill="1" applyBorder="1" applyAlignment="1">
      <alignment horizontal="center" vertical="center" wrapText="1"/>
    </xf>
    <xf numFmtId="0" fontId="23" fillId="0" borderId="0" xfId="0" applyFont="1" applyAlignment="1">
      <alignment vertical="center"/>
    </xf>
    <xf numFmtId="0" fontId="24" fillId="40" borderId="11" xfId="0" applyFont="1" applyFill="1" applyBorder="1" applyAlignment="1">
      <alignment horizontal="center" vertical="center" wrapText="1"/>
    </xf>
    <xf numFmtId="165" fontId="24" fillId="40" borderId="23" xfId="0" applyNumberFormat="1" applyFont="1" applyFill="1" applyBorder="1" applyAlignment="1">
      <alignment horizontal="center" vertical="center" wrapText="1"/>
    </xf>
    <xf numFmtId="0" fontId="24" fillId="36" borderId="10" xfId="0" applyFont="1" applyFill="1" applyBorder="1" applyAlignment="1">
      <alignment vertical="center" wrapText="1"/>
    </xf>
    <xf numFmtId="0" fontId="24" fillId="0" borderId="12" xfId="0" applyFont="1" applyBorder="1" applyAlignment="1">
      <alignment horizontal="center" vertical="center" wrapText="1"/>
    </xf>
    <xf numFmtId="165" fontId="23" fillId="0" borderId="23" xfId="0" applyNumberFormat="1" applyFont="1" applyBorder="1" applyAlignment="1">
      <alignment vertical="center" wrapText="1"/>
    </xf>
    <xf numFmtId="165" fontId="24" fillId="36" borderId="23" xfId="0" applyNumberFormat="1" applyFont="1" applyFill="1" applyBorder="1" applyAlignment="1">
      <alignment vertical="center" wrapText="1"/>
    </xf>
    <xf numFmtId="0" fontId="23" fillId="0" borderId="13" xfId="0" applyFont="1" applyBorder="1"/>
    <xf numFmtId="0" fontId="23" fillId="0" borderId="24" xfId="0" applyFont="1" applyBorder="1"/>
    <xf numFmtId="0" fontId="23" fillId="0" borderId="1" xfId="0" applyFont="1" applyBorder="1"/>
    <xf numFmtId="0" fontId="23" fillId="0" borderId="1" xfId="0" applyFont="1" applyBorder="1" applyAlignment="1">
      <alignment horizontal="center" vertical="center"/>
    </xf>
    <xf numFmtId="0" fontId="24" fillId="35" borderId="0" xfId="0" applyFont="1" applyFill="1" applyAlignment="1">
      <alignment horizontal="center" vertical="center"/>
    </xf>
    <xf numFmtId="0" fontId="23" fillId="0" borderId="1" xfId="0" applyFont="1" applyBorder="1" applyAlignment="1">
      <alignment vertical="center"/>
    </xf>
    <xf numFmtId="0" fontId="24" fillId="0" borderId="0" xfId="0" applyFont="1" applyAlignment="1">
      <alignment horizontal="center"/>
    </xf>
    <xf numFmtId="0" fontId="24" fillId="0" borderId="1" xfId="0"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0" fontId="23" fillId="0" borderId="0" xfId="0" applyFont="1" applyAlignment="1">
      <alignment horizontal="center" vertical="center"/>
    </xf>
    <xf numFmtId="0" fontId="24" fillId="37" borderId="10" xfId="0" applyFont="1" applyFill="1" applyBorder="1" applyAlignment="1">
      <alignment vertical="center" wrapText="1"/>
    </xf>
    <xf numFmtId="0" fontId="20" fillId="0" borderId="0" xfId="0" applyFont="1" applyAlignment="1">
      <alignment vertical="center"/>
    </xf>
    <xf numFmtId="0" fontId="20" fillId="0" borderId="1" xfId="0" applyFont="1" applyBorder="1" applyAlignment="1">
      <alignment vertical="center"/>
    </xf>
    <xf numFmtId="0" fontId="20" fillId="0" borderId="1" xfId="0" applyFont="1" applyBorder="1" applyAlignment="1">
      <alignment horizontal="justify" vertical="center" wrapText="1"/>
    </xf>
    <xf numFmtId="165" fontId="20" fillId="0" borderId="1" xfId="0" applyNumberFormat="1" applyFont="1" applyBorder="1" applyAlignment="1">
      <alignment vertical="center"/>
    </xf>
    <xf numFmtId="165" fontId="21" fillId="39" borderId="1" xfId="0" applyNumberFormat="1" applyFont="1" applyFill="1" applyBorder="1" applyAlignment="1">
      <alignment vertical="center"/>
    </xf>
    <xf numFmtId="165" fontId="23" fillId="37" borderId="23" xfId="0" applyNumberFormat="1" applyFont="1" applyFill="1" applyBorder="1" applyAlignment="1">
      <alignment horizontal="center" vertical="center" wrapText="1"/>
    </xf>
    <xf numFmtId="0" fontId="25" fillId="42" borderId="4" xfId="0" applyFont="1" applyFill="1" applyBorder="1" applyAlignment="1">
      <alignment horizontal="center" vertical="center" wrapText="1"/>
    </xf>
    <xf numFmtId="0" fontId="25" fillId="44" borderId="5" xfId="0" applyFont="1" applyFill="1" applyBorder="1" applyAlignment="1">
      <alignment horizontal="center" vertical="center" wrapText="1"/>
    </xf>
    <xf numFmtId="0" fontId="25" fillId="34" borderId="5" xfId="0" applyFont="1" applyFill="1" applyBorder="1" applyAlignment="1">
      <alignment horizontal="center" vertical="center" wrapText="1"/>
    </xf>
    <xf numFmtId="0" fontId="25" fillId="42" borderId="5" xfId="0" applyFont="1" applyFill="1" applyBorder="1" applyAlignment="1">
      <alignment horizontal="center" vertical="center" wrapText="1"/>
    </xf>
    <xf numFmtId="0" fontId="25" fillId="41" borderId="3" xfId="0" applyFont="1" applyFill="1" applyBorder="1" applyAlignment="1">
      <alignment horizontal="center" vertical="center" wrapText="1"/>
    </xf>
    <xf numFmtId="4" fontId="26" fillId="45" borderId="32" xfId="1" applyNumberFormat="1" applyFont="1" applyFill="1" applyBorder="1" applyAlignment="1">
      <alignment horizontal="center" vertical="center" wrapText="1"/>
    </xf>
    <xf numFmtId="4" fontId="26" fillId="45" borderId="33" xfId="1" applyNumberFormat="1" applyFont="1" applyFill="1" applyBorder="1" applyAlignment="1">
      <alignment horizontal="center" vertical="center" wrapText="1"/>
    </xf>
    <xf numFmtId="4" fontId="26" fillId="46" borderId="33" xfId="1" applyNumberFormat="1" applyFont="1" applyFill="1" applyBorder="1" applyAlignment="1">
      <alignment horizontal="center" vertical="center" wrapText="1"/>
    </xf>
    <xf numFmtId="0" fontId="25" fillId="47" borderId="37" xfId="0" applyFont="1" applyFill="1" applyBorder="1" applyAlignment="1">
      <alignment horizontal="center" vertical="center" wrapText="1"/>
    </xf>
    <xf numFmtId="0" fontId="25" fillId="46" borderId="37" xfId="0" applyFont="1" applyFill="1" applyBorder="1" applyAlignment="1">
      <alignment horizontal="center" vertical="center" wrapText="1"/>
    </xf>
    <xf numFmtId="0" fontId="25" fillId="45" borderId="37" xfId="0" applyFont="1" applyFill="1" applyBorder="1" applyAlignment="1">
      <alignment horizontal="center" vertical="center" wrapText="1"/>
    </xf>
    <xf numFmtId="0" fontId="25" fillId="0" borderId="37" xfId="0" applyFont="1" applyBorder="1" applyAlignment="1">
      <alignment horizontal="center" vertical="center" wrapText="1"/>
    </xf>
    <xf numFmtId="1" fontId="17" fillId="41" borderId="1" xfId="0" applyNumberFormat="1" applyFont="1" applyFill="1" applyBorder="1" applyAlignment="1">
      <alignment horizontal="center" vertical="center"/>
    </xf>
    <xf numFmtId="2" fontId="26" fillId="47" borderId="33" xfId="0" applyNumberFormat="1" applyFont="1" applyFill="1" applyBorder="1" applyAlignment="1">
      <alignment horizontal="center" vertical="center" wrapText="1"/>
    </xf>
    <xf numFmtId="4" fontId="26" fillId="45" borderId="33" xfId="0" applyNumberFormat="1" applyFont="1" applyFill="1" applyBorder="1" applyAlignment="1">
      <alignment horizontal="center" vertical="center" wrapText="1"/>
    </xf>
    <xf numFmtId="4" fontId="26" fillId="47" borderId="33" xfId="0" applyNumberFormat="1" applyFont="1" applyFill="1" applyBorder="1" applyAlignment="1">
      <alignment horizontal="center" vertical="center" wrapText="1"/>
    </xf>
    <xf numFmtId="4" fontId="26" fillId="35" borderId="33" xfId="0" applyNumberFormat="1" applyFont="1" applyFill="1" applyBorder="1" applyAlignment="1">
      <alignment horizontal="center" vertical="center" wrapText="1"/>
    </xf>
    <xf numFmtId="1" fontId="20"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65" fontId="23" fillId="0" borderId="0" xfId="0" applyNumberFormat="1" applyFont="1"/>
    <xf numFmtId="165" fontId="21" fillId="0" borderId="1" xfId="0" applyNumberFormat="1" applyFont="1" applyBorder="1" applyAlignment="1">
      <alignment vertical="center"/>
    </xf>
    <xf numFmtId="2" fontId="20" fillId="0" borderId="1" xfId="0" applyNumberFormat="1" applyFont="1" applyBorder="1" applyAlignment="1">
      <alignment horizontal="center" vertical="center"/>
    </xf>
    <xf numFmtId="0" fontId="23" fillId="0" borderId="1" xfId="0" applyFont="1" applyBorder="1" applyAlignment="1">
      <alignment horizontal="justify" vertical="center" wrapText="1"/>
    </xf>
    <xf numFmtId="165" fontId="21" fillId="2" borderId="1" xfId="0" applyNumberFormat="1" applyFont="1" applyFill="1" applyBorder="1" applyAlignment="1">
      <alignment vertical="center"/>
    </xf>
    <xf numFmtId="0" fontId="21" fillId="36" borderId="1" xfId="0" applyFont="1" applyFill="1" applyBorder="1" applyAlignment="1">
      <alignment horizontal="center" vertical="center" wrapText="1"/>
    </xf>
    <xf numFmtId="0" fontId="21" fillId="36" borderId="1" xfId="0" applyFont="1" applyFill="1" applyBorder="1" applyAlignment="1">
      <alignment horizontal="center" vertical="center"/>
    </xf>
    <xf numFmtId="165" fontId="24" fillId="43" borderId="23" xfId="0" applyNumberFormat="1" applyFont="1" applyFill="1" applyBorder="1" applyAlignment="1">
      <alignment vertical="center" wrapText="1"/>
    </xf>
    <xf numFmtId="0" fontId="25" fillId="45" borderId="45" xfId="0" applyFont="1" applyFill="1" applyBorder="1" applyAlignment="1">
      <alignment horizontal="center" vertical="center" wrapText="1"/>
    </xf>
    <xf numFmtId="10" fontId="23" fillId="0" borderId="11" xfId="0" applyNumberFormat="1" applyFont="1" applyBorder="1" applyAlignment="1">
      <alignment horizontal="center" vertical="center" wrapText="1"/>
    </xf>
    <xf numFmtId="165" fontId="24" fillId="37" borderId="23" xfId="0" applyNumberFormat="1" applyFont="1" applyFill="1" applyBorder="1" applyAlignment="1">
      <alignment horizontal="center" vertical="center" wrapText="1"/>
    </xf>
    <xf numFmtId="0" fontId="25" fillId="46" borderId="36" xfId="0" applyFont="1" applyFill="1" applyBorder="1" applyAlignment="1">
      <alignment horizontal="center" vertical="center" wrapText="1"/>
    </xf>
    <xf numFmtId="0" fontId="21" fillId="41" borderId="1" xfId="0" applyFont="1" applyFill="1" applyBorder="1" applyAlignment="1">
      <alignment horizontal="center" vertical="center" wrapText="1"/>
    </xf>
    <xf numFmtId="4" fontId="26" fillId="46" borderId="33" xfId="0" applyNumberFormat="1" applyFont="1" applyFill="1" applyBorder="1" applyAlignment="1">
      <alignment horizontal="center" vertical="center" wrapText="1"/>
    </xf>
    <xf numFmtId="4" fontId="26" fillId="0" borderId="33" xfId="0" applyNumberFormat="1" applyFont="1" applyBorder="1" applyAlignment="1">
      <alignment horizontal="center" vertical="center" wrapText="1"/>
    </xf>
    <xf numFmtId="4" fontId="33" fillId="47" borderId="33" xfId="0" applyNumberFormat="1" applyFont="1" applyFill="1" applyBorder="1" applyAlignment="1">
      <alignment horizontal="center" vertical="center" wrapText="1"/>
    </xf>
    <xf numFmtId="4" fontId="33" fillId="46" borderId="33" xfId="0" applyNumberFormat="1" applyFont="1" applyFill="1" applyBorder="1" applyAlignment="1">
      <alignment horizontal="center" vertical="center" wrapText="1"/>
    </xf>
    <xf numFmtId="4" fontId="35" fillId="46" borderId="33" xfId="0" applyNumberFormat="1" applyFont="1" applyFill="1" applyBorder="1" applyAlignment="1">
      <alignment horizontal="center" vertical="center" wrapText="1"/>
    </xf>
    <xf numFmtId="0" fontId="23" fillId="0" borderId="49" xfId="0" applyFont="1" applyBorder="1" applyAlignment="1">
      <alignment horizontal="justify" vertical="center" wrapText="1"/>
    </xf>
    <xf numFmtId="0" fontId="24" fillId="40" borderId="48" xfId="0" applyFont="1" applyFill="1" applyBorder="1" applyAlignment="1">
      <alignment horizontal="center" vertical="center" wrapText="1"/>
    </xf>
    <xf numFmtId="10" fontId="24" fillId="40" borderId="23" xfId="0" applyNumberFormat="1" applyFont="1" applyFill="1" applyBorder="1" applyAlignment="1">
      <alignment horizontal="center" vertical="center" wrapText="1"/>
    </xf>
    <xf numFmtId="165" fontId="21" fillId="0" borderId="1" xfId="0" applyNumberFormat="1" applyFont="1" applyBorder="1" applyAlignment="1">
      <alignment horizontal="center" vertical="center"/>
    </xf>
    <xf numFmtId="10" fontId="23" fillId="43" borderId="23" xfId="0" applyNumberFormat="1" applyFont="1" applyFill="1" applyBorder="1" applyAlignment="1">
      <alignment horizontal="center" vertical="center" wrapText="1"/>
    </xf>
    <xf numFmtId="10" fontId="23" fillId="0" borderId="23" xfId="52" applyNumberFormat="1" applyFont="1" applyBorder="1" applyAlignment="1">
      <alignment horizontal="center" vertical="center" wrapText="1"/>
    </xf>
    <xf numFmtId="10" fontId="24" fillId="36" borderId="23" xfId="52" applyNumberFormat="1" applyFont="1" applyFill="1" applyBorder="1" applyAlignment="1">
      <alignment horizontal="center" vertical="center" wrapText="1"/>
    </xf>
    <xf numFmtId="4" fontId="26" fillId="45" borderId="1" xfId="1" applyNumberFormat="1" applyFont="1" applyFill="1" applyBorder="1" applyAlignment="1">
      <alignment horizontal="center" vertical="center" wrapText="1"/>
    </xf>
    <xf numFmtId="0" fontId="25" fillId="42" borderId="1" xfId="0" applyFont="1" applyFill="1" applyBorder="1" applyAlignment="1">
      <alignment horizontal="center" vertical="center" wrapText="1"/>
    </xf>
    <xf numFmtId="0" fontId="25" fillId="41" borderId="51" xfId="0" applyFont="1" applyFill="1" applyBorder="1" applyAlignment="1">
      <alignment horizontal="center" vertical="center" wrapText="1"/>
    </xf>
    <xf numFmtId="0" fontId="25" fillId="41" borderId="50" xfId="0" applyFont="1" applyFill="1" applyBorder="1" applyAlignment="1">
      <alignment horizontal="center" vertical="center" wrapText="1"/>
    </xf>
    <xf numFmtId="2" fontId="26" fillId="47" borderId="1" xfId="0" applyNumberFormat="1" applyFont="1" applyFill="1" applyBorder="1" applyAlignment="1">
      <alignment horizontal="center" vertical="center" wrapText="1"/>
    </xf>
    <xf numFmtId="4" fontId="26" fillId="45" borderId="1" xfId="0" applyNumberFormat="1" applyFont="1" applyFill="1" applyBorder="1" applyAlignment="1">
      <alignment horizontal="center" vertical="center" wrapText="1"/>
    </xf>
    <xf numFmtId="0" fontId="29" fillId="48" borderId="56" xfId="0" applyFont="1" applyFill="1" applyBorder="1" applyAlignment="1">
      <alignment horizontal="center" vertical="center" wrapText="1"/>
    </xf>
    <xf numFmtId="0" fontId="14" fillId="48" borderId="56" xfId="0" applyFont="1" applyFill="1" applyBorder="1" applyAlignment="1">
      <alignment horizontal="center" vertical="center"/>
    </xf>
    <xf numFmtId="0" fontId="36" fillId="0" borderId="0" xfId="0" applyFont="1"/>
    <xf numFmtId="2" fontId="26" fillId="47" borderId="32" xfId="0" applyNumberFormat="1" applyFont="1" applyFill="1" applyBorder="1" applyAlignment="1">
      <alignment horizontal="center" vertical="center" wrapText="1"/>
    </xf>
    <xf numFmtId="3" fontId="25" fillId="43" borderId="1" xfId="1" applyNumberFormat="1" applyFont="1" applyFill="1" applyBorder="1" applyAlignment="1">
      <alignment horizontal="center" vertical="center" wrapText="1"/>
    </xf>
    <xf numFmtId="4" fontId="26" fillId="43" borderId="1" xfId="1" applyNumberFormat="1" applyFont="1" applyFill="1" applyBorder="1" applyAlignment="1">
      <alignment horizontal="center" vertical="center" wrapText="1"/>
    </xf>
    <xf numFmtId="0" fontId="14" fillId="48" borderId="55" xfId="0" applyFont="1" applyFill="1" applyBorder="1" applyAlignment="1">
      <alignment horizontal="center" vertical="center" wrapText="1"/>
    </xf>
    <xf numFmtId="0" fontId="37" fillId="0" borderId="0" xfId="0" applyFont="1" applyAlignment="1">
      <alignment horizontal="center" vertical="center"/>
    </xf>
    <xf numFmtId="165" fontId="37" fillId="0" borderId="0" xfId="0" applyNumberFormat="1" applyFont="1" applyAlignment="1">
      <alignment horizontal="center" vertical="center"/>
    </xf>
    <xf numFmtId="0" fontId="25" fillId="44" borderId="31" xfId="0" applyFont="1" applyFill="1" applyBorder="1" applyAlignment="1">
      <alignment horizontal="center" vertical="center" wrapText="1"/>
    </xf>
    <xf numFmtId="2" fontId="26" fillId="47" borderId="52" xfId="0" applyNumberFormat="1" applyFont="1" applyFill="1" applyBorder="1" applyAlignment="1">
      <alignment horizontal="center" vertical="center" wrapText="1"/>
    </xf>
    <xf numFmtId="4" fontId="25" fillId="46" borderId="31" xfId="1" applyNumberFormat="1" applyFont="1" applyFill="1" applyBorder="1" applyAlignment="1">
      <alignment horizontal="center" vertical="center" wrapText="1"/>
    </xf>
    <xf numFmtId="0" fontId="25" fillId="44" borderId="46" xfId="0" applyFont="1" applyFill="1" applyBorder="1" applyAlignment="1">
      <alignment horizontal="center" vertical="center" wrapText="1"/>
    </xf>
    <xf numFmtId="1" fontId="31" fillId="0" borderId="1" xfId="0" applyNumberFormat="1" applyFont="1" applyBorder="1" applyAlignment="1">
      <alignment horizontal="center" vertical="center"/>
    </xf>
    <xf numFmtId="4" fontId="25" fillId="46" borderId="34" xfId="1" applyNumberFormat="1" applyFont="1" applyFill="1" applyBorder="1" applyAlignment="1">
      <alignment horizontal="center" vertical="center" wrapText="1"/>
    </xf>
    <xf numFmtId="4" fontId="25" fillId="45" borderId="34" xfId="1" applyNumberFormat="1" applyFont="1" applyFill="1" applyBorder="1" applyAlignment="1">
      <alignment horizontal="center" vertical="center" wrapText="1"/>
    </xf>
    <xf numFmtId="4" fontId="25" fillId="45" borderId="38" xfId="1" applyNumberFormat="1" applyFont="1" applyFill="1" applyBorder="1" applyAlignment="1">
      <alignment horizontal="center" vertical="center" wrapText="1"/>
    </xf>
    <xf numFmtId="4" fontId="25" fillId="46" borderId="38" xfId="1" applyNumberFormat="1" applyFont="1" applyFill="1" applyBorder="1" applyAlignment="1">
      <alignment horizontal="center" vertical="center" wrapText="1"/>
    </xf>
    <xf numFmtId="4" fontId="26" fillId="45" borderId="32" xfId="0" applyNumberFormat="1" applyFont="1" applyFill="1" applyBorder="1" applyAlignment="1">
      <alignment horizontal="center" vertical="center" wrapText="1"/>
    </xf>
    <xf numFmtId="4" fontId="26" fillId="45" borderId="52" xfId="0" applyNumberFormat="1" applyFont="1" applyFill="1" applyBorder="1" applyAlignment="1">
      <alignment horizontal="center" vertical="center" wrapText="1"/>
    </xf>
    <xf numFmtId="0" fontId="20" fillId="0" borderId="1" xfId="0"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61" xfId="0" applyFont="1" applyBorder="1" applyAlignment="1">
      <alignment horizontal="center" vertical="center" wrapText="1"/>
    </xf>
    <xf numFmtId="0" fontId="0" fillId="0" borderId="61" xfId="0" applyBorder="1" applyAlignment="1">
      <alignment horizontal="center" vertical="center"/>
    </xf>
    <xf numFmtId="43" fontId="1" fillId="0" borderId="61" xfId="1" applyFont="1" applyBorder="1" applyAlignment="1">
      <alignment horizontal="center" vertical="center"/>
    </xf>
    <xf numFmtId="165" fontId="0" fillId="0" borderId="61" xfId="0" applyNumberFormat="1" applyBorder="1" applyAlignment="1">
      <alignment horizontal="center" vertical="center"/>
    </xf>
    <xf numFmtId="0" fontId="14" fillId="0" borderId="0" xfId="0" applyFont="1" applyAlignment="1">
      <alignment horizontal="center" vertical="center"/>
    </xf>
    <xf numFmtId="0" fontId="0" fillId="0" borderId="63" xfId="0" applyBorder="1" applyAlignment="1">
      <alignment horizontal="center" vertical="center"/>
    </xf>
    <xf numFmtId="43" fontId="1" fillId="0" borderId="63" xfId="1" applyFont="1" applyBorder="1" applyAlignment="1">
      <alignment horizontal="center" vertical="center"/>
    </xf>
    <xf numFmtId="165" fontId="0" fillId="0" borderId="63" xfId="0" applyNumberFormat="1" applyBorder="1" applyAlignment="1">
      <alignment horizontal="center" vertical="center"/>
    </xf>
    <xf numFmtId="165" fontId="14" fillId="38" borderId="62" xfId="0" applyNumberFormat="1" applyFont="1" applyFill="1" applyBorder="1" applyAlignment="1">
      <alignment horizontal="center" vertical="center"/>
    </xf>
    <xf numFmtId="0" fontId="41" fillId="0" borderId="0" xfId="0" applyFont="1" applyAlignment="1">
      <alignment horizontal="justify" vertical="center" wrapText="1"/>
    </xf>
    <xf numFmtId="0" fontId="0" fillId="0" borderId="0" xfId="0" applyAlignment="1">
      <alignment horizontal="center"/>
    </xf>
    <xf numFmtId="0" fontId="39" fillId="51" borderId="57" xfId="0" applyFont="1" applyFill="1" applyBorder="1" applyAlignment="1">
      <alignment horizontal="center" vertical="center" wrapText="1"/>
    </xf>
    <xf numFmtId="0" fontId="26" fillId="0" borderId="1" xfId="0" applyFont="1" applyBorder="1" applyAlignment="1">
      <alignment horizontal="justify" vertical="center" wrapText="1"/>
    </xf>
    <xf numFmtId="2" fontId="26" fillId="0" borderId="1" xfId="0" applyNumberFormat="1" applyFont="1" applyBorder="1" applyAlignment="1">
      <alignment horizontal="center" vertical="center" wrapText="1"/>
    </xf>
    <xf numFmtId="0" fontId="40" fillId="0" borderId="1" xfId="0" applyFont="1" applyBorder="1" applyAlignment="1">
      <alignment horizontal="justify" vertical="center" wrapText="1"/>
    </xf>
    <xf numFmtId="165" fontId="0" fillId="0" borderId="1" xfId="0" applyNumberFormat="1" applyBorder="1" applyAlignment="1">
      <alignment vertical="center"/>
    </xf>
    <xf numFmtId="2" fontId="39" fillId="51" borderId="1" xfId="0" applyNumberFormat="1" applyFont="1" applyFill="1" applyBorder="1" applyAlignment="1">
      <alignment horizontal="center" vertical="center" wrapText="1"/>
    </xf>
    <xf numFmtId="0" fontId="26" fillId="49" borderId="1" xfId="0" applyFont="1" applyFill="1" applyBorder="1" applyAlignment="1">
      <alignment horizontal="justify" vertical="center" wrapText="1"/>
    </xf>
    <xf numFmtId="2" fontId="26" fillId="49" borderId="1" xfId="0" applyNumberFormat="1" applyFont="1" applyFill="1" applyBorder="1" applyAlignment="1">
      <alignment horizontal="center" vertical="center" wrapText="1"/>
    </xf>
    <xf numFmtId="165" fontId="0" fillId="49" borderId="1" xfId="0" applyNumberFormat="1" applyFill="1" applyBorder="1" applyAlignment="1">
      <alignment vertical="center"/>
    </xf>
    <xf numFmtId="0" fontId="40" fillId="49" borderId="1" xfId="0" applyFont="1" applyFill="1" applyBorder="1" applyAlignment="1">
      <alignment horizontal="justify" vertical="center" wrapText="1"/>
    </xf>
    <xf numFmtId="165" fontId="0" fillId="38" borderId="62" xfId="0" applyNumberFormat="1" applyFill="1" applyBorder="1" applyAlignment="1">
      <alignment horizontal="center" vertical="center"/>
    </xf>
    <xf numFmtId="165" fontId="21" fillId="39" borderId="52"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32" fillId="0" borderId="1" xfId="0" applyFont="1" applyBorder="1" applyAlignment="1">
      <alignment horizontal="justify" vertical="center" wrapText="1"/>
    </xf>
    <xf numFmtId="3" fontId="20"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justify" vertical="center" wrapText="1"/>
    </xf>
    <xf numFmtId="0" fontId="37" fillId="0" borderId="1" xfId="0" applyFont="1" applyBorder="1" applyAlignment="1">
      <alignment horizontal="center" vertical="center" wrapText="1"/>
    </xf>
    <xf numFmtId="2" fontId="37" fillId="0" borderId="1" xfId="0" applyNumberFormat="1" applyFont="1" applyBorder="1" applyAlignment="1">
      <alignment horizontal="center" vertical="center"/>
    </xf>
    <xf numFmtId="165" fontId="37" fillId="0" borderId="1" xfId="0" applyNumberFormat="1" applyFont="1" applyBorder="1" applyAlignment="1">
      <alignment horizontal="center" vertical="center"/>
    </xf>
    <xf numFmtId="0" fontId="24" fillId="36" borderId="10" xfId="0" applyFont="1" applyFill="1" applyBorder="1" applyAlignment="1">
      <alignment horizontal="center" vertical="center" wrapText="1"/>
    </xf>
    <xf numFmtId="0" fontId="24" fillId="40" borderId="10" xfId="0" applyFont="1" applyFill="1" applyBorder="1" applyAlignment="1">
      <alignment horizontal="center" vertical="center" wrapText="1"/>
    </xf>
    <xf numFmtId="0" fontId="24" fillId="37" borderId="10" xfId="0" applyFont="1" applyFill="1" applyBorder="1" applyAlignment="1">
      <alignment horizontal="center" vertical="center" wrapText="1"/>
    </xf>
    <xf numFmtId="0" fontId="24" fillId="37" borderId="11"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21" fillId="39" borderId="1" xfId="0" applyFont="1" applyFill="1" applyBorder="1" applyAlignment="1">
      <alignment horizontal="center" vertical="center"/>
    </xf>
    <xf numFmtId="0" fontId="20" fillId="0" borderId="0" xfId="0" applyFont="1" applyAlignment="1">
      <alignment horizontal="justify" vertical="center" wrapText="1"/>
    </xf>
    <xf numFmtId="165" fontId="20" fillId="0" borderId="1" xfId="0" applyNumberFormat="1" applyFont="1" applyBorder="1" applyAlignment="1">
      <alignment horizontal="center" vertical="center"/>
    </xf>
    <xf numFmtId="0" fontId="25" fillId="41" borderId="4" xfId="0" applyFont="1" applyFill="1" applyBorder="1" applyAlignment="1">
      <alignment horizontal="center" vertical="center" wrapText="1"/>
    </xf>
    <xf numFmtId="4" fontId="25" fillId="46" borderId="1" xfId="1" applyNumberFormat="1" applyFont="1" applyFill="1" applyBorder="1" applyAlignment="1">
      <alignment horizontal="center" vertical="center" wrapText="1"/>
    </xf>
    <xf numFmtId="0" fontId="21" fillId="39"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49" borderId="1" xfId="0" applyFont="1" applyFill="1" applyBorder="1" applyAlignment="1">
      <alignment horizontal="center" vertical="center" wrapText="1"/>
    </xf>
    <xf numFmtId="165" fontId="0" fillId="0" borderId="1" xfId="0" applyNumberFormat="1" applyBorder="1" applyAlignment="1">
      <alignment horizontal="center" vertical="center"/>
    </xf>
    <xf numFmtId="165" fontId="39" fillId="51" borderId="1" xfId="0" applyNumberFormat="1" applyFont="1" applyFill="1" applyBorder="1" applyAlignment="1">
      <alignment horizontal="center" vertical="center" wrapText="1"/>
    </xf>
    <xf numFmtId="0" fontId="39" fillId="51" borderId="1" xfId="0" applyFont="1" applyFill="1" applyBorder="1" applyAlignment="1">
      <alignment horizontal="center" vertical="center" wrapText="1"/>
    </xf>
    <xf numFmtId="165" fontId="0" fillId="49" borderId="1" xfId="0" applyNumberFormat="1" applyFill="1" applyBorder="1" applyAlignment="1">
      <alignment horizontal="center" vertical="center"/>
    </xf>
    <xf numFmtId="0" fontId="28" fillId="0" borderId="0" xfId="0" applyFont="1" applyAlignment="1">
      <alignment horizontal="center" vertical="center" wrapText="1"/>
    </xf>
    <xf numFmtId="0" fontId="21" fillId="2" borderId="1" xfId="0" applyFont="1" applyFill="1" applyBorder="1" applyAlignment="1">
      <alignment horizontal="center" vertical="center"/>
    </xf>
    <xf numFmtId="0" fontId="24" fillId="36" borderId="9"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8" borderId="0" xfId="0" applyFont="1" applyFill="1" applyAlignment="1">
      <alignment horizontal="center" vertical="center"/>
    </xf>
    <xf numFmtId="0" fontId="24" fillId="37" borderId="9" xfId="0" applyFont="1" applyFill="1" applyBorder="1" applyAlignment="1">
      <alignment horizontal="center" vertical="center" wrapText="1"/>
    </xf>
    <xf numFmtId="0" fontId="24" fillId="37" borderId="10" xfId="0" applyFont="1" applyFill="1" applyBorder="1" applyAlignment="1">
      <alignment horizontal="center" vertical="center" wrapText="1"/>
    </xf>
    <xf numFmtId="0" fontId="24" fillId="36" borderId="0" xfId="0" applyFont="1" applyFill="1" applyAlignment="1">
      <alignment horizontal="center" vertical="center"/>
    </xf>
    <xf numFmtId="0" fontId="24" fillId="40" borderId="9" xfId="0" applyFont="1" applyFill="1" applyBorder="1" applyAlignment="1">
      <alignment horizontal="center" vertical="center" wrapText="1"/>
    </xf>
    <xf numFmtId="0" fontId="24" fillId="40" borderId="10" xfId="0" applyFont="1" applyFill="1" applyBorder="1" applyAlignment="1">
      <alignment horizontal="center" vertical="center" wrapText="1"/>
    </xf>
    <xf numFmtId="0" fontId="22" fillId="38" borderId="0" xfId="0" applyFont="1" applyFill="1" applyAlignment="1">
      <alignment horizontal="center"/>
    </xf>
    <xf numFmtId="0" fontId="24" fillId="2" borderId="0" xfId="0" applyFont="1" applyFill="1" applyAlignment="1">
      <alignment horizontal="center"/>
    </xf>
    <xf numFmtId="0" fontId="24" fillId="36" borderId="0" xfId="0" applyFont="1" applyFill="1" applyAlignment="1">
      <alignment horizontal="center" vertical="center" wrapText="1"/>
    </xf>
    <xf numFmtId="0" fontId="20" fillId="0" borderId="0" xfId="0" applyFont="1" applyAlignment="1">
      <alignment horizontal="justify" vertical="center" wrapText="1"/>
    </xf>
    <xf numFmtId="0" fontId="21" fillId="41" borderId="13" xfId="0" applyFont="1" applyFill="1" applyBorder="1" applyAlignment="1">
      <alignment horizontal="center" vertical="center"/>
    </xf>
    <xf numFmtId="0" fontId="21" fillId="41" borderId="24" xfId="0" applyFont="1" applyFill="1" applyBorder="1" applyAlignment="1">
      <alignment horizontal="center" vertical="center"/>
    </xf>
    <xf numFmtId="0" fontId="21" fillId="41" borderId="25" xfId="0" applyFont="1" applyFill="1" applyBorder="1" applyAlignment="1">
      <alignment horizontal="center" vertical="center"/>
    </xf>
    <xf numFmtId="0" fontId="21" fillId="39" borderId="1" xfId="0" applyFont="1" applyFill="1" applyBorder="1" applyAlignment="1">
      <alignment horizontal="center" vertical="center"/>
    </xf>
    <xf numFmtId="0" fontId="21" fillId="39" borderId="52" xfId="0" applyFont="1" applyFill="1" applyBorder="1" applyAlignment="1">
      <alignment horizontal="center" vertical="center"/>
    </xf>
    <xf numFmtId="0" fontId="20" fillId="0" borderId="1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1" fillId="38" borderId="0" xfId="0" applyFont="1" applyFill="1" applyAlignment="1">
      <alignment horizontal="center" vertical="center" wrapText="1"/>
    </xf>
    <xf numFmtId="165" fontId="20"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3" fontId="30" fillId="35" borderId="44" xfId="0" applyNumberFormat="1" applyFont="1" applyFill="1" applyBorder="1" applyAlignment="1">
      <alignment horizontal="center" vertical="center"/>
    </xf>
    <xf numFmtId="3" fontId="30" fillId="35" borderId="39" xfId="0" applyNumberFormat="1" applyFont="1" applyFill="1" applyBorder="1" applyAlignment="1">
      <alignment horizontal="center" vertical="center"/>
    </xf>
    <xf numFmtId="3" fontId="30" fillId="35" borderId="40" xfId="0" applyNumberFormat="1" applyFont="1" applyFill="1" applyBorder="1" applyAlignment="1">
      <alignment horizontal="center" vertical="center"/>
    </xf>
    <xf numFmtId="0" fontId="34" fillId="46" borderId="1" xfId="0" applyFont="1" applyFill="1" applyBorder="1" applyAlignment="1">
      <alignment horizontal="center" vertical="center" wrapText="1"/>
    </xf>
    <xf numFmtId="0" fontId="17" fillId="41" borderId="27" xfId="0" applyFont="1" applyFill="1" applyBorder="1" applyAlignment="1">
      <alignment horizontal="center" vertical="center"/>
    </xf>
    <xf numFmtId="0" fontId="17" fillId="41" borderId="53" xfId="0" applyFont="1" applyFill="1" applyBorder="1" applyAlignment="1">
      <alignment horizontal="center" vertical="center"/>
    </xf>
    <xf numFmtId="0" fontId="17" fillId="41" borderId="28" xfId="0" applyFont="1" applyFill="1" applyBorder="1" applyAlignment="1">
      <alignment horizontal="center" vertical="center"/>
    </xf>
    <xf numFmtId="3" fontId="17" fillId="46" borderId="38" xfId="0" applyNumberFormat="1" applyFont="1" applyFill="1" applyBorder="1" applyAlignment="1">
      <alignment horizontal="center" vertical="center"/>
    </xf>
    <xf numFmtId="3" fontId="17" fillId="46" borderId="39" xfId="0" applyNumberFormat="1" applyFont="1" applyFill="1" applyBorder="1" applyAlignment="1">
      <alignment horizontal="center" vertical="center"/>
    </xf>
    <xf numFmtId="3" fontId="17" fillId="46" borderId="40" xfId="0" applyNumberFormat="1" applyFont="1" applyFill="1" applyBorder="1" applyAlignment="1">
      <alignment horizontal="center" vertical="center"/>
    </xf>
    <xf numFmtId="3" fontId="30" fillId="46" borderId="1" xfId="0" applyNumberFormat="1" applyFont="1" applyFill="1" applyBorder="1" applyAlignment="1">
      <alignment horizontal="center" vertical="center"/>
    </xf>
    <xf numFmtId="0" fontId="30" fillId="46" borderId="1" xfId="0" applyFont="1" applyFill="1" applyBorder="1" applyAlignment="1">
      <alignment horizontal="center" vertical="center"/>
    </xf>
    <xf numFmtId="0" fontId="30" fillId="46" borderId="8" xfId="0" applyFont="1" applyFill="1" applyBorder="1" applyAlignment="1">
      <alignment horizontal="center" vertical="center"/>
    </xf>
    <xf numFmtId="4" fontId="25" fillId="46" borderId="41" xfId="1" applyNumberFormat="1" applyFont="1" applyFill="1" applyBorder="1" applyAlignment="1">
      <alignment horizontal="center" vertical="center" wrapText="1"/>
    </xf>
    <xf numFmtId="4" fontId="25" fillId="46" borderId="42" xfId="1" applyNumberFormat="1" applyFont="1" applyFill="1" applyBorder="1" applyAlignment="1">
      <alignment horizontal="center" vertical="center" wrapText="1"/>
    </xf>
    <xf numFmtId="4" fontId="25" fillId="46" borderId="43" xfId="1" applyNumberFormat="1" applyFont="1" applyFill="1" applyBorder="1" applyAlignment="1">
      <alignment horizontal="center" vertical="center" wrapText="1"/>
    </xf>
    <xf numFmtId="3" fontId="25" fillId="46" borderId="1" xfId="1" applyNumberFormat="1" applyFont="1" applyFill="1" applyBorder="1" applyAlignment="1">
      <alignment horizontal="center" vertical="center" wrapText="1"/>
    </xf>
    <xf numFmtId="3" fontId="17" fillId="46" borderId="8" xfId="0" applyNumberFormat="1" applyFont="1" applyFill="1" applyBorder="1" applyAlignment="1">
      <alignment horizontal="center" vertical="center"/>
    </xf>
    <xf numFmtId="3" fontId="17" fillId="46" borderId="6" xfId="0" applyNumberFormat="1" applyFont="1" applyFill="1" applyBorder="1" applyAlignment="1">
      <alignment horizontal="center" vertical="center"/>
    </xf>
    <xf numFmtId="3" fontId="17" fillId="46" borderId="52" xfId="0" applyNumberFormat="1" applyFont="1" applyFill="1" applyBorder="1" applyAlignment="1">
      <alignment horizontal="center" vertical="center"/>
    </xf>
    <xf numFmtId="2" fontId="26" fillId="47" borderId="58" xfId="0" applyNumberFormat="1" applyFont="1" applyFill="1" applyBorder="1" applyAlignment="1">
      <alignment horizontal="center" vertical="center" wrapText="1"/>
    </xf>
    <xf numFmtId="2" fontId="26" fillId="47" borderId="59" xfId="0" applyNumberFormat="1" applyFont="1" applyFill="1" applyBorder="1" applyAlignment="1">
      <alignment horizontal="center" vertical="center" wrapText="1"/>
    </xf>
    <xf numFmtId="2" fontId="26" fillId="47" borderId="60" xfId="0" applyNumberFormat="1" applyFont="1" applyFill="1" applyBorder="1" applyAlignment="1">
      <alignment horizontal="center" vertical="center" wrapText="1"/>
    </xf>
    <xf numFmtId="4" fontId="25" fillId="46" borderId="1" xfId="1" applyNumberFormat="1" applyFont="1" applyFill="1" applyBorder="1" applyAlignment="1">
      <alignment horizontal="center" vertical="center" wrapText="1"/>
    </xf>
    <xf numFmtId="4" fontId="25" fillId="0" borderId="35" xfId="1" applyNumberFormat="1" applyFont="1" applyFill="1" applyBorder="1" applyAlignment="1">
      <alignment horizontal="center" vertical="center" wrapText="1"/>
    </xf>
    <xf numFmtId="4" fontId="25" fillId="0" borderId="36" xfId="1" applyNumberFormat="1" applyFont="1" applyFill="1" applyBorder="1" applyAlignment="1">
      <alignment horizontal="center" vertical="center" wrapText="1"/>
    </xf>
    <xf numFmtId="4" fontId="25" fillId="0" borderId="37" xfId="1" applyNumberFormat="1" applyFont="1" applyFill="1" applyBorder="1" applyAlignment="1">
      <alignment horizontal="center" vertical="center" wrapText="1"/>
    </xf>
    <xf numFmtId="3" fontId="25" fillId="0" borderId="35" xfId="1" applyNumberFormat="1" applyFont="1" applyFill="1" applyBorder="1" applyAlignment="1">
      <alignment horizontal="center" vertical="center" wrapText="1"/>
    </xf>
    <xf numFmtId="3" fontId="25" fillId="0" borderId="36" xfId="1" applyNumberFormat="1" applyFont="1" applyFill="1" applyBorder="1" applyAlignment="1">
      <alignment horizontal="center" vertical="center" wrapText="1"/>
    </xf>
    <xf numFmtId="3" fontId="25" fillId="0" borderId="37" xfId="1" applyNumberFormat="1" applyFont="1" applyFill="1" applyBorder="1" applyAlignment="1">
      <alignment horizontal="center" vertical="center" wrapText="1"/>
    </xf>
    <xf numFmtId="4" fontId="25" fillId="45" borderId="1" xfId="1" applyNumberFormat="1" applyFont="1" applyFill="1" applyBorder="1" applyAlignment="1">
      <alignment horizontal="center" vertical="center" wrapText="1"/>
    </xf>
    <xf numFmtId="3" fontId="25" fillId="45" borderId="1" xfId="1" applyNumberFormat="1" applyFont="1" applyFill="1" applyBorder="1" applyAlignment="1">
      <alignment horizontal="center" vertical="center" wrapText="1"/>
    </xf>
    <xf numFmtId="3"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4" fontId="25" fillId="46" borderId="35" xfId="1" applyNumberFormat="1" applyFont="1" applyFill="1" applyBorder="1" applyAlignment="1">
      <alignment horizontal="center" vertical="center" wrapText="1"/>
    </xf>
    <xf numFmtId="4" fontId="25" fillId="46" borderId="36" xfId="1" applyNumberFormat="1" applyFont="1" applyFill="1" applyBorder="1" applyAlignment="1">
      <alignment horizontal="center" vertical="center" wrapText="1"/>
    </xf>
    <xf numFmtId="4" fontId="25" fillId="46" borderId="37" xfId="1" applyNumberFormat="1" applyFont="1" applyFill="1" applyBorder="1" applyAlignment="1">
      <alignment horizontal="center" vertical="center" wrapText="1"/>
    </xf>
    <xf numFmtId="3" fontId="25" fillId="46" borderId="35" xfId="1" applyNumberFormat="1" applyFont="1" applyFill="1" applyBorder="1" applyAlignment="1">
      <alignment horizontal="center" vertical="center" wrapText="1"/>
    </xf>
    <xf numFmtId="3" fontId="25" fillId="46" borderId="36" xfId="1" applyNumberFormat="1" applyFont="1" applyFill="1" applyBorder="1" applyAlignment="1">
      <alignment horizontal="center" vertical="center" wrapText="1"/>
    </xf>
    <xf numFmtId="3" fontId="25" fillId="46" borderId="37" xfId="1" applyNumberFormat="1" applyFont="1" applyFill="1" applyBorder="1" applyAlignment="1">
      <alignment horizontal="center" vertical="center" wrapText="1"/>
    </xf>
    <xf numFmtId="3" fontId="30" fillId="35" borderId="54" xfId="0" applyNumberFormat="1" applyFont="1" applyFill="1" applyBorder="1" applyAlignment="1">
      <alignment horizontal="center" vertical="center"/>
    </xf>
    <xf numFmtId="3" fontId="30" fillId="35" borderId="6" xfId="0" applyNumberFormat="1" applyFont="1" applyFill="1" applyBorder="1" applyAlignment="1">
      <alignment horizontal="center" vertical="center"/>
    </xf>
    <xf numFmtId="3" fontId="30" fillId="35" borderId="52" xfId="0" applyNumberFormat="1" applyFont="1" applyFill="1" applyBorder="1" applyAlignment="1">
      <alignment horizontal="center" vertical="center"/>
    </xf>
    <xf numFmtId="4" fontId="26" fillId="45" borderId="58" xfId="0" applyNumberFormat="1" applyFont="1" applyFill="1" applyBorder="1" applyAlignment="1">
      <alignment horizontal="center" vertical="center" wrapText="1"/>
    </xf>
    <xf numFmtId="4" fontId="26" fillId="45" borderId="59" xfId="0" applyNumberFormat="1" applyFont="1" applyFill="1" applyBorder="1" applyAlignment="1">
      <alignment horizontal="center" vertical="center" wrapText="1"/>
    </xf>
    <xf numFmtId="4" fontId="26" fillId="45" borderId="60" xfId="0" applyNumberFormat="1" applyFont="1" applyFill="1" applyBorder="1" applyAlignment="1">
      <alignment horizontal="center" vertical="center" wrapText="1"/>
    </xf>
    <xf numFmtId="3" fontId="17" fillId="46" borderId="30" xfId="0" applyNumberFormat="1" applyFont="1" applyFill="1" applyBorder="1" applyAlignment="1">
      <alignment horizontal="center" vertical="center"/>
    </xf>
    <xf numFmtId="3" fontId="17" fillId="46" borderId="26" xfId="0" applyNumberFormat="1" applyFont="1" applyFill="1" applyBorder="1" applyAlignment="1">
      <alignment horizontal="center" vertical="center"/>
    </xf>
    <xf numFmtId="4" fontId="25" fillId="45" borderId="35" xfId="1" applyNumberFormat="1" applyFont="1" applyFill="1" applyBorder="1" applyAlignment="1">
      <alignment horizontal="center" vertical="center" wrapText="1"/>
    </xf>
    <xf numFmtId="4" fontId="25" fillId="45" borderId="36" xfId="1" applyNumberFormat="1" applyFont="1" applyFill="1" applyBorder="1" applyAlignment="1">
      <alignment horizontal="center" vertical="center" wrapText="1"/>
    </xf>
    <xf numFmtId="4" fontId="25" fillId="45" borderId="37" xfId="1" applyNumberFormat="1" applyFont="1" applyFill="1" applyBorder="1" applyAlignment="1">
      <alignment horizontal="center" vertical="center" wrapText="1"/>
    </xf>
    <xf numFmtId="3" fontId="25" fillId="45" borderId="35" xfId="1" applyNumberFormat="1" applyFont="1" applyFill="1" applyBorder="1" applyAlignment="1">
      <alignment horizontal="center" vertical="center" wrapText="1"/>
    </xf>
    <xf numFmtId="3" fontId="25" fillId="45" borderId="36" xfId="1" applyNumberFormat="1" applyFont="1" applyFill="1" applyBorder="1" applyAlignment="1">
      <alignment horizontal="center" vertical="center" wrapText="1"/>
    </xf>
    <xf numFmtId="3" fontId="25" fillId="45" borderId="37" xfId="1" applyNumberFormat="1" applyFont="1" applyFill="1" applyBorder="1" applyAlignment="1">
      <alignment horizontal="center" vertical="center" wrapText="1"/>
    </xf>
    <xf numFmtId="0" fontId="34" fillId="45" borderId="1" xfId="0" applyFont="1" applyFill="1" applyBorder="1" applyAlignment="1">
      <alignment horizontal="center" vertical="center" wrapText="1"/>
    </xf>
    <xf numFmtId="3" fontId="30" fillId="0" borderId="52" xfId="0" applyNumberFormat="1" applyFont="1" applyBorder="1" applyAlignment="1">
      <alignment horizontal="center" vertical="center"/>
    </xf>
    <xf numFmtId="4" fontId="25" fillId="43" borderId="1" xfId="1" applyNumberFormat="1" applyFont="1" applyFill="1" applyBorder="1" applyAlignment="1">
      <alignment horizontal="center" vertical="center" wrapText="1"/>
    </xf>
    <xf numFmtId="0" fontId="17" fillId="0" borderId="0" xfId="0" applyFont="1" applyAlignment="1">
      <alignment horizontal="left" vertical="center"/>
    </xf>
    <xf numFmtId="0" fontId="25" fillId="41" borderId="2" xfId="0" applyFont="1" applyFill="1" applyBorder="1" applyAlignment="1">
      <alignment horizontal="center" vertical="center" wrapText="1"/>
    </xf>
    <xf numFmtId="0" fontId="25" fillId="41" borderId="7" xfId="0" applyFont="1" applyFill="1" applyBorder="1" applyAlignment="1">
      <alignment horizontal="center" vertical="center" wrapText="1"/>
    </xf>
    <xf numFmtId="0" fontId="25" fillId="41" borderId="4" xfId="0" applyFont="1" applyFill="1" applyBorder="1" applyAlignment="1">
      <alignment horizontal="center" vertical="center" wrapText="1"/>
    </xf>
    <xf numFmtId="0" fontId="25" fillId="41" borderId="5" xfId="0" applyFont="1" applyFill="1" applyBorder="1" applyAlignment="1">
      <alignment horizontal="center" vertical="center" wrapText="1"/>
    </xf>
    <xf numFmtId="0" fontId="25" fillId="44" borderId="4" xfId="0" applyFont="1" applyFill="1" applyBorder="1" applyAlignment="1">
      <alignment horizontal="center" vertical="center" wrapText="1"/>
    </xf>
    <xf numFmtId="0" fontId="25" fillId="34" borderId="4" xfId="0" applyFont="1" applyFill="1" applyBorder="1" applyAlignment="1">
      <alignment horizontal="center" vertical="center" wrapText="1"/>
    </xf>
    <xf numFmtId="0" fontId="17" fillId="0" borderId="29" xfId="0" applyFont="1" applyBorder="1" applyAlignment="1">
      <alignment horizontal="left" vertical="center"/>
    </xf>
    <xf numFmtId="0" fontId="25" fillId="41" borderId="1" xfId="0" applyFont="1" applyFill="1" applyBorder="1" applyAlignment="1">
      <alignment horizontal="center" vertical="center" wrapText="1"/>
    </xf>
    <xf numFmtId="0" fontId="25" fillId="41" borderId="46" xfId="0" applyFont="1" applyFill="1" applyBorder="1" applyAlignment="1">
      <alignment horizontal="center" vertical="center" wrapText="1"/>
    </xf>
    <xf numFmtId="0" fontId="25" fillId="41" borderId="47" xfId="0" applyFont="1" applyFill="1" applyBorder="1" applyAlignment="1">
      <alignment horizontal="center" vertical="center" wrapText="1"/>
    </xf>
    <xf numFmtId="0" fontId="25" fillId="42" borderId="13" xfId="0" applyFont="1" applyFill="1" applyBorder="1" applyAlignment="1">
      <alignment horizontal="center" vertical="center" wrapText="1"/>
    </xf>
    <xf numFmtId="0" fontId="25" fillId="42" borderId="25" xfId="0" applyFont="1" applyFill="1" applyBorder="1" applyAlignment="1">
      <alignment horizontal="center" vertical="center" wrapText="1"/>
    </xf>
    <xf numFmtId="0" fontId="14" fillId="38" borderId="62" xfId="0" applyFont="1" applyFill="1" applyBorder="1" applyAlignment="1">
      <alignment horizontal="center" vertical="center"/>
    </xf>
    <xf numFmtId="0" fontId="38" fillId="50" borderId="0" xfId="0" applyFont="1" applyFill="1" applyAlignment="1">
      <alignment horizontal="center" vertical="center"/>
    </xf>
    <xf numFmtId="0" fontId="17" fillId="0" borderId="64" xfId="0" applyFont="1" applyBorder="1" applyAlignment="1">
      <alignment horizontal="left" vertical="center" wrapText="1"/>
    </xf>
    <xf numFmtId="0" fontId="26" fillId="49" borderId="8" xfId="0" applyFont="1" applyFill="1" applyBorder="1" applyAlignment="1">
      <alignment horizontal="center" vertical="center" wrapText="1"/>
    </xf>
    <xf numFmtId="0" fontId="26" fillId="49" borderId="6" xfId="0" applyFont="1" applyFill="1" applyBorder="1" applyAlignment="1">
      <alignment horizontal="center" vertical="center" wrapText="1"/>
    </xf>
    <xf numFmtId="0" fontId="26" fillId="49" borderId="52" xfId="0" applyFont="1" applyFill="1" applyBorder="1" applyAlignment="1">
      <alignment horizontal="center" vertical="center" wrapText="1"/>
    </xf>
    <xf numFmtId="165" fontId="0" fillId="49" borderId="8" xfId="0" applyNumberFormat="1" applyFill="1" applyBorder="1" applyAlignment="1">
      <alignment horizontal="center" vertical="center"/>
    </xf>
    <xf numFmtId="165" fontId="0" fillId="49" borderId="6" xfId="0" applyNumberFormat="1" applyFill="1" applyBorder="1" applyAlignment="1">
      <alignment horizontal="center" vertical="center"/>
    </xf>
    <xf numFmtId="165" fontId="0" fillId="49" borderId="52" xfId="0" applyNumberFormat="1" applyFill="1" applyBorder="1" applyAlignment="1">
      <alignment horizontal="center" vertical="center"/>
    </xf>
    <xf numFmtId="0" fontId="43" fillId="0" borderId="0" xfId="0" applyFont="1" applyAlignment="1">
      <alignment horizontal="left" vertical="center" wrapText="1"/>
    </xf>
    <xf numFmtId="0" fontId="0" fillId="0" borderId="0" xfId="0" applyAlignment="1">
      <alignment horizontal="left"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165" fontId="0" fillId="49" borderId="1" xfId="0" applyNumberFormat="1" applyFill="1" applyBorder="1" applyAlignment="1">
      <alignment horizontal="center" vertical="center"/>
    </xf>
    <xf numFmtId="0" fontId="0" fillId="49" borderId="1" xfId="0" applyFill="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44" fillId="51" borderId="1" xfId="0" applyFont="1" applyFill="1" applyBorder="1" applyAlignment="1">
      <alignment horizontal="center" vertical="center" wrapText="1"/>
    </xf>
    <xf numFmtId="0" fontId="42" fillId="0" borderId="0" xfId="0" applyFont="1" applyAlignment="1">
      <alignment horizontal="left" vertical="center" wrapText="1"/>
    </xf>
    <xf numFmtId="0" fontId="26" fillId="0" borderId="1" xfId="0" applyFont="1" applyBorder="1" applyAlignment="1">
      <alignment horizontal="center" vertical="center" wrapText="1"/>
    </xf>
    <xf numFmtId="0" fontId="26" fillId="49" borderId="1" xfId="0" applyFont="1" applyFill="1" applyBorder="1" applyAlignment="1">
      <alignment horizontal="center" vertical="center" wrapText="1"/>
    </xf>
    <xf numFmtId="165" fontId="39" fillId="51" borderId="1" xfId="0" applyNumberFormat="1" applyFont="1" applyFill="1" applyBorder="1" applyAlignment="1">
      <alignment horizontal="center" vertical="center" wrapText="1"/>
    </xf>
    <xf numFmtId="0" fontId="39" fillId="51" borderId="1" xfId="0" applyFont="1" applyFill="1" applyBorder="1" applyAlignment="1">
      <alignment horizontal="center" vertical="center" wrapText="1"/>
    </xf>
    <xf numFmtId="165" fontId="0" fillId="0" borderId="8" xfId="0" applyNumberFormat="1" applyBorder="1" applyAlignment="1">
      <alignment horizontal="center" vertical="center"/>
    </xf>
    <xf numFmtId="165" fontId="0" fillId="0" borderId="6" xfId="0" applyNumberFormat="1" applyBorder="1" applyAlignment="1">
      <alignment horizontal="center" vertical="center"/>
    </xf>
  </cellXfs>
  <cellStyles count="53">
    <cellStyle name="20% - Ênfase1" xfId="23" builtinId="30" customBuiltin="1"/>
    <cellStyle name="20% - Ênfase2" xfId="27" builtinId="34" customBuiltin="1"/>
    <cellStyle name="20% - Ênfase3" xfId="31" builtinId="38" customBuiltin="1"/>
    <cellStyle name="20% - Ênfase4" xfId="35" builtinId="42" customBuiltin="1"/>
    <cellStyle name="20% - Ênfase5" xfId="39" builtinId="46" customBuiltin="1"/>
    <cellStyle name="20% - Ênfase6" xfId="43" builtinId="50" customBuiltin="1"/>
    <cellStyle name="40% - Ênfase1" xfId="24" builtinId="31" customBuiltin="1"/>
    <cellStyle name="40% - Ênfase2" xfId="28" builtinId="35" customBuiltin="1"/>
    <cellStyle name="40% - Ênfase3" xfId="32" builtinId="39" customBuiltin="1"/>
    <cellStyle name="40% - Ênfase4" xfId="36" builtinId="43" customBuiltin="1"/>
    <cellStyle name="40% - Ênfase5" xfId="40" builtinId="47" customBuiltin="1"/>
    <cellStyle name="40% - Ênfase6" xfId="44" builtinId="51" customBuiltin="1"/>
    <cellStyle name="60% - Ênfase1" xfId="25" builtinId="32" customBuiltin="1"/>
    <cellStyle name="60% - Ênfase2" xfId="29" builtinId="36" customBuiltin="1"/>
    <cellStyle name="60% - Ênfase3" xfId="33" builtinId="40" customBuiltin="1"/>
    <cellStyle name="60% - Ênfase4" xfId="37" builtinId="44" customBuiltin="1"/>
    <cellStyle name="60% - Ênfase5" xfId="41" builtinId="48" customBuiltin="1"/>
    <cellStyle name="60% - Ênfase6" xfId="45" builtinId="52" customBuiltin="1"/>
    <cellStyle name="Bom" xfId="10" builtinId="26" customBuiltin="1"/>
    <cellStyle name="Cálculo" xfId="15" builtinId="22" customBuiltin="1"/>
    <cellStyle name="Célula de Verificação" xfId="17" builtinId="23" customBuiltin="1"/>
    <cellStyle name="Célula Vinculada" xfId="16" builtinId="24" customBuiltin="1"/>
    <cellStyle name="Ênfase1" xfId="22" builtinId="29" customBuiltin="1"/>
    <cellStyle name="Ênfase2" xfId="26" builtinId="33" customBuiltin="1"/>
    <cellStyle name="Ênfase3" xfId="30" builtinId="37" customBuiltin="1"/>
    <cellStyle name="Ênfase4" xfId="34" builtinId="41" customBuiltin="1"/>
    <cellStyle name="Ênfase5" xfId="38" builtinId="45" customBuiltin="1"/>
    <cellStyle name="Ênfase6" xfId="42" builtinId="49" customBuiltin="1"/>
    <cellStyle name="Entrada" xfId="13" builtinId="20" customBuiltin="1"/>
    <cellStyle name="Neutro" xfId="12" builtinId="28" customBuiltin="1"/>
    <cellStyle name="Normal" xfId="0" builtinId="0"/>
    <cellStyle name="Normal 2" xfId="47" xr:uid="{00000000-0005-0000-0000-000020000000}"/>
    <cellStyle name="Nota" xfId="19" builtinId="10" customBuiltin="1"/>
    <cellStyle name="Porcentagem" xfId="52" builtinId="5"/>
    <cellStyle name="Ruim" xfId="11" builtinId="27" customBuiltin="1"/>
    <cellStyle name="Saída" xfId="14" builtinId="21" customBuiltin="1"/>
    <cellStyle name="Texto de Aviso" xfId="18" builtinId="11" customBuiltin="1"/>
    <cellStyle name="Texto Explicativo" xfId="20" builtinId="53" customBuiltin="1"/>
    <cellStyle name="Título" xfId="5" builtinId="15" customBuiltin="1"/>
    <cellStyle name="Título 1" xfId="6" builtinId="16" customBuiltin="1"/>
    <cellStyle name="Título 2" xfId="7" builtinId="17" customBuiltin="1"/>
    <cellStyle name="Título 3" xfId="8" builtinId="18" customBuiltin="1"/>
    <cellStyle name="Título 4" xfId="9" builtinId="19" customBuiltin="1"/>
    <cellStyle name="Total" xfId="21" builtinId="25" customBuiltin="1"/>
    <cellStyle name="Vírgula" xfId="1" builtinId="3"/>
    <cellStyle name="Vírgula 2" xfId="2" xr:uid="{00000000-0005-0000-0000-00002C000000}"/>
    <cellStyle name="Vírgula 3" xfId="4" xr:uid="{00000000-0005-0000-0000-00002D000000}"/>
    <cellStyle name="Vírgula 3 2" xfId="50" xr:uid="{00000000-0005-0000-0000-00002E000000}"/>
    <cellStyle name="Vírgula 4" xfId="3" xr:uid="{00000000-0005-0000-0000-00002F000000}"/>
    <cellStyle name="Vírgula 4 2" xfId="49" xr:uid="{00000000-0005-0000-0000-000030000000}"/>
    <cellStyle name="Vírgula 5" xfId="46" xr:uid="{00000000-0005-0000-0000-000031000000}"/>
    <cellStyle name="Vírgula 5 2" xfId="51" xr:uid="{00000000-0005-0000-0000-000032000000}"/>
    <cellStyle name="Vírgula 6" xfId="48" xr:uid="{00000000-0005-0000-0000-000033000000}"/>
  </cellStyles>
  <dxfs count="31">
    <dxf>
      <font>
        <b val="0"/>
        <i val="0"/>
        <strike val="0"/>
        <condense val="0"/>
        <extend val="0"/>
        <outline val="0"/>
        <shadow val="0"/>
        <u val="none"/>
        <vertAlign val="baseline"/>
        <sz val="11"/>
        <color theme="1"/>
        <name val="Calibri"/>
        <family val="2"/>
        <scheme val="minor"/>
      </font>
      <numFmt numFmtId="165" formatCode="&quot;R$&quot;\ #,##0.00"/>
      <alignment horizontal="center" vertical="center" textRotation="0" wrapText="0" indent="0" justifyLastLine="0" shrinkToFit="0" readingOrder="0"/>
      <border diagonalUp="0" diagonalDown="0">
        <left style="thin">
          <color theme="4" tint="-0.24994659260841701"/>
        </left>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numFmt numFmtId="165" formatCode="&quot;R$&quot;\ #,##0.00"/>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numFmt numFmtId="165" formatCode="&quot;R$&quot;\ #,##0.00"/>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numFmt numFmtId="165" formatCode="&quot;R$&quot;\ #,##0.00"/>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theme="4" tint="-0.24994659260841701"/>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theme="4" tint="-0.24994659260841701"/>
        </right>
        <top style="thin">
          <color theme="4" tint="-0.24994659260841701"/>
        </top>
        <bottom style="thin">
          <color theme="4" tint="-0.24994659260841701"/>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left style="thin">
          <color theme="4" tint="-0.24994659260841701"/>
        </left>
        <right style="thin">
          <color theme="4" tint="-0.24994659260841701"/>
        </right>
        <top/>
        <bottom/>
        <vertical style="thin">
          <color theme="4" tint="-0.24994659260841701"/>
        </vertical>
        <horizontal style="thin">
          <color theme="4" tint="-0.24994659260841701"/>
        </horizontal>
      </border>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justify" vertical="center"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165" formatCode="&quot;R$&quot;\ #,##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Arial"/>
        <scheme val="none"/>
      </font>
      <alignment horizontal="center" vertical="center" textRotation="0" wrapText="0" indent="0" justifyLastLine="0" shrinkToFit="0" readingOrder="0"/>
    </dxf>
    <dxf>
      <fill>
        <patternFill>
          <bgColor theme="9" tint="0.39994506668294322"/>
        </patternFill>
      </fill>
    </dxf>
    <dxf>
      <fill>
        <patternFill patternType="none">
          <bgColor auto="1"/>
        </patternFill>
      </fill>
    </dxf>
    <dxf>
      <fill>
        <patternFill>
          <bgColor theme="0" tint="-0.34998626667073579"/>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ela 1" pivot="0" count="4" xr9:uid="{00000000-0011-0000-FFFF-FFFF00000000}">
      <tableStyleElement type="wholeTable" dxfId="30"/>
      <tableStyleElement type="headerRow" dxfId="29"/>
      <tableStyleElement type="firstRowStripe" dxfId="28"/>
      <tableStyleElement type="secondRowStripe" dxfId="27"/>
    </tableStyle>
  </tableStyles>
  <colors>
    <mruColors>
      <color rgb="FFF7E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13" displayName="Tabela13" ref="A2:G76" totalsRowShown="0" headerRowDxfId="26" dataDxfId="25">
  <autoFilter ref="A2:G76" xr:uid="{00000000-0009-0000-0100-000002000000}"/>
  <tableColumns count="7">
    <tableColumn id="1" xr3:uid="{00000000-0010-0000-0100-000001000000}" name="SUBITEM" dataDxfId="24"/>
    <tableColumn id="2" xr3:uid="{00000000-0010-0000-0100-000002000000}" name="DESCRIÇÃO" dataDxfId="23"/>
    <tableColumn id="3" xr3:uid="{00000000-0010-0000-0100-000003000000}" name="REFERÊNCIA" dataDxfId="22"/>
    <tableColumn id="4" xr3:uid="{00000000-0010-0000-0100-000004000000}" name="UNID." dataDxfId="21"/>
    <tableColumn id="5" xr3:uid="{00000000-0010-0000-0100-000005000000}" name="QTD" dataDxfId="20"/>
    <tableColumn id="6" xr3:uid="{00000000-0010-0000-0100-000006000000}" name="VALOR UNITÁRIO" dataDxfId="19"/>
    <tableColumn id="7" xr3:uid="{00000000-0010-0000-0100-000007000000}" name="VALOR TOTAL" dataDxfId="18">
      <calculatedColumnFormula>Tabela13[[#This Row],[QTD]]*Tabela13[[#This Row],[VALOR UNITÁRIO]]</calculatedColumnFormula>
    </tableColumn>
  </tableColumns>
  <tableStyleInfo name="Estilo de Tabe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a46" displayName="Tabela46" ref="A2:F11" totalsRowShown="0" headerRowDxfId="17" dataDxfId="16">
  <autoFilter ref="A2:F11" xr:uid="{00000000-0009-0000-0100-000005000000}"/>
  <tableColumns count="6">
    <tableColumn id="1" xr3:uid="{00000000-0010-0000-0400-000001000000}" name="ITEM" dataDxfId="15"/>
    <tableColumn id="2" xr3:uid="{00000000-0010-0000-0400-000002000000}" name="DESCRIÇÃO" dataDxfId="14"/>
    <tableColumn id="3" xr3:uid="{00000000-0010-0000-0400-000003000000}" name="REFERÊNCIA" dataDxfId="13"/>
    <tableColumn id="4" xr3:uid="{00000000-0010-0000-0400-000004000000}" name="QTD" dataDxfId="12"/>
    <tableColumn id="5" xr3:uid="{00000000-0010-0000-0400-000005000000}" name="VALOR UNITÁRIO" dataDxfId="11"/>
    <tableColumn id="6" xr3:uid="{00000000-0010-0000-0400-000006000000}" name="VALOR TOTAL" dataDxfId="10">
      <calculatedColumnFormula>Tabela46[[#This Row],[QTD]]*Tabela46[[#This Row],[VALOR UNITÁRIO]]</calculatedColumnFormula>
    </tableColumn>
  </tableColumns>
  <tableStyleInfo name="Estilo de Tabe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6DE87E-0826-4309-BCA7-13612FE7B7BD}" name="Tabela1" displayName="Tabela1" ref="A2:H16" totalsRowShown="0" headerRowDxfId="9" dataDxfId="8">
  <autoFilter ref="A2:H16" xr:uid="{1D6DE87E-0826-4309-BCA7-13612FE7B7BD}"/>
  <tableColumns count="8">
    <tableColumn id="1" xr3:uid="{9FE49CBC-BE2B-4A4B-8EF4-B042256B6C53}" name="ÁREA" dataDxfId="7"/>
    <tableColumn id="2" xr3:uid="{98D886A4-895F-4179-8F2B-27346BC84E8B}" name="OBM" dataDxfId="6"/>
    <tableColumn id="3" xr3:uid="{F61FEF73-DC0B-42D4-AAA1-9DAABCF4A95E}" name="METRAGEM (M²)" dataDxfId="5" dataCellStyle="Vírgula"/>
    <tableColumn id="4" xr3:uid="{17EC975C-6353-4E84-BC0D-BED26B64EDE1}" name="VALOR POR M²" dataDxfId="4"/>
    <tableColumn id="5" xr3:uid="{355F3276-8297-4D24-B7AC-54396CC6925B}" name="APLICAÇÃO" dataDxfId="3"/>
    <tableColumn id="6" xr3:uid="{FB1DDAD3-5770-41F2-B449-38F8BBE93721}" name="VALOR TOTAL POR APLICAÇÃO" dataDxfId="2">
      <calculatedColumnFormula>C3*D3</calculatedColumnFormula>
    </tableColumn>
    <tableColumn id="7" xr3:uid="{1EBDD685-49B5-4385-8CDD-CD4BE2B71233}" name="VALOR TOTAL ANUAL" dataDxfId="1">
      <calculatedColumnFormula>F3*2</calculatedColumnFormula>
    </tableColumn>
    <tableColumn id="8" xr3:uid="{9C45D1E5-44E5-41D4-A1DC-4FCC02A5DFEB}" name="VALOR TOTAL CONTRATO     (30 MESES)" dataDxfId="0">
      <calculatedColumnFormula>F3*5</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9"/>
  <sheetViews>
    <sheetView tabSelected="1" zoomScale="80" zoomScaleNormal="80" workbookViewId="0">
      <selection activeCell="C8" sqref="C8"/>
    </sheetView>
  </sheetViews>
  <sheetFormatPr defaultRowHeight="14.25" x14ac:dyDescent="0.25"/>
  <cols>
    <col min="1" max="1" width="58" style="37" customWidth="1"/>
    <col min="2" max="2" width="11.140625" style="1" customWidth="1"/>
    <col min="3" max="3" width="8" style="37" customWidth="1"/>
    <col min="4" max="4" width="19.85546875" style="37" customWidth="1"/>
    <col min="5" max="5" width="20.85546875" style="37" customWidth="1"/>
    <col min="6" max="6" width="21.42578125" style="37" customWidth="1"/>
    <col min="7" max="7" width="21.5703125" style="37" customWidth="1"/>
    <col min="8" max="16384" width="9.140625" style="37"/>
  </cols>
  <sheetData>
    <row r="2" spans="1:7" ht="45.75" customHeight="1" x14ac:dyDescent="0.25">
      <c r="A2" s="166" t="s">
        <v>0</v>
      </c>
      <c r="B2" s="166"/>
      <c r="C2" s="166"/>
      <c r="D2" s="166"/>
      <c r="E2" s="166"/>
      <c r="F2" s="166"/>
      <c r="G2" s="166"/>
    </row>
    <row r="4" spans="1:7" ht="26.25" customHeight="1" x14ac:dyDescent="0.25">
      <c r="A4" s="167" t="s">
        <v>1</v>
      </c>
      <c r="B4" s="167"/>
      <c r="C4" s="167"/>
      <c r="D4" s="167"/>
      <c r="E4" s="167"/>
      <c r="F4" s="167"/>
      <c r="G4" s="167"/>
    </row>
    <row r="5" spans="1:7" ht="54.75" customHeight="1" x14ac:dyDescent="0.25">
      <c r="A5" s="67" t="s">
        <v>2</v>
      </c>
      <c r="B5" s="68" t="s">
        <v>3</v>
      </c>
      <c r="C5" s="68" t="s">
        <v>4</v>
      </c>
      <c r="D5" s="68" t="s">
        <v>5</v>
      </c>
      <c r="E5" s="67" t="s">
        <v>6</v>
      </c>
      <c r="F5" s="67" t="s">
        <v>7</v>
      </c>
      <c r="G5" s="67" t="s">
        <v>8</v>
      </c>
    </row>
    <row r="6" spans="1:7" ht="26.25" customHeight="1" x14ac:dyDescent="0.25">
      <c r="A6" s="38" t="s">
        <v>9</v>
      </c>
      <c r="B6" s="7" t="s">
        <v>10</v>
      </c>
      <c r="C6" s="60">
        <f>'Custo Servente SEG-SEX'!C12</f>
        <v>116</v>
      </c>
      <c r="D6" s="40"/>
      <c r="E6" s="40">
        <f>C6*D6</f>
        <v>0</v>
      </c>
      <c r="F6" s="40">
        <f>E6*12</f>
        <v>0</v>
      </c>
      <c r="G6" s="63">
        <f>E6*30</f>
        <v>0</v>
      </c>
    </row>
    <row r="7" spans="1:7" ht="26.25" customHeight="1" x14ac:dyDescent="0.25">
      <c r="A7" s="38" t="s">
        <v>11</v>
      </c>
      <c r="B7" s="7" t="s">
        <v>10</v>
      </c>
      <c r="C7" s="60">
        <f>'Custo Encarreg SEG-SEX'!C12</f>
        <v>4</v>
      </c>
      <c r="D7" s="40"/>
      <c r="E7" s="40">
        <f>C7*D7</f>
        <v>0</v>
      </c>
      <c r="F7" s="40">
        <f>E7*12</f>
        <v>0</v>
      </c>
      <c r="G7" s="63">
        <f t="shared" ref="G7" si="0">E7*30</f>
        <v>0</v>
      </c>
    </row>
    <row r="8" spans="1:7" ht="42.75" customHeight="1" x14ac:dyDescent="0.25">
      <c r="A8" s="39" t="s">
        <v>12</v>
      </c>
      <c r="B8" s="7" t="s">
        <v>13</v>
      </c>
      <c r="C8" s="60">
        <v>5</v>
      </c>
      <c r="D8" s="40"/>
      <c r="E8" s="156" t="s">
        <v>14</v>
      </c>
      <c r="F8" s="40">
        <f>D8*2</f>
        <v>0</v>
      </c>
      <c r="G8" s="63">
        <f>D8*5</f>
        <v>0</v>
      </c>
    </row>
    <row r="9" spans="1:7" ht="26.25" customHeight="1" x14ac:dyDescent="0.25">
      <c r="A9" s="167" t="s">
        <v>15</v>
      </c>
      <c r="B9" s="167"/>
      <c r="C9" s="167"/>
      <c r="D9" s="167"/>
      <c r="E9" s="66">
        <f>SUM(E6:E7)</f>
        <v>0</v>
      </c>
      <c r="F9" s="66">
        <f>SUM(F6:F8)</f>
        <v>0</v>
      </c>
      <c r="G9" s="66">
        <f>SUM(G6:G8)</f>
        <v>0</v>
      </c>
    </row>
  </sheetData>
  <mergeCells count="3">
    <mergeCell ref="A2:G2"/>
    <mergeCell ref="A4:G4"/>
    <mergeCell ref="A9:D9"/>
  </mergeCells>
  <printOptions horizontalCentered="1"/>
  <pageMargins left="0.51181102362204722" right="0.51181102362204722" top="0.59055118110236227" bottom="0.59055118110236227" header="0.31496062992125984" footer="0.31496062992125984"/>
  <pageSetup paperSize="9" scale="84"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6E0E6-AF10-4B97-8175-711D78111245}">
  <sheetPr>
    <pageSetUpPr fitToPage="1"/>
  </sheetPr>
  <dimension ref="A1:J22"/>
  <sheetViews>
    <sheetView workbookViewId="0">
      <selection activeCell="M17" sqref="M17"/>
    </sheetView>
  </sheetViews>
  <sheetFormatPr defaultRowHeight="15" x14ac:dyDescent="0.25"/>
  <cols>
    <col min="1" max="1" width="7.85546875" style="117" customWidth="1"/>
    <col min="2" max="2" width="30.85546875" style="117" customWidth="1"/>
    <col min="3" max="3" width="13.7109375" style="117" customWidth="1"/>
    <col min="4" max="4" width="12.140625" style="117" customWidth="1"/>
    <col min="5" max="5" width="13.28515625" style="117" customWidth="1"/>
    <col min="6" max="6" width="16.7109375" style="117" customWidth="1"/>
    <col min="7" max="7" width="15.85546875" style="117" customWidth="1"/>
    <col min="8" max="8" width="15.140625" style="117" customWidth="1"/>
    <col min="9" max="16384" width="9.140625" style="117"/>
  </cols>
  <sheetData>
    <row r="1" spans="1:10" ht="45" customHeight="1" x14ac:dyDescent="0.25">
      <c r="A1" s="262" t="s">
        <v>406</v>
      </c>
      <c r="B1" s="262"/>
      <c r="C1" s="262"/>
      <c r="D1" s="262"/>
      <c r="E1" s="262"/>
      <c r="F1" s="262"/>
      <c r="G1" s="262"/>
      <c r="H1" s="262"/>
    </row>
    <row r="2" spans="1:10" ht="45" x14ac:dyDescent="0.25">
      <c r="A2" s="118" t="s">
        <v>366</v>
      </c>
      <c r="B2" s="118" t="s">
        <v>407</v>
      </c>
      <c r="C2" s="118" t="s">
        <v>408</v>
      </c>
      <c r="D2" s="118" t="s">
        <v>409</v>
      </c>
      <c r="E2" s="118" t="s">
        <v>410</v>
      </c>
      <c r="F2" s="118" t="s">
        <v>411</v>
      </c>
      <c r="G2" s="118" t="s">
        <v>412</v>
      </c>
      <c r="H2" s="118" t="s">
        <v>413</v>
      </c>
      <c r="I2" s="116"/>
      <c r="J2" s="116"/>
    </row>
    <row r="3" spans="1:10" ht="24.75" customHeight="1" x14ac:dyDescent="0.25">
      <c r="A3" s="119">
        <v>1</v>
      </c>
      <c r="B3" s="119" t="s">
        <v>414</v>
      </c>
      <c r="C3" s="120">
        <v>46077.83</v>
      </c>
      <c r="D3" s="121"/>
      <c r="E3" s="119" t="s">
        <v>415</v>
      </c>
      <c r="F3" s="121">
        <f>C3*D3</f>
        <v>0</v>
      </c>
      <c r="G3" s="121">
        <f>F3*2</f>
        <v>0</v>
      </c>
      <c r="H3" s="121">
        <f>F3*5</f>
        <v>0</v>
      </c>
    </row>
    <row r="4" spans="1:10" ht="24.75" customHeight="1" x14ac:dyDescent="0.25">
      <c r="A4" s="119">
        <v>2</v>
      </c>
      <c r="B4" s="119" t="s">
        <v>386</v>
      </c>
      <c r="C4" s="120">
        <f>1311.93+80+45.07</f>
        <v>1437</v>
      </c>
      <c r="D4" s="121"/>
      <c r="E4" s="119" t="s">
        <v>415</v>
      </c>
      <c r="F4" s="121">
        <f t="shared" ref="F4:F15" si="0">C4*D4</f>
        <v>0</v>
      </c>
      <c r="G4" s="121">
        <f t="shared" ref="G4:G15" si="1">F4*2</f>
        <v>0</v>
      </c>
      <c r="H4" s="121">
        <f t="shared" ref="H4:H15" si="2">F4*5</f>
        <v>0</v>
      </c>
    </row>
    <row r="5" spans="1:10" ht="24.75" customHeight="1" x14ac:dyDescent="0.25">
      <c r="A5" s="119">
        <v>3</v>
      </c>
      <c r="B5" s="119" t="s">
        <v>416</v>
      </c>
      <c r="C5" s="120">
        <v>71281.16</v>
      </c>
      <c r="D5" s="121"/>
      <c r="E5" s="119" t="s">
        <v>415</v>
      </c>
      <c r="F5" s="121">
        <f t="shared" si="0"/>
        <v>0</v>
      </c>
      <c r="G5" s="121">
        <f t="shared" si="1"/>
        <v>0</v>
      </c>
      <c r="H5" s="121">
        <f t="shared" si="2"/>
        <v>0</v>
      </c>
    </row>
    <row r="6" spans="1:10" ht="24.75" customHeight="1" x14ac:dyDescent="0.25">
      <c r="A6" s="119">
        <v>4</v>
      </c>
      <c r="B6" s="119" t="s">
        <v>388</v>
      </c>
      <c r="C6" s="120">
        <v>7250</v>
      </c>
      <c r="D6" s="121"/>
      <c r="E6" s="119" t="s">
        <v>415</v>
      </c>
      <c r="F6" s="121">
        <f t="shared" si="0"/>
        <v>0</v>
      </c>
      <c r="G6" s="121">
        <f t="shared" si="1"/>
        <v>0</v>
      </c>
      <c r="H6" s="121">
        <f t="shared" si="2"/>
        <v>0</v>
      </c>
    </row>
    <row r="7" spans="1:10" ht="24.75" customHeight="1" x14ac:dyDescent="0.25">
      <c r="A7" s="119">
        <v>5</v>
      </c>
      <c r="B7" s="119" t="s">
        <v>389</v>
      </c>
      <c r="C7" s="120">
        <v>20440</v>
      </c>
      <c r="D7" s="121"/>
      <c r="E7" s="119" t="s">
        <v>415</v>
      </c>
      <c r="F7" s="121">
        <f t="shared" si="0"/>
        <v>0</v>
      </c>
      <c r="G7" s="121">
        <f t="shared" si="1"/>
        <v>0</v>
      </c>
      <c r="H7" s="121">
        <f t="shared" si="2"/>
        <v>0</v>
      </c>
    </row>
    <row r="8" spans="1:10" ht="24.75" customHeight="1" x14ac:dyDescent="0.25">
      <c r="A8" s="119">
        <v>6</v>
      </c>
      <c r="B8" s="119" t="s">
        <v>390</v>
      </c>
      <c r="C8" s="120">
        <v>5851</v>
      </c>
      <c r="D8" s="121"/>
      <c r="E8" s="119" t="s">
        <v>415</v>
      </c>
      <c r="F8" s="121">
        <f t="shared" si="0"/>
        <v>0</v>
      </c>
      <c r="G8" s="121">
        <f t="shared" si="1"/>
        <v>0</v>
      </c>
      <c r="H8" s="121">
        <f t="shared" si="2"/>
        <v>0</v>
      </c>
    </row>
    <row r="9" spans="1:10" ht="24.75" customHeight="1" x14ac:dyDescent="0.25">
      <c r="A9" s="119">
        <v>7</v>
      </c>
      <c r="B9" s="119" t="s">
        <v>391</v>
      </c>
      <c r="C9" s="120">
        <v>1374.32</v>
      </c>
      <c r="D9" s="121"/>
      <c r="E9" s="119" t="s">
        <v>415</v>
      </c>
      <c r="F9" s="121">
        <f t="shared" si="0"/>
        <v>0</v>
      </c>
      <c r="G9" s="121">
        <f t="shared" si="1"/>
        <v>0</v>
      </c>
      <c r="H9" s="121">
        <f t="shared" si="2"/>
        <v>0</v>
      </c>
    </row>
    <row r="10" spans="1:10" ht="24.75" customHeight="1" x14ac:dyDescent="0.25">
      <c r="A10" s="119">
        <v>8</v>
      </c>
      <c r="B10" s="119" t="s">
        <v>392</v>
      </c>
      <c r="C10" s="120">
        <v>35000</v>
      </c>
      <c r="D10" s="121"/>
      <c r="E10" s="119" t="s">
        <v>415</v>
      </c>
      <c r="F10" s="121">
        <f t="shared" si="0"/>
        <v>0</v>
      </c>
      <c r="G10" s="121">
        <f t="shared" si="1"/>
        <v>0</v>
      </c>
      <c r="H10" s="121">
        <f t="shared" si="2"/>
        <v>0</v>
      </c>
    </row>
    <row r="11" spans="1:10" ht="24.75" customHeight="1" x14ac:dyDescent="0.25">
      <c r="A11" s="119">
        <v>9</v>
      </c>
      <c r="B11" s="119" t="s">
        <v>393</v>
      </c>
      <c r="C11" s="120">
        <v>2300</v>
      </c>
      <c r="D11" s="121"/>
      <c r="E11" s="119" t="s">
        <v>415</v>
      </c>
      <c r="F11" s="121">
        <f t="shared" si="0"/>
        <v>0</v>
      </c>
      <c r="G11" s="121">
        <f t="shared" si="1"/>
        <v>0</v>
      </c>
      <c r="H11" s="121">
        <f t="shared" si="2"/>
        <v>0</v>
      </c>
    </row>
    <row r="12" spans="1:10" ht="24.75" customHeight="1" x14ac:dyDescent="0.25">
      <c r="A12" s="119">
        <v>10</v>
      </c>
      <c r="B12" s="119" t="s">
        <v>417</v>
      </c>
      <c r="C12" s="120">
        <v>1669.29</v>
      </c>
      <c r="D12" s="121"/>
      <c r="E12" s="119" t="s">
        <v>415</v>
      </c>
      <c r="F12" s="121">
        <f t="shared" si="0"/>
        <v>0</v>
      </c>
      <c r="G12" s="121">
        <f t="shared" si="1"/>
        <v>0</v>
      </c>
      <c r="H12" s="121">
        <f t="shared" si="2"/>
        <v>0</v>
      </c>
    </row>
    <row r="13" spans="1:10" ht="24.75" customHeight="1" x14ac:dyDescent="0.25">
      <c r="A13" s="119">
        <v>11</v>
      </c>
      <c r="B13" s="119" t="s">
        <v>418</v>
      </c>
      <c r="C13" s="120">
        <v>2370</v>
      </c>
      <c r="D13" s="121"/>
      <c r="E13" s="119" t="s">
        <v>415</v>
      </c>
      <c r="F13" s="121">
        <f t="shared" si="0"/>
        <v>0</v>
      </c>
      <c r="G13" s="121">
        <f t="shared" si="1"/>
        <v>0</v>
      </c>
      <c r="H13" s="121">
        <f t="shared" si="2"/>
        <v>0</v>
      </c>
    </row>
    <row r="14" spans="1:10" ht="24.75" customHeight="1" x14ac:dyDescent="0.25">
      <c r="A14" s="119">
        <v>12</v>
      </c>
      <c r="B14" s="119" t="s">
        <v>396</v>
      </c>
      <c r="C14" s="120">
        <v>1700</v>
      </c>
      <c r="D14" s="121"/>
      <c r="E14" s="119" t="s">
        <v>415</v>
      </c>
      <c r="F14" s="121">
        <f t="shared" si="0"/>
        <v>0</v>
      </c>
      <c r="G14" s="121">
        <f t="shared" si="1"/>
        <v>0</v>
      </c>
      <c r="H14" s="121">
        <f t="shared" si="2"/>
        <v>0</v>
      </c>
    </row>
    <row r="15" spans="1:10" ht="24.75" customHeight="1" x14ac:dyDescent="0.25">
      <c r="A15" s="119">
        <v>13</v>
      </c>
      <c r="B15" s="123" t="s">
        <v>419</v>
      </c>
      <c r="C15" s="124">
        <v>550</v>
      </c>
      <c r="D15" s="125"/>
      <c r="E15" s="123" t="s">
        <v>415</v>
      </c>
      <c r="F15" s="125">
        <f t="shared" si="0"/>
        <v>0</v>
      </c>
      <c r="G15" s="125">
        <f t="shared" si="1"/>
        <v>0</v>
      </c>
      <c r="H15" s="125">
        <f t="shared" si="2"/>
        <v>0</v>
      </c>
    </row>
    <row r="16" spans="1:10" ht="24.75" customHeight="1" x14ac:dyDescent="0.25">
      <c r="A16" s="119">
        <v>14</v>
      </c>
      <c r="B16" s="123" t="s">
        <v>420</v>
      </c>
      <c r="C16" s="124">
        <v>29549.33</v>
      </c>
      <c r="D16" s="125"/>
      <c r="E16" s="123" t="s">
        <v>415</v>
      </c>
      <c r="F16" s="125">
        <f t="shared" ref="F16" si="3">C16*D16</f>
        <v>0</v>
      </c>
      <c r="G16" s="125">
        <f t="shared" ref="G16" si="4">F16*2</f>
        <v>0</v>
      </c>
      <c r="H16" s="125">
        <f t="shared" ref="H16" si="5">F16*5</f>
        <v>0</v>
      </c>
    </row>
    <row r="17" spans="1:8" ht="34.5" customHeight="1" x14ac:dyDescent="0.25">
      <c r="A17" s="261" t="s">
        <v>405</v>
      </c>
      <c r="B17" s="261"/>
      <c r="C17" s="261"/>
      <c r="D17" s="261"/>
      <c r="E17" s="261"/>
      <c r="F17" s="139">
        <f>SUM(F3:F16)</f>
        <v>0</v>
      </c>
      <c r="G17" s="126">
        <f>SUM(G3:G16)</f>
        <v>0</v>
      </c>
      <c r="H17" s="126">
        <f>SUM(H3:H16)</f>
        <v>0</v>
      </c>
    </row>
    <row r="18" spans="1:8" ht="40.5" customHeight="1" x14ac:dyDescent="0.25">
      <c r="A18" s="263"/>
      <c r="B18" s="263"/>
      <c r="C18" s="263"/>
      <c r="D18" s="263"/>
      <c r="E18" s="263"/>
      <c r="F18" s="263"/>
      <c r="G18" s="263"/>
      <c r="H18" s="263"/>
    </row>
    <row r="22" spans="1:8" x14ac:dyDescent="0.25">
      <c r="D22" s="122"/>
    </row>
  </sheetData>
  <mergeCells count="3">
    <mergeCell ref="A17:E17"/>
    <mergeCell ref="A1:H1"/>
    <mergeCell ref="A18:H18"/>
  </mergeCells>
  <printOptions horizontalCentered="1"/>
  <pageMargins left="0.51181102362204722" right="0.51181102362204722" top="0.78740157480314965" bottom="0.78740157480314965" header="0.31496062992125984" footer="0.31496062992125984"/>
  <pageSetup paperSize="9" scale="97"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D9889-3118-4225-A1D3-1A4527ED1018}">
  <sheetPr>
    <pageSetUpPr fitToPage="1"/>
  </sheetPr>
  <dimension ref="A1:J47"/>
  <sheetViews>
    <sheetView zoomScale="90" zoomScaleNormal="90" workbookViewId="0">
      <pane ySplit="2" topLeftCell="A28" activePane="bottomLeft" state="frozen"/>
      <selection pane="bottomLeft" activeCell="C54" sqref="C54"/>
    </sheetView>
  </sheetViews>
  <sheetFormatPr defaultRowHeight="15" x14ac:dyDescent="0.25"/>
  <cols>
    <col min="1" max="1" width="6.85546875" customWidth="1"/>
    <col min="2" max="2" width="13.42578125" customWidth="1"/>
    <col min="3" max="3" width="55.7109375" customWidth="1"/>
    <col min="4" max="4" width="18" style="128" customWidth="1"/>
    <col min="5" max="5" width="10.42578125" style="114" customWidth="1"/>
    <col min="6" max="6" width="15.140625" style="114" customWidth="1"/>
    <col min="7" max="7" width="13.5703125" style="114" customWidth="1"/>
    <col min="8" max="8" width="12.5703125" style="115" customWidth="1"/>
    <col min="9" max="9" width="13.7109375" style="114" customWidth="1"/>
    <col min="10" max="10" width="14.7109375" customWidth="1"/>
  </cols>
  <sheetData>
    <row r="1" spans="1:10" ht="30.75" customHeight="1" x14ac:dyDescent="0.25">
      <c r="A1" s="278" t="s">
        <v>421</v>
      </c>
      <c r="B1" s="278"/>
      <c r="C1" s="278"/>
      <c r="D1" s="278"/>
      <c r="E1" s="278"/>
      <c r="F1" s="278"/>
      <c r="G1" s="278"/>
      <c r="H1" s="278"/>
      <c r="I1" s="278"/>
      <c r="J1" s="278"/>
    </row>
    <row r="2" spans="1:10" ht="45" x14ac:dyDescent="0.25">
      <c r="A2" s="129" t="s">
        <v>366</v>
      </c>
      <c r="B2" s="129" t="s">
        <v>422</v>
      </c>
      <c r="C2" s="129" t="s">
        <v>2</v>
      </c>
      <c r="D2" s="129" t="s">
        <v>423</v>
      </c>
      <c r="E2" s="129" t="s">
        <v>424</v>
      </c>
      <c r="F2" s="129" t="s">
        <v>425</v>
      </c>
      <c r="G2" s="129" t="s">
        <v>5</v>
      </c>
      <c r="H2" s="129" t="s">
        <v>426</v>
      </c>
      <c r="I2" s="129" t="s">
        <v>427</v>
      </c>
      <c r="J2" s="129" t="s">
        <v>428</v>
      </c>
    </row>
    <row r="3" spans="1:10" ht="18.75" customHeight="1" x14ac:dyDescent="0.25">
      <c r="A3" s="280">
        <v>1</v>
      </c>
      <c r="B3" s="280" t="s">
        <v>429</v>
      </c>
      <c r="C3" s="130" t="s">
        <v>430</v>
      </c>
      <c r="D3" s="131">
        <v>1</v>
      </c>
      <c r="E3" s="284"/>
      <c r="F3" s="276" t="s">
        <v>415</v>
      </c>
      <c r="G3" s="133">
        <f>D3*$E$3</f>
        <v>0</v>
      </c>
      <c r="H3" s="272">
        <f>SUM(G3:G15)</f>
        <v>0</v>
      </c>
      <c r="I3" s="272">
        <f>H3*2</f>
        <v>0</v>
      </c>
      <c r="J3" s="272">
        <f>H3*5</f>
        <v>0</v>
      </c>
    </row>
    <row r="4" spans="1:10" ht="18.75" customHeight="1" x14ac:dyDescent="0.25">
      <c r="A4" s="280"/>
      <c r="B4" s="280"/>
      <c r="C4" s="130" t="s">
        <v>431</v>
      </c>
      <c r="D4" s="131">
        <v>1</v>
      </c>
      <c r="E4" s="285"/>
      <c r="F4" s="277"/>
      <c r="G4" s="133">
        <f t="shared" ref="G4:G39" si="0">D4*$E$3</f>
        <v>0</v>
      </c>
      <c r="H4" s="273"/>
      <c r="I4" s="273"/>
      <c r="J4" s="273"/>
    </row>
    <row r="5" spans="1:10" ht="18.75" customHeight="1" x14ac:dyDescent="0.25">
      <c r="A5" s="280"/>
      <c r="B5" s="280"/>
      <c r="C5" s="130" t="s">
        <v>432</v>
      </c>
      <c r="D5" s="131">
        <v>1</v>
      </c>
      <c r="E5" s="285"/>
      <c r="F5" s="277"/>
      <c r="G5" s="133">
        <f t="shared" si="0"/>
        <v>0</v>
      </c>
      <c r="H5" s="273"/>
      <c r="I5" s="273"/>
      <c r="J5" s="273"/>
    </row>
    <row r="6" spans="1:10" ht="18.75" customHeight="1" x14ac:dyDescent="0.25">
      <c r="A6" s="280"/>
      <c r="B6" s="280"/>
      <c r="C6" s="130" t="s">
        <v>433</v>
      </c>
      <c r="D6" s="131">
        <v>1</v>
      </c>
      <c r="E6" s="285"/>
      <c r="F6" s="277"/>
      <c r="G6" s="133">
        <f t="shared" si="0"/>
        <v>0</v>
      </c>
      <c r="H6" s="273"/>
      <c r="I6" s="273"/>
      <c r="J6" s="273"/>
    </row>
    <row r="7" spans="1:10" ht="18.75" customHeight="1" x14ac:dyDescent="0.25">
      <c r="A7" s="280"/>
      <c r="B7" s="280"/>
      <c r="C7" s="130" t="s">
        <v>434</v>
      </c>
      <c r="D7" s="131">
        <v>1</v>
      </c>
      <c r="E7" s="285"/>
      <c r="F7" s="277"/>
      <c r="G7" s="133">
        <f t="shared" si="0"/>
        <v>0</v>
      </c>
      <c r="H7" s="273"/>
      <c r="I7" s="273"/>
      <c r="J7" s="273"/>
    </row>
    <row r="8" spans="1:10" ht="18.75" customHeight="1" x14ac:dyDescent="0.25">
      <c r="A8" s="280"/>
      <c r="B8" s="280"/>
      <c r="C8" s="130" t="s">
        <v>435</v>
      </c>
      <c r="D8" s="131">
        <v>1</v>
      </c>
      <c r="E8" s="285"/>
      <c r="F8" s="277"/>
      <c r="G8" s="133">
        <f t="shared" si="0"/>
        <v>0</v>
      </c>
      <c r="H8" s="273"/>
      <c r="I8" s="273"/>
      <c r="J8" s="273"/>
    </row>
    <row r="9" spans="1:10" ht="18.75" customHeight="1" x14ac:dyDescent="0.25">
      <c r="A9" s="280"/>
      <c r="B9" s="280"/>
      <c r="C9" s="130" t="s">
        <v>436</v>
      </c>
      <c r="D9" s="131">
        <v>114</v>
      </c>
      <c r="E9" s="285"/>
      <c r="F9" s="277"/>
      <c r="G9" s="133">
        <f t="shared" si="0"/>
        <v>0</v>
      </c>
      <c r="H9" s="273"/>
      <c r="I9" s="273"/>
      <c r="J9" s="273"/>
    </row>
    <row r="10" spans="1:10" ht="18.75" customHeight="1" x14ac:dyDescent="0.25">
      <c r="A10" s="280"/>
      <c r="B10" s="280"/>
      <c r="C10" s="130" t="s">
        <v>437</v>
      </c>
      <c r="D10" s="131">
        <v>10</v>
      </c>
      <c r="E10" s="285"/>
      <c r="F10" s="277"/>
      <c r="G10" s="133">
        <f t="shared" si="0"/>
        <v>0</v>
      </c>
      <c r="H10" s="273"/>
      <c r="I10" s="273"/>
      <c r="J10" s="273"/>
    </row>
    <row r="11" spans="1:10" ht="18.75" customHeight="1" x14ac:dyDescent="0.25">
      <c r="A11" s="280"/>
      <c r="B11" s="280"/>
      <c r="C11" s="130" t="s">
        <v>438</v>
      </c>
      <c r="D11" s="131">
        <v>65</v>
      </c>
      <c r="E11" s="285"/>
      <c r="F11" s="277"/>
      <c r="G11" s="133">
        <f t="shared" si="0"/>
        <v>0</v>
      </c>
      <c r="H11" s="273"/>
      <c r="I11" s="273"/>
      <c r="J11" s="273"/>
    </row>
    <row r="12" spans="1:10" ht="18.75" customHeight="1" x14ac:dyDescent="0.25">
      <c r="A12" s="280"/>
      <c r="B12" s="280"/>
      <c r="C12" s="130" t="s">
        <v>439</v>
      </c>
      <c r="D12" s="131">
        <v>14.37</v>
      </c>
      <c r="E12" s="285"/>
      <c r="F12" s="277"/>
      <c r="G12" s="133">
        <f t="shared" si="0"/>
        <v>0</v>
      </c>
      <c r="H12" s="273"/>
      <c r="I12" s="273"/>
      <c r="J12" s="273"/>
    </row>
    <row r="13" spans="1:10" ht="18.75" customHeight="1" x14ac:dyDescent="0.25">
      <c r="A13" s="280"/>
      <c r="B13" s="280"/>
      <c r="C13" s="130" t="s">
        <v>440</v>
      </c>
      <c r="D13" s="131">
        <v>14.37</v>
      </c>
      <c r="E13" s="285"/>
      <c r="F13" s="277"/>
      <c r="G13" s="133">
        <f t="shared" si="0"/>
        <v>0</v>
      </c>
      <c r="H13" s="273"/>
      <c r="I13" s="273"/>
      <c r="J13" s="273"/>
    </row>
    <row r="14" spans="1:10" ht="18.75" customHeight="1" x14ac:dyDescent="0.25">
      <c r="A14" s="280"/>
      <c r="B14" s="280"/>
      <c r="C14" s="130" t="s">
        <v>441</v>
      </c>
      <c r="D14" s="131">
        <v>14.37</v>
      </c>
      <c r="E14" s="285"/>
      <c r="F14" s="277"/>
      <c r="G14" s="133">
        <f t="shared" si="0"/>
        <v>0</v>
      </c>
      <c r="H14" s="273"/>
      <c r="I14" s="273"/>
      <c r="J14" s="273"/>
    </row>
    <row r="15" spans="1:10" ht="18.75" customHeight="1" x14ac:dyDescent="0.25">
      <c r="A15" s="280"/>
      <c r="B15" s="280"/>
      <c r="C15" s="130" t="s">
        <v>442</v>
      </c>
      <c r="D15" s="131">
        <v>14.37</v>
      </c>
      <c r="E15" s="285"/>
      <c r="F15" s="277"/>
      <c r="G15" s="133">
        <f t="shared" si="0"/>
        <v>0</v>
      </c>
      <c r="H15" s="273"/>
      <c r="I15" s="273"/>
      <c r="J15" s="273"/>
    </row>
    <row r="16" spans="1:10" ht="18.75" customHeight="1" x14ac:dyDescent="0.25">
      <c r="A16" s="281">
        <v>3</v>
      </c>
      <c r="B16" s="281" t="s">
        <v>443</v>
      </c>
      <c r="C16" s="135" t="s">
        <v>444</v>
      </c>
      <c r="D16" s="136">
        <v>19</v>
      </c>
      <c r="E16" s="285"/>
      <c r="F16" s="277"/>
      <c r="G16" s="137">
        <f t="shared" si="0"/>
        <v>0</v>
      </c>
      <c r="H16" s="274">
        <f>SUM(G16:G17)</f>
        <v>0</v>
      </c>
      <c r="I16" s="274">
        <f>H16*2</f>
        <v>0</v>
      </c>
      <c r="J16" s="274">
        <f>H16*5</f>
        <v>0</v>
      </c>
    </row>
    <row r="17" spans="1:10" ht="30" x14ac:dyDescent="0.25">
      <c r="A17" s="281"/>
      <c r="B17" s="281"/>
      <c r="C17" s="135" t="s">
        <v>445</v>
      </c>
      <c r="D17" s="136">
        <v>67</v>
      </c>
      <c r="E17" s="285"/>
      <c r="F17" s="277"/>
      <c r="G17" s="137">
        <f t="shared" si="0"/>
        <v>0</v>
      </c>
      <c r="H17" s="275"/>
      <c r="I17" s="275"/>
      <c r="J17" s="275"/>
    </row>
    <row r="18" spans="1:10" ht="18.75" customHeight="1" x14ac:dyDescent="0.25">
      <c r="A18" s="160">
        <v>4</v>
      </c>
      <c r="B18" s="160" t="s">
        <v>388</v>
      </c>
      <c r="C18" s="130" t="s">
        <v>446</v>
      </c>
      <c r="D18" s="131">
        <v>30</v>
      </c>
      <c r="E18" s="285"/>
      <c r="F18" s="277"/>
      <c r="G18" s="133">
        <f t="shared" si="0"/>
        <v>0</v>
      </c>
      <c r="H18" s="162">
        <f>G18</f>
        <v>0</v>
      </c>
      <c r="I18" s="162">
        <f>H18*2</f>
        <v>0</v>
      </c>
      <c r="J18" s="162">
        <f>H18*5</f>
        <v>0</v>
      </c>
    </row>
    <row r="19" spans="1:10" ht="18.75" customHeight="1" x14ac:dyDescent="0.25">
      <c r="A19" s="161">
        <v>5</v>
      </c>
      <c r="B19" s="161" t="s">
        <v>389</v>
      </c>
      <c r="C19" s="135" t="s">
        <v>446</v>
      </c>
      <c r="D19" s="136">
        <v>10</v>
      </c>
      <c r="E19" s="285"/>
      <c r="F19" s="277"/>
      <c r="G19" s="137">
        <f t="shared" si="0"/>
        <v>0</v>
      </c>
      <c r="H19" s="165">
        <f>G19</f>
        <v>0</v>
      </c>
      <c r="I19" s="165">
        <f>H19*2</f>
        <v>0</v>
      </c>
      <c r="J19" s="165">
        <f>H19*5</f>
        <v>0</v>
      </c>
    </row>
    <row r="20" spans="1:10" ht="18.75" customHeight="1" x14ac:dyDescent="0.25">
      <c r="A20" s="280">
        <v>6</v>
      </c>
      <c r="B20" s="280" t="s">
        <v>390</v>
      </c>
      <c r="C20" s="130" t="s">
        <v>447</v>
      </c>
      <c r="D20" s="131">
        <v>0.5</v>
      </c>
      <c r="E20" s="285"/>
      <c r="F20" s="277"/>
      <c r="G20" s="133">
        <f t="shared" si="0"/>
        <v>0</v>
      </c>
      <c r="H20" s="272">
        <f>SUM(G20:G22)</f>
        <v>0</v>
      </c>
      <c r="I20" s="272">
        <f>H20*2</f>
        <v>0</v>
      </c>
      <c r="J20" s="272">
        <f>H20*5</f>
        <v>0</v>
      </c>
    </row>
    <row r="21" spans="1:10" ht="18.75" customHeight="1" x14ac:dyDescent="0.25">
      <c r="A21" s="280"/>
      <c r="B21" s="280"/>
      <c r="C21" s="130" t="s">
        <v>448</v>
      </c>
      <c r="D21" s="131">
        <v>1</v>
      </c>
      <c r="E21" s="285"/>
      <c r="F21" s="277"/>
      <c r="G21" s="133">
        <f t="shared" si="0"/>
        <v>0</v>
      </c>
      <c r="H21" s="273"/>
      <c r="I21" s="273"/>
      <c r="J21" s="273"/>
    </row>
    <row r="22" spans="1:10" ht="18.75" customHeight="1" x14ac:dyDescent="0.25">
      <c r="A22" s="280"/>
      <c r="B22" s="280"/>
      <c r="C22" s="130" t="s">
        <v>449</v>
      </c>
      <c r="D22" s="131">
        <v>1</v>
      </c>
      <c r="E22" s="285"/>
      <c r="F22" s="277"/>
      <c r="G22" s="133">
        <f t="shared" si="0"/>
        <v>0</v>
      </c>
      <c r="H22" s="273"/>
      <c r="I22" s="273"/>
      <c r="J22" s="273"/>
    </row>
    <row r="23" spans="1:10" ht="18.75" customHeight="1" x14ac:dyDescent="0.25">
      <c r="A23" s="161">
        <v>7</v>
      </c>
      <c r="B23" s="161" t="s">
        <v>391</v>
      </c>
      <c r="C23" s="135" t="s">
        <v>446</v>
      </c>
      <c r="D23" s="136">
        <v>10</v>
      </c>
      <c r="E23" s="285"/>
      <c r="F23" s="277"/>
      <c r="G23" s="137">
        <f t="shared" si="0"/>
        <v>0</v>
      </c>
      <c r="H23" s="165">
        <f>G23</f>
        <v>0</v>
      </c>
      <c r="I23" s="165">
        <f t="shared" ref="I23:I25" si="1">H23*2</f>
        <v>0</v>
      </c>
      <c r="J23" s="165">
        <f>H23*5</f>
        <v>0</v>
      </c>
    </row>
    <row r="24" spans="1:10" ht="18.75" customHeight="1" x14ac:dyDescent="0.25">
      <c r="A24" s="160">
        <v>8</v>
      </c>
      <c r="B24" s="160" t="s">
        <v>392</v>
      </c>
      <c r="C24" s="130" t="s">
        <v>450</v>
      </c>
      <c r="D24" s="131">
        <v>70</v>
      </c>
      <c r="E24" s="285"/>
      <c r="F24" s="277"/>
      <c r="G24" s="133">
        <f t="shared" si="0"/>
        <v>0</v>
      </c>
      <c r="H24" s="162">
        <f>G24</f>
        <v>0</v>
      </c>
      <c r="I24" s="162">
        <f t="shared" si="1"/>
        <v>0</v>
      </c>
      <c r="J24" s="162">
        <f>H24*5</f>
        <v>0</v>
      </c>
    </row>
    <row r="25" spans="1:10" ht="45" x14ac:dyDescent="0.25">
      <c r="A25" s="161">
        <v>10</v>
      </c>
      <c r="B25" s="161" t="s">
        <v>394</v>
      </c>
      <c r="C25" s="135" t="s">
        <v>451</v>
      </c>
      <c r="D25" s="136">
        <v>10</v>
      </c>
      <c r="E25" s="285"/>
      <c r="F25" s="277"/>
      <c r="G25" s="137">
        <f t="shared" si="0"/>
        <v>0</v>
      </c>
      <c r="H25" s="165">
        <f>G25</f>
        <v>0</v>
      </c>
      <c r="I25" s="165">
        <f t="shared" si="1"/>
        <v>0</v>
      </c>
      <c r="J25" s="165">
        <f>H25*5</f>
        <v>0</v>
      </c>
    </row>
    <row r="26" spans="1:10" ht="18.75" customHeight="1" x14ac:dyDescent="0.25">
      <c r="A26" s="280">
        <v>11</v>
      </c>
      <c r="B26" s="280" t="s">
        <v>452</v>
      </c>
      <c r="C26" s="130" t="s">
        <v>453</v>
      </c>
      <c r="D26" s="131">
        <v>0.5</v>
      </c>
      <c r="E26" s="285"/>
      <c r="F26" s="277"/>
      <c r="G26" s="133">
        <f t="shared" si="0"/>
        <v>0</v>
      </c>
      <c r="H26" s="272">
        <f>SUM(G26:G30)</f>
        <v>0</v>
      </c>
      <c r="I26" s="272">
        <f>H26*2</f>
        <v>0</v>
      </c>
      <c r="J26" s="272">
        <f>H26*5</f>
        <v>0</v>
      </c>
    </row>
    <row r="27" spans="1:10" ht="18.75" customHeight="1" x14ac:dyDescent="0.25">
      <c r="A27" s="280"/>
      <c r="B27" s="280"/>
      <c r="C27" s="130" t="s">
        <v>454</v>
      </c>
      <c r="D27" s="131">
        <v>1</v>
      </c>
      <c r="E27" s="285"/>
      <c r="F27" s="277"/>
      <c r="G27" s="133">
        <f t="shared" si="0"/>
        <v>0</v>
      </c>
      <c r="H27" s="273"/>
      <c r="I27" s="273"/>
      <c r="J27" s="273"/>
    </row>
    <row r="28" spans="1:10" ht="18.75" customHeight="1" x14ac:dyDescent="0.25">
      <c r="A28" s="280"/>
      <c r="B28" s="280"/>
      <c r="C28" s="130" t="s">
        <v>455</v>
      </c>
      <c r="D28" s="131">
        <v>1</v>
      </c>
      <c r="E28" s="285"/>
      <c r="F28" s="277"/>
      <c r="G28" s="133">
        <f t="shared" si="0"/>
        <v>0</v>
      </c>
      <c r="H28" s="273"/>
      <c r="I28" s="273"/>
      <c r="J28" s="273"/>
    </row>
    <row r="29" spans="1:10" ht="18.75" customHeight="1" x14ac:dyDescent="0.25">
      <c r="A29" s="280"/>
      <c r="B29" s="280"/>
      <c r="C29" s="130" t="s">
        <v>456</v>
      </c>
      <c r="D29" s="131">
        <v>1</v>
      </c>
      <c r="E29" s="285"/>
      <c r="F29" s="277"/>
      <c r="G29" s="133">
        <f t="shared" si="0"/>
        <v>0</v>
      </c>
      <c r="H29" s="273"/>
      <c r="I29" s="273"/>
      <c r="J29" s="273"/>
    </row>
    <row r="30" spans="1:10" ht="18.75" customHeight="1" x14ac:dyDescent="0.25">
      <c r="A30" s="280"/>
      <c r="B30" s="280"/>
      <c r="C30" s="130" t="s">
        <v>457</v>
      </c>
      <c r="D30" s="131">
        <v>0.5</v>
      </c>
      <c r="E30" s="285"/>
      <c r="F30" s="277"/>
      <c r="G30" s="133">
        <f t="shared" si="0"/>
        <v>0</v>
      </c>
      <c r="H30" s="273"/>
      <c r="I30" s="273"/>
      <c r="J30" s="273"/>
    </row>
    <row r="31" spans="1:10" ht="32.25" x14ac:dyDescent="0.25">
      <c r="A31" s="161">
        <v>12</v>
      </c>
      <c r="B31" s="161" t="s">
        <v>396</v>
      </c>
      <c r="C31" s="138" t="s">
        <v>458</v>
      </c>
      <c r="D31" s="136">
        <v>10</v>
      </c>
      <c r="E31" s="285"/>
      <c r="F31" s="277"/>
      <c r="G31" s="137">
        <f t="shared" si="0"/>
        <v>0</v>
      </c>
      <c r="H31" s="165">
        <f>G31</f>
        <v>0</v>
      </c>
      <c r="I31" s="165">
        <f t="shared" ref="I31:I32" si="2">H31*2</f>
        <v>0</v>
      </c>
      <c r="J31" s="165">
        <f>H31*5</f>
        <v>0</v>
      </c>
    </row>
    <row r="32" spans="1:10" ht="30" x14ac:dyDescent="0.25">
      <c r="A32" s="160">
        <v>13</v>
      </c>
      <c r="B32" s="160" t="s">
        <v>397</v>
      </c>
      <c r="C32" s="132" t="s">
        <v>459</v>
      </c>
      <c r="D32" s="131">
        <v>10</v>
      </c>
      <c r="E32" s="285"/>
      <c r="F32" s="277"/>
      <c r="G32" s="133">
        <f t="shared" si="0"/>
        <v>0</v>
      </c>
      <c r="H32" s="162">
        <f>G32</f>
        <v>0</v>
      </c>
      <c r="I32" s="162">
        <f t="shared" si="2"/>
        <v>0</v>
      </c>
      <c r="J32" s="162">
        <f>H32*5</f>
        <v>0</v>
      </c>
    </row>
    <row r="33" spans="1:10" x14ac:dyDescent="0.25">
      <c r="A33" s="264">
        <v>14</v>
      </c>
      <c r="B33" s="264" t="s">
        <v>460</v>
      </c>
      <c r="C33" s="135" t="s">
        <v>461</v>
      </c>
      <c r="D33" s="136">
        <v>15</v>
      </c>
      <c r="E33" s="285"/>
      <c r="F33" s="277"/>
      <c r="G33" s="137">
        <f t="shared" si="0"/>
        <v>0</v>
      </c>
      <c r="H33" s="267">
        <f>SUM(G33:G39)</f>
        <v>0</v>
      </c>
      <c r="I33" s="267">
        <f>H33*2</f>
        <v>0</v>
      </c>
      <c r="J33" s="267">
        <f>H33*5</f>
        <v>0</v>
      </c>
    </row>
    <row r="34" spans="1:10" x14ac:dyDescent="0.25">
      <c r="A34" s="265"/>
      <c r="B34" s="265"/>
      <c r="C34" s="135" t="s">
        <v>462</v>
      </c>
      <c r="D34" s="136">
        <v>10</v>
      </c>
      <c r="E34" s="285"/>
      <c r="F34" s="277"/>
      <c r="G34" s="137">
        <f t="shared" si="0"/>
        <v>0</v>
      </c>
      <c r="H34" s="268"/>
      <c r="I34" s="268"/>
      <c r="J34" s="268"/>
    </row>
    <row r="35" spans="1:10" x14ac:dyDescent="0.25">
      <c r="A35" s="265"/>
      <c r="B35" s="265"/>
      <c r="C35" s="135" t="s">
        <v>463</v>
      </c>
      <c r="D35" s="136">
        <v>1</v>
      </c>
      <c r="E35" s="285"/>
      <c r="F35" s="277"/>
      <c r="G35" s="137">
        <f t="shared" si="0"/>
        <v>0</v>
      </c>
      <c r="H35" s="268"/>
      <c r="I35" s="268"/>
      <c r="J35" s="268"/>
    </row>
    <row r="36" spans="1:10" x14ac:dyDescent="0.25">
      <c r="A36" s="265"/>
      <c r="B36" s="265"/>
      <c r="C36" s="135" t="s">
        <v>464</v>
      </c>
      <c r="D36" s="136">
        <v>1</v>
      </c>
      <c r="E36" s="285"/>
      <c r="F36" s="277"/>
      <c r="G36" s="137">
        <f t="shared" si="0"/>
        <v>0</v>
      </c>
      <c r="H36" s="268"/>
      <c r="I36" s="268"/>
      <c r="J36" s="268"/>
    </row>
    <row r="37" spans="1:10" x14ac:dyDescent="0.25">
      <c r="A37" s="265"/>
      <c r="B37" s="265"/>
      <c r="C37" s="135" t="s">
        <v>465</v>
      </c>
      <c r="D37" s="136">
        <v>1</v>
      </c>
      <c r="E37" s="285"/>
      <c r="F37" s="277"/>
      <c r="G37" s="137">
        <f t="shared" si="0"/>
        <v>0</v>
      </c>
      <c r="H37" s="268"/>
      <c r="I37" s="268"/>
      <c r="J37" s="268"/>
    </row>
    <row r="38" spans="1:10" x14ac:dyDescent="0.25">
      <c r="A38" s="265"/>
      <c r="B38" s="265"/>
      <c r="C38" s="135" t="s">
        <v>466</v>
      </c>
      <c r="D38" s="136">
        <v>1</v>
      </c>
      <c r="E38" s="285"/>
      <c r="F38" s="277"/>
      <c r="G38" s="137">
        <f t="shared" si="0"/>
        <v>0</v>
      </c>
      <c r="H38" s="268"/>
      <c r="I38" s="268"/>
      <c r="J38" s="268"/>
    </row>
    <row r="39" spans="1:10" x14ac:dyDescent="0.25">
      <c r="A39" s="266"/>
      <c r="B39" s="266"/>
      <c r="C39" s="135" t="s">
        <v>467</v>
      </c>
      <c r="D39" s="136">
        <v>1</v>
      </c>
      <c r="E39" s="285"/>
      <c r="F39" s="277"/>
      <c r="G39" s="137">
        <f t="shared" si="0"/>
        <v>0</v>
      </c>
      <c r="H39" s="269"/>
      <c r="I39" s="269"/>
      <c r="J39" s="269"/>
    </row>
    <row r="40" spans="1:10" ht="40.5" customHeight="1" x14ac:dyDescent="0.25">
      <c r="A40" s="283" t="s">
        <v>468</v>
      </c>
      <c r="B40" s="283"/>
      <c r="C40" s="164" t="s">
        <v>469</v>
      </c>
      <c r="D40" s="134">
        <f>SUM(D3:D39)</f>
        <v>524.98</v>
      </c>
      <c r="E40" s="163">
        <f>SUM(E3:E39)</f>
        <v>0</v>
      </c>
      <c r="F40" s="134" t="s">
        <v>415</v>
      </c>
      <c r="G40" s="282">
        <f>SUM(G3:G39)</f>
        <v>0</v>
      </c>
      <c r="H40" s="282"/>
      <c r="I40" s="163">
        <f>SUM(I3:I39)</f>
        <v>0</v>
      </c>
      <c r="J40" s="163">
        <f>SUM(J3:J39)</f>
        <v>0</v>
      </c>
    </row>
    <row r="41" spans="1:10" x14ac:dyDescent="0.25">
      <c r="A41" s="127"/>
    </row>
    <row r="42" spans="1:10" ht="18" customHeight="1" x14ac:dyDescent="0.25">
      <c r="A42" s="279"/>
      <c r="B42" s="279"/>
      <c r="C42" s="279"/>
      <c r="D42" s="279"/>
      <c r="E42" s="279"/>
      <c r="F42" s="279"/>
      <c r="G42" s="279"/>
      <c r="H42" s="279"/>
      <c r="I42" s="279"/>
      <c r="J42" s="279"/>
    </row>
    <row r="43" spans="1:10" ht="18" customHeight="1" x14ac:dyDescent="0.25">
      <c r="A43" s="279"/>
      <c r="B43" s="279"/>
      <c r="C43" s="279"/>
      <c r="D43" s="279"/>
      <c r="E43" s="279"/>
      <c r="F43" s="279"/>
      <c r="G43" s="279"/>
      <c r="H43" s="279"/>
      <c r="I43" s="279"/>
      <c r="J43" s="279"/>
    </row>
    <row r="44" spans="1:10" ht="18" customHeight="1" x14ac:dyDescent="0.25">
      <c r="A44" s="279"/>
      <c r="B44" s="279"/>
      <c r="C44" s="279"/>
      <c r="D44" s="279"/>
      <c r="E44" s="279"/>
      <c r="F44" s="279"/>
      <c r="G44" s="279"/>
      <c r="H44" s="279"/>
      <c r="I44" s="279"/>
      <c r="J44" s="279"/>
    </row>
    <row r="45" spans="1:10" ht="33.75" customHeight="1" x14ac:dyDescent="0.25">
      <c r="A45" s="270"/>
      <c r="B45" s="270"/>
      <c r="C45" s="270"/>
      <c r="D45" s="270"/>
      <c r="E45" s="270"/>
      <c r="F45" s="270"/>
      <c r="G45" s="270"/>
      <c r="H45" s="270"/>
      <c r="I45" s="270"/>
      <c r="J45" s="270"/>
    </row>
    <row r="46" spans="1:10" ht="18" customHeight="1" x14ac:dyDescent="0.25">
      <c r="A46" s="270"/>
      <c r="B46" s="270"/>
      <c r="C46" s="270"/>
      <c r="D46" s="270"/>
      <c r="E46" s="270"/>
      <c r="F46" s="270"/>
      <c r="G46" s="270"/>
      <c r="H46" s="270"/>
      <c r="I46" s="270"/>
      <c r="J46" s="270"/>
    </row>
    <row r="47" spans="1:10" ht="18" customHeight="1" x14ac:dyDescent="0.25">
      <c r="A47" s="271"/>
      <c r="B47" s="271"/>
      <c r="C47" s="271"/>
      <c r="D47" s="271"/>
      <c r="E47" s="271"/>
      <c r="F47" s="271"/>
      <c r="G47" s="271"/>
      <c r="H47" s="271"/>
      <c r="I47" s="271"/>
      <c r="J47" s="271"/>
    </row>
  </sheetData>
  <mergeCells count="36">
    <mergeCell ref="A1:J1"/>
    <mergeCell ref="A43:J43"/>
    <mergeCell ref="A44:J44"/>
    <mergeCell ref="A3:A15"/>
    <mergeCell ref="B3:B15"/>
    <mergeCell ref="A16:A17"/>
    <mergeCell ref="B16:B17"/>
    <mergeCell ref="A20:A22"/>
    <mergeCell ref="B20:B22"/>
    <mergeCell ref="H26:H30"/>
    <mergeCell ref="G40:H40"/>
    <mergeCell ref="A42:J42"/>
    <mergeCell ref="A26:A30"/>
    <mergeCell ref="B26:B30"/>
    <mergeCell ref="A40:B40"/>
    <mergeCell ref="E3:E39"/>
    <mergeCell ref="H3:H15"/>
    <mergeCell ref="H16:H17"/>
    <mergeCell ref="H20:H22"/>
    <mergeCell ref="F3:F39"/>
    <mergeCell ref="B33:B39"/>
    <mergeCell ref="I3:I15"/>
    <mergeCell ref="I16:I17"/>
    <mergeCell ref="I20:I22"/>
    <mergeCell ref="I26:I30"/>
    <mergeCell ref="J3:J15"/>
    <mergeCell ref="J16:J17"/>
    <mergeCell ref="J20:J22"/>
    <mergeCell ref="J26:J30"/>
    <mergeCell ref="A33:A39"/>
    <mergeCell ref="H33:H39"/>
    <mergeCell ref="A45:J45"/>
    <mergeCell ref="A46:J46"/>
    <mergeCell ref="A47:J47"/>
    <mergeCell ref="I33:I39"/>
    <mergeCell ref="J33:J39"/>
  </mergeCells>
  <printOptions horizontalCentered="1" verticalCentered="1"/>
  <pageMargins left="0.23622047244094491" right="0.23622047244094491" top="0.74803149606299213" bottom="0.74803149606299213" header="0.31496062992125984" footer="0.31496062992125984"/>
  <pageSetup paperSize="8"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53"/>
  <sheetViews>
    <sheetView showGridLines="0" topLeftCell="A58" zoomScaleNormal="100" workbookViewId="0">
      <selection activeCell="G15" sqref="G15"/>
    </sheetView>
  </sheetViews>
  <sheetFormatPr defaultRowHeight="15" x14ac:dyDescent="0.2"/>
  <cols>
    <col min="1" max="1" width="12.140625" style="9" customWidth="1"/>
    <col min="2" max="2" width="72.140625" style="9" customWidth="1"/>
    <col min="3" max="3" width="22.140625" style="9" customWidth="1"/>
    <col min="4" max="4" width="20.140625" style="9" customWidth="1"/>
    <col min="5" max="5" width="12.7109375" style="9" customWidth="1"/>
    <col min="6" max="6" width="12" style="9" customWidth="1"/>
    <col min="7" max="7" width="15.140625" style="9" customWidth="1"/>
    <col min="8" max="16384" width="9.140625" style="9"/>
  </cols>
  <sheetData>
    <row r="1" spans="1:4" ht="23.25" x14ac:dyDescent="0.35">
      <c r="A1" s="176" t="s">
        <v>16</v>
      </c>
      <c r="B1" s="176"/>
      <c r="C1" s="176"/>
      <c r="D1" s="176"/>
    </row>
    <row r="3" spans="1:4" ht="17.25" customHeight="1" x14ac:dyDescent="0.2">
      <c r="A3" s="24"/>
      <c r="B3" s="25" t="s">
        <v>17</v>
      </c>
      <c r="C3" s="27" t="s">
        <v>18</v>
      </c>
    </row>
    <row r="4" spans="1:4" ht="17.25" customHeight="1" x14ac:dyDescent="0.2">
      <c r="A4" s="24"/>
      <c r="B4" s="25" t="s">
        <v>19</v>
      </c>
      <c r="C4" s="26"/>
    </row>
    <row r="6" spans="1:4" ht="18" customHeight="1" x14ac:dyDescent="0.2">
      <c r="A6" s="170" t="s">
        <v>20</v>
      </c>
      <c r="B6" s="170"/>
      <c r="C6" s="170"/>
    </row>
    <row r="7" spans="1:4" ht="15" customHeight="1" x14ac:dyDescent="0.2">
      <c r="A7" s="28"/>
      <c r="B7" s="28"/>
      <c r="C7" s="28"/>
    </row>
    <row r="8" spans="1:4" ht="18" customHeight="1" x14ac:dyDescent="0.2">
      <c r="A8" s="27" t="s">
        <v>21</v>
      </c>
      <c r="B8" s="29" t="s">
        <v>22</v>
      </c>
      <c r="C8" s="27"/>
    </row>
    <row r="9" spans="1:4" ht="18" customHeight="1" x14ac:dyDescent="0.2">
      <c r="A9" s="27" t="s">
        <v>23</v>
      </c>
      <c r="B9" s="29" t="s">
        <v>24</v>
      </c>
      <c r="C9" s="27" t="s">
        <v>25</v>
      </c>
    </row>
    <row r="10" spans="1:4" x14ac:dyDescent="0.2">
      <c r="A10" s="27" t="s">
        <v>26</v>
      </c>
      <c r="B10" s="29" t="s">
        <v>27</v>
      </c>
      <c r="C10" s="33"/>
    </row>
    <row r="11" spans="1:4" ht="18" customHeight="1" x14ac:dyDescent="0.2">
      <c r="A11" s="27" t="s">
        <v>28</v>
      </c>
      <c r="B11" s="29" t="s">
        <v>29</v>
      </c>
      <c r="C11" s="27">
        <v>30</v>
      </c>
    </row>
    <row r="12" spans="1:4" x14ac:dyDescent="0.2">
      <c r="A12" s="27" t="s">
        <v>30</v>
      </c>
      <c r="B12" s="65" t="s">
        <v>31</v>
      </c>
      <c r="C12" s="61">
        <v>116</v>
      </c>
    </row>
    <row r="13" spans="1:4" ht="12.75" customHeight="1" x14ac:dyDescent="0.2"/>
    <row r="14" spans="1:4" ht="12.75" customHeight="1" x14ac:dyDescent="0.2">
      <c r="A14" s="35"/>
      <c r="B14" s="35"/>
    </row>
    <row r="15" spans="1:4" ht="17.25" customHeight="1" x14ac:dyDescent="0.2">
      <c r="A15" s="170" t="s">
        <v>32</v>
      </c>
      <c r="B15" s="170"/>
      <c r="C15" s="170"/>
    </row>
    <row r="16" spans="1:4" ht="12.75" customHeight="1" x14ac:dyDescent="0.2"/>
    <row r="17" spans="1:3" ht="15.75" x14ac:dyDescent="0.25">
      <c r="A17" s="177" t="s">
        <v>33</v>
      </c>
      <c r="B17" s="177"/>
      <c r="C17" s="177"/>
    </row>
    <row r="18" spans="1:3" ht="15" customHeight="1" x14ac:dyDescent="0.25">
      <c r="A18" s="30"/>
      <c r="B18" s="30"/>
      <c r="C18" s="30"/>
    </row>
    <row r="19" spans="1:3" ht="30" x14ac:dyDescent="0.2">
      <c r="A19" s="31">
        <v>1</v>
      </c>
      <c r="B19" s="32" t="s">
        <v>34</v>
      </c>
      <c r="C19" s="33" t="s">
        <v>35</v>
      </c>
    </row>
    <row r="20" spans="1:3" ht="18" customHeight="1" x14ac:dyDescent="0.2">
      <c r="A20" s="31">
        <v>2</v>
      </c>
      <c r="B20" s="32" t="s">
        <v>36</v>
      </c>
      <c r="C20" s="27" t="s">
        <v>37</v>
      </c>
    </row>
    <row r="21" spans="1:3" ht="30" x14ac:dyDescent="0.2">
      <c r="A21" s="31">
        <v>3</v>
      </c>
      <c r="B21" s="32" t="s">
        <v>38</v>
      </c>
      <c r="C21" s="33" t="s">
        <v>39</v>
      </c>
    </row>
    <row r="22" spans="1:3" ht="17.25" customHeight="1" x14ac:dyDescent="0.2">
      <c r="A22" s="27">
        <v>4</v>
      </c>
      <c r="B22" s="32" t="s">
        <v>40</v>
      </c>
      <c r="C22" s="34">
        <v>45658</v>
      </c>
    </row>
    <row r="24" spans="1:3" ht="15.75" x14ac:dyDescent="0.2">
      <c r="A24" s="170" t="s">
        <v>41</v>
      </c>
      <c r="B24" s="170"/>
      <c r="C24" s="170"/>
    </row>
    <row r="25" spans="1:3" ht="15.75" thickBot="1" x14ac:dyDescent="0.25"/>
    <row r="26" spans="1:3" ht="16.5" thickBot="1" x14ac:dyDescent="0.25">
      <c r="A26" s="153">
        <v>1</v>
      </c>
      <c r="B26" s="149" t="s">
        <v>42</v>
      </c>
      <c r="C26" s="149" t="s">
        <v>43</v>
      </c>
    </row>
    <row r="27" spans="1:3" ht="15.75" thickBot="1" x14ac:dyDescent="0.25">
      <c r="A27" s="10" t="s">
        <v>21</v>
      </c>
      <c r="B27" s="11" t="s">
        <v>44</v>
      </c>
      <c r="C27" s="12"/>
    </row>
    <row r="28" spans="1:3" ht="15.75" thickBot="1" x14ac:dyDescent="0.25">
      <c r="A28" s="10" t="s">
        <v>23</v>
      </c>
      <c r="B28" s="11" t="s">
        <v>45</v>
      </c>
      <c r="C28" s="12"/>
    </row>
    <row r="29" spans="1:3" ht="15.75" thickBot="1" x14ac:dyDescent="0.25">
      <c r="A29" s="10" t="s">
        <v>26</v>
      </c>
      <c r="B29" s="11" t="s">
        <v>46</v>
      </c>
      <c r="C29" s="12"/>
    </row>
    <row r="30" spans="1:3" ht="15.75" thickBot="1" x14ac:dyDescent="0.25">
      <c r="A30" s="10" t="s">
        <v>28</v>
      </c>
      <c r="B30" s="11" t="s">
        <v>47</v>
      </c>
      <c r="C30" s="12"/>
    </row>
    <row r="31" spans="1:3" ht="15.75" thickBot="1" x14ac:dyDescent="0.25">
      <c r="A31" s="10" t="s">
        <v>30</v>
      </c>
      <c r="B31" s="11" t="s">
        <v>48</v>
      </c>
      <c r="C31" s="12"/>
    </row>
    <row r="32" spans="1:3" x14ac:dyDescent="0.2">
      <c r="A32" s="10"/>
      <c r="B32" s="11"/>
      <c r="C32" s="12"/>
    </row>
    <row r="33" spans="1:4" ht="15.75" thickBot="1" x14ac:dyDescent="0.25">
      <c r="A33" s="10" t="s">
        <v>49</v>
      </c>
      <c r="B33" s="11" t="s">
        <v>50</v>
      </c>
      <c r="C33" s="12"/>
    </row>
    <row r="34" spans="1:4" ht="16.5" thickBot="1" x14ac:dyDescent="0.25">
      <c r="A34" s="168" t="s">
        <v>51</v>
      </c>
      <c r="B34" s="169"/>
      <c r="C34" s="13">
        <f>SUM(C27:C33)</f>
        <v>0</v>
      </c>
    </row>
    <row r="35" spans="1:4" ht="12.75" customHeight="1" x14ac:dyDescent="0.2"/>
    <row r="36" spans="1:4" ht="12.75" customHeight="1" x14ac:dyDescent="0.2"/>
    <row r="37" spans="1:4" ht="15.75" x14ac:dyDescent="0.2">
      <c r="A37" s="170" t="s">
        <v>52</v>
      </c>
      <c r="B37" s="170"/>
      <c r="C37" s="170"/>
      <c r="D37" s="170"/>
    </row>
    <row r="38" spans="1:4" ht="15.75" x14ac:dyDescent="0.2">
      <c r="A38" s="14"/>
    </row>
    <row r="39" spans="1:4" ht="15.75" x14ac:dyDescent="0.2">
      <c r="A39" s="173" t="s">
        <v>53</v>
      </c>
      <c r="B39" s="173"/>
      <c r="C39" s="173"/>
      <c r="D39" s="173"/>
    </row>
    <row r="40" spans="1:4" ht="15.75" thickBot="1" x14ac:dyDescent="0.25"/>
    <row r="41" spans="1:4" ht="16.5" thickBot="1" x14ac:dyDescent="0.25">
      <c r="A41" s="153" t="s">
        <v>54</v>
      </c>
      <c r="B41" s="149" t="s">
        <v>55</v>
      </c>
      <c r="C41" s="149" t="s">
        <v>56</v>
      </c>
      <c r="D41" s="149" t="s">
        <v>43</v>
      </c>
    </row>
    <row r="42" spans="1:4" ht="15.75" thickBot="1" x14ac:dyDescent="0.25">
      <c r="A42" s="10" t="s">
        <v>21</v>
      </c>
      <c r="B42" s="11" t="s">
        <v>57</v>
      </c>
      <c r="C42" s="85"/>
      <c r="D42" s="12"/>
    </row>
    <row r="43" spans="1:4" ht="15.75" thickBot="1" x14ac:dyDescent="0.25">
      <c r="A43" s="10" t="s">
        <v>23</v>
      </c>
      <c r="B43" s="11" t="s">
        <v>58</v>
      </c>
      <c r="C43" s="85"/>
      <c r="D43" s="12"/>
    </row>
    <row r="44" spans="1:4" ht="16.5" thickBot="1" x14ac:dyDescent="0.25">
      <c r="A44" s="168" t="s">
        <v>51</v>
      </c>
      <c r="B44" s="169"/>
      <c r="C44" s="86">
        <f>SUM(C42:C43)</f>
        <v>0</v>
      </c>
      <c r="D44" s="13">
        <f>SUM(D42:D43)</f>
        <v>0</v>
      </c>
    </row>
    <row r="45" spans="1:4" ht="12.75" customHeight="1" x14ac:dyDescent="0.2"/>
    <row r="46" spans="1:4" ht="12.75" customHeight="1" x14ac:dyDescent="0.2"/>
    <row r="47" spans="1:4" ht="32.25" customHeight="1" x14ac:dyDescent="0.2">
      <c r="A47" s="178" t="s">
        <v>59</v>
      </c>
      <c r="B47" s="178"/>
      <c r="C47" s="178"/>
      <c r="D47" s="178"/>
    </row>
    <row r="48" spans="1:4" ht="15.75" thickBot="1" x14ac:dyDescent="0.25"/>
    <row r="49" spans="1:4" ht="16.5" thickBot="1" x14ac:dyDescent="0.25">
      <c r="A49" s="153" t="s">
        <v>60</v>
      </c>
      <c r="B49" s="149" t="s">
        <v>61</v>
      </c>
      <c r="C49" s="149" t="s">
        <v>56</v>
      </c>
      <c r="D49" s="149" t="s">
        <v>43</v>
      </c>
    </row>
    <row r="50" spans="1:4" ht="15.75" thickBot="1" x14ac:dyDescent="0.25">
      <c r="A50" s="10" t="s">
        <v>21</v>
      </c>
      <c r="B50" s="11" t="s">
        <v>62</v>
      </c>
      <c r="C50" s="15"/>
      <c r="D50" s="12"/>
    </row>
    <row r="51" spans="1:4" ht="15.75" thickBot="1" x14ac:dyDescent="0.25">
      <c r="A51" s="10" t="s">
        <v>23</v>
      </c>
      <c r="B51" s="11" t="s">
        <v>63</v>
      </c>
      <c r="C51" s="15"/>
      <c r="D51" s="12"/>
    </row>
    <row r="52" spans="1:4" ht="15.75" thickBot="1" x14ac:dyDescent="0.25">
      <c r="A52" s="10" t="s">
        <v>26</v>
      </c>
      <c r="B52" s="11" t="s">
        <v>64</v>
      </c>
      <c r="C52" s="84"/>
      <c r="D52" s="12"/>
    </row>
    <row r="53" spans="1:4" ht="15.75" thickBot="1" x14ac:dyDescent="0.25">
      <c r="A53" s="10" t="s">
        <v>28</v>
      </c>
      <c r="B53" s="11" t="s">
        <v>65</v>
      </c>
      <c r="C53" s="15"/>
      <c r="D53" s="12"/>
    </row>
    <row r="54" spans="1:4" ht="15.75" thickBot="1" x14ac:dyDescent="0.25">
      <c r="A54" s="10" t="s">
        <v>30</v>
      </c>
      <c r="B54" s="11" t="s">
        <v>66</v>
      </c>
      <c r="C54" s="15"/>
      <c r="D54" s="12"/>
    </row>
    <row r="55" spans="1:4" ht="15.75" thickBot="1" x14ac:dyDescent="0.25">
      <c r="A55" s="10" t="s">
        <v>67</v>
      </c>
      <c r="B55" s="11" t="s">
        <v>68</v>
      </c>
      <c r="C55" s="15"/>
      <c r="D55" s="12"/>
    </row>
    <row r="56" spans="1:4" ht="15.75" thickBot="1" x14ac:dyDescent="0.25">
      <c r="A56" s="10" t="s">
        <v>49</v>
      </c>
      <c r="B56" s="11" t="s">
        <v>69</v>
      </c>
      <c r="C56" s="15"/>
      <c r="D56" s="12"/>
    </row>
    <row r="57" spans="1:4" ht="15.75" thickBot="1" x14ac:dyDescent="0.25">
      <c r="A57" s="10" t="s">
        <v>70</v>
      </c>
      <c r="B57" s="11" t="s">
        <v>71</v>
      </c>
      <c r="C57" s="15"/>
      <c r="D57" s="12"/>
    </row>
    <row r="58" spans="1:4" ht="16.5" thickBot="1" x14ac:dyDescent="0.25">
      <c r="A58" s="168" t="s">
        <v>72</v>
      </c>
      <c r="B58" s="169"/>
      <c r="C58" s="16">
        <f>SUM(C50:C57)</f>
        <v>0</v>
      </c>
      <c r="D58" s="13">
        <f>SUM(D50:D57)</f>
        <v>0</v>
      </c>
    </row>
    <row r="59" spans="1:4" ht="12.75" customHeight="1" x14ac:dyDescent="0.2"/>
    <row r="60" spans="1:4" ht="12.75" customHeight="1" x14ac:dyDescent="0.2"/>
    <row r="61" spans="1:4" ht="15.75" x14ac:dyDescent="0.2">
      <c r="A61" s="173" t="s">
        <v>73</v>
      </c>
      <c r="B61" s="173"/>
      <c r="C61" s="173"/>
    </row>
    <row r="62" spans="1:4" ht="15.75" thickBot="1" x14ac:dyDescent="0.25"/>
    <row r="63" spans="1:4" ht="16.5" thickBot="1" x14ac:dyDescent="0.25">
      <c r="A63" s="153" t="s">
        <v>74</v>
      </c>
      <c r="B63" s="149" t="s">
        <v>75</v>
      </c>
      <c r="C63" s="149" t="s">
        <v>43</v>
      </c>
    </row>
    <row r="64" spans="1:4" ht="15.75" thickBot="1" x14ac:dyDescent="0.25">
      <c r="A64" s="10" t="s">
        <v>21</v>
      </c>
      <c r="B64" s="11" t="s">
        <v>76</v>
      </c>
      <c r="C64" s="12"/>
      <c r="D64" s="62"/>
    </row>
    <row r="65" spans="1:4" ht="15.75" thickBot="1" x14ac:dyDescent="0.25">
      <c r="A65" s="10" t="s">
        <v>23</v>
      </c>
      <c r="B65" s="11" t="s">
        <v>77</v>
      </c>
      <c r="C65" s="12"/>
      <c r="D65" s="62"/>
    </row>
    <row r="66" spans="1:4" ht="15.75" thickBot="1" x14ac:dyDescent="0.25">
      <c r="A66" s="10" t="s">
        <v>26</v>
      </c>
      <c r="B66" s="11" t="s">
        <v>78</v>
      </c>
      <c r="C66" s="12"/>
    </row>
    <row r="67" spans="1:4" ht="15.75" thickBot="1" x14ac:dyDescent="0.25">
      <c r="A67" s="10" t="s">
        <v>28</v>
      </c>
      <c r="B67" s="11" t="s">
        <v>79</v>
      </c>
      <c r="C67" s="12"/>
    </row>
    <row r="68" spans="1:4" ht="15.75" thickBot="1" x14ac:dyDescent="0.25">
      <c r="A68" s="10" t="s">
        <v>30</v>
      </c>
      <c r="B68" s="11" t="s">
        <v>80</v>
      </c>
      <c r="C68" s="12"/>
    </row>
    <row r="69" spans="1:4" ht="16.5" thickBot="1" x14ac:dyDescent="0.25">
      <c r="A69" s="168" t="s">
        <v>51</v>
      </c>
      <c r="B69" s="169"/>
      <c r="C69" s="13">
        <f>SUM(C64:C68)</f>
        <v>0</v>
      </c>
    </row>
    <row r="70" spans="1:4" ht="12.75" customHeight="1" x14ac:dyDescent="0.2"/>
    <row r="71" spans="1:4" ht="12.75" customHeight="1" x14ac:dyDescent="0.2"/>
    <row r="72" spans="1:4" ht="15.75" x14ac:dyDescent="0.2">
      <c r="A72" s="173" t="s">
        <v>81</v>
      </c>
      <c r="B72" s="173"/>
      <c r="C72" s="173"/>
    </row>
    <row r="73" spans="1:4" ht="15.75" thickBot="1" x14ac:dyDescent="0.25"/>
    <row r="74" spans="1:4" ht="16.5" thickBot="1" x14ac:dyDescent="0.25">
      <c r="A74" s="153">
        <v>2</v>
      </c>
      <c r="B74" s="149" t="s">
        <v>82</v>
      </c>
      <c r="C74" s="149" t="s">
        <v>43</v>
      </c>
    </row>
    <row r="75" spans="1:4" ht="15.75" thickBot="1" x14ac:dyDescent="0.25">
      <c r="A75" s="10" t="s">
        <v>54</v>
      </c>
      <c r="B75" s="11" t="s">
        <v>83</v>
      </c>
      <c r="C75" s="12">
        <f>D44</f>
        <v>0</v>
      </c>
    </row>
    <row r="76" spans="1:4" ht="15.75" thickBot="1" x14ac:dyDescent="0.25">
      <c r="A76" s="10" t="s">
        <v>60</v>
      </c>
      <c r="B76" s="11" t="s">
        <v>61</v>
      </c>
      <c r="C76" s="12">
        <f>D58</f>
        <v>0</v>
      </c>
    </row>
    <row r="77" spans="1:4" ht="15.75" thickBot="1" x14ac:dyDescent="0.25">
      <c r="A77" s="10" t="s">
        <v>74</v>
      </c>
      <c r="B77" s="11" t="s">
        <v>75</v>
      </c>
      <c r="C77" s="12">
        <f>C69</f>
        <v>0</v>
      </c>
    </row>
    <row r="78" spans="1:4" ht="16.5" thickBot="1" x14ac:dyDescent="0.25">
      <c r="A78" s="168" t="s">
        <v>51</v>
      </c>
      <c r="B78" s="169"/>
      <c r="C78" s="13">
        <f>SUM(C75:C77)</f>
        <v>0</v>
      </c>
    </row>
    <row r="79" spans="1:4" ht="12.75" customHeight="1" x14ac:dyDescent="0.2">
      <c r="A79" s="17"/>
    </row>
    <row r="80" spans="1:4" ht="12.75" customHeight="1" x14ac:dyDescent="0.2"/>
    <row r="81" spans="1:4" ht="15.75" x14ac:dyDescent="0.2">
      <c r="A81" s="170" t="s">
        <v>84</v>
      </c>
      <c r="B81" s="170"/>
      <c r="C81" s="170"/>
      <c r="D81" s="170"/>
    </row>
    <row r="82" spans="1:4" ht="15.75" thickBot="1" x14ac:dyDescent="0.25"/>
    <row r="83" spans="1:4" ht="16.5" thickBot="1" x14ac:dyDescent="0.25">
      <c r="A83" s="18">
        <v>3</v>
      </c>
      <c r="B83" s="81" t="s">
        <v>85</v>
      </c>
      <c r="C83" s="153" t="s">
        <v>56</v>
      </c>
      <c r="D83" s="150" t="s">
        <v>43</v>
      </c>
    </row>
    <row r="84" spans="1:4" ht="15.75" thickBot="1" x14ac:dyDescent="0.25">
      <c r="A84" s="10" t="s">
        <v>21</v>
      </c>
      <c r="B84" s="80" t="s">
        <v>86</v>
      </c>
      <c r="C84" s="71"/>
      <c r="D84" s="12"/>
    </row>
    <row r="85" spans="1:4" ht="15.75" thickBot="1" x14ac:dyDescent="0.25">
      <c r="A85" s="10" t="s">
        <v>23</v>
      </c>
      <c r="B85" s="80" t="s">
        <v>87</v>
      </c>
      <c r="C85" s="71"/>
      <c r="D85" s="12"/>
    </row>
    <row r="86" spans="1:4" ht="15.75" thickBot="1" x14ac:dyDescent="0.25">
      <c r="A86" s="10" t="s">
        <v>26</v>
      </c>
      <c r="B86" s="80" t="s">
        <v>88</v>
      </c>
      <c r="C86" s="71"/>
      <c r="D86" s="12"/>
    </row>
    <row r="87" spans="1:4" ht="30.75" thickBot="1" x14ac:dyDescent="0.25">
      <c r="A87" s="10" t="s">
        <v>28</v>
      </c>
      <c r="B87" s="80" t="s">
        <v>89</v>
      </c>
      <c r="C87" s="71"/>
      <c r="D87" s="12"/>
    </row>
    <row r="88" spans="1:4" ht="15.75" thickBot="1" x14ac:dyDescent="0.25">
      <c r="A88" s="10" t="s">
        <v>30</v>
      </c>
      <c r="B88" s="80" t="s">
        <v>90</v>
      </c>
      <c r="C88" s="71"/>
      <c r="D88" s="12"/>
    </row>
    <row r="89" spans="1:4" ht="16.5" thickBot="1" x14ac:dyDescent="0.25">
      <c r="A89" s="174" t="s">
        <v>51</v>
      </c>
      <c r="B89" s="175"/>
      <c r="C89" s="82">
        <f>SUM(C84:C88)</f>
        <v>0</v>
      </c>
      <c r="D89" s="19">
        <f>SUM(D84:D88)</f>
        <v>0</v>
      </c>
    </row>
    <row r="90" spans="1:4" ht="12.75" customHeight="1" x14ac:dyDescent="0.2"/>
    <row r="91" spans="1:4" ht="12.75" customHeight="1" x14ac:dyDescent="0.2"/>
    <row r="92" spans="1:4" ht="15.75" x14ac:dyDescent="0.2">
      <c r="A92" s="170" t="s">
        <v>91</v>
      </c>
      <c r="B92" s="170"/>
      <c r="C92" s="170"/>
      <c r="D92" s="170"/>
    </row>
    <row r="94" spans="1:4" ht="15.75" x14ac:dyDescent="0.2">
      <c r="A94" s="173" t="s">
        <v>92</v>
      </c>
      <c r="B94" s="173"/>
      <c r="C94" s="173"/>
      <c r="D94" s="173"/>
    </row>
    <row r="95" spans="1:4" ht="16.5" thickBot="1" x14ac:dyDescent="0.25">
      <c r="A95" s="14"/>
    </row>
    <row r="96" spans="1:4" ht="16.5" thickBot="1" x14ac:dyDescent="0.25">
      <c r="A96" s="153" t="s">
        <v>93</v>
      </c>
      <c r="B96" s="149" t="s">
        <v>94</v>
      </c>
      <c r="C96" s="153" t="s">
        <v>56</v>
      </c>
      <c r="D96" s="149" t="s">
        <v>43</v>
      </c>
    </row>
    <row r="97" spans="1:4" ht="15.75" thickBot="1" x14ac:dyDescent="0.25">
      <c r="A97" s="10" t="s">
        <v>21</v>
      </c>
      <c r="B97" s="11" t="s">
        <v>95</v>
      </c>
      <c r="C97" s="85"/>
      <c r="D97" s="12"/>
    </row>
    <row r="98" spans="1:4" ht="15.75" thickBot="1" x14ac:dyDescent="0.25">
      <c r="A98" s="10" t="s">
        <v>23</v>
      </c>
      <c r="B98" s="11" t="s">
        <v>96</v>
      </c>
      <c r="C98" s="85"/>
      <c r="D98" s="12"/>
    </row>
    <row r="99" spans="1:4" ht="15.75" thickBot="1" x14ac:dyDescent="0.25">
      <c r="A99" s="10" t="s">
        <v>26</v>
      </c>
      <c r="B99" s="11" t="s">
        <v>97</v>
      </c>
      <c r="C99" s="85"/>
      <c r="D99" s="12"/>
    </row>
    <row r="100" spans="1:4" ht="15.75" thickBot="1" x14ac:dyDescent="0.25">
      <c r="A100" s="10" t="s">
        <v>28</v>
      </c>
      <c r="B100" s="11" t="s">
        <v>98</v>
      </c>
      <c r="C100" s="85"/>
      <c r="D100" s="12"/>
    </row>
    <row r="101" spans="1:4" ht="15.75" thickBot="1" x14ac:dyDescent="0.25">
      <c r="A101" s="10" t="s">
        <v>30</v>
      </c>
      <c r="B101" s="11" t="s">
        <v>99</v>
      </c>
      <c r="C101" s="85"/>
      <c r="D101" s="12"/>
    </row>
    <row r="102" spans="1:4" ht="15.75" thickBot="1" x14ac:dyDescent="0.25">
      <c r="A102" s="10" t="s">
        <v>67</v>
      </c>
      <c r="B102" s="11" t="s">
        <v>50</v>
      </c>
      <c r="C102" s="85"/>
      <c r="D102" s="12"/>
    </row>
    <row r="103" spans="1:4" ht="16.5" thickBot="1" x14ac:dyDescent="0.25">
      <c r="A103" s="168" t="s">
        <v>72</v>
      </c>
      <c r="B103" s="169"/>
      <c r="C103" s="86">
        <f>SUM(C97:C102)</f>
        <v>0</v>
      </c>
      <c r="D103" s="13">
        <f>SUM(D97:D102)</f>
        <v>0</v>
      </c>
    </row>
    <row r="104" spans="1:4" ht="12.75" customHeight="1" x14ac:dyDescent="0.2"/>
    <row r="105" spans="1:4" ht="12.75" customHeight="1" x14ac:dyDescent="0.2"/>
    <row r="106" spans="1:4" ht="15.75" x14ac:dyDescent="0.2">
      <c r="A106" s="173" t="s">
        <v>100</v>
      </c>
      <c r="B106" s="173"/>
      <c r="C106" s="173"/>
    </row>
    <row r="107" spans="1:4" ht="16.5" thickBot="1" x14ac:dyDescent="0.25">
      <c r="A107" s="14"/>
    </row>
    <row r="108" spans="1:4" ht="16.5" thickBot="1" x14ac:dyDescent="0.25">
      <c r="A108" s="153" t="s">
        <v>101</v>
      </c>
      <c r="B108" s="149" t="s">
        <v>102</v>
      </c>
      <c r="C108" s="149" t="s">
        <v>43</v>
      </c>
    </row>
    <row r="109" spans="1:4" ht="15.75" thickBot="1" x14ac:dyDescent="0.25">
      <c r="A109" s="10" t="s">
        <v>21</v>
      </c>
      <c r="B109" s="11" t="s">
        <v>103</v>
      </c>
      <c r="C109" s="12"/>
    </row>
    <row r="110" spans="1:4" ht="16.5" thickBot="1" x14ac:dyDescent="0.25">
      <c r="A110" s="168" t="s">
        <v>51</v>
      </c>
      <c r="B110" s="169"/>
      <c r="C110" s="13"/>
    </row>
    <row r="111" spans="1:4" ht="12.75" customHeight="1" x14ac:dyDescent="0.2"/>
    <row r="112" spans="1:4" ht="12.75" customHeight="1" x14ac:dyDescent="0.2"/>
    <row r="113" spans="1:3" ht="15.75" x14ac:dyDescent="0.2">
      <c r="A113" s="173" t="s">
        <v>104</v>
      </c>
      <c r="B113" s="173"/>
      <c r="C113" s="173"/>
    </row>
    <row r="114" spans="1:3" ht="16.5" thickBot="1" x14ac:dyDescent="0.25">
      <c r="A114" s="14"/>
    </row>
    <row r="115" spans="1:3" ht="16.5" thickBot="1" x14ac:dyDescent="0.25">
      <c r="A115" s="153">
        <v>4</v>
      </c>
      <c r="B115" s="149" t="s">
        <v>105</v>
      </c>
      <c r="C115" s="149" t="s">
        <v>43</v>
      </c>
    </row>
    <row r="116" spans="1:3" ht="15.75" thickBot="1" x14ac:dyDescent="0.25">
      <c r="A116" s="10" t="s">
        <v>93</v>
      </c>
      <c r="B116" s="11" t="s">
        <v>94</v>
      </c>
      <c r="C116" s="12"/>
    </row>
    <row r="117" spans="1:3" ht="15.75" thickBot="1" x14ac:dyDescent="0.25">
      <c r="A117" s="10" t="s">
        <v>101</v>
      </c>
      <c r="B117" s="11" t="s">
        <v>102</v>
      </c>
      <c r="C117" s="12"/>
    </row>
    <row r="118" spans="1:3" ht="16.5" thickBot="1" x14ac:dyDescent="0.25">
      <c r="A118" s="168" t="s">
        <v>51</v>
      </c>
      <c r="B118" s="169"/>
      <c r="C118" s="13">
        <f>SUM(C116:C117)</f>
        <v>0</v>
      </c>
    </row>
    <row r="119" spans="1:3" ht="12.75" customHeight="1" x14ac:dyDescent="0.2"/>
    <row r="120" spans="1:3" ht="12.75" customHeight="1" x14ac:dyDescent="0.2"/>
    <row r="121" spans="1:3" ht="15.75" x14ac:dyDescent="0.2">
      <c r="A121" s="170" t="s">
        <v>106</v>
      </c>
      <c r="B121" s="170"/>
      <c r="C121" s="170"/>
    </row>
    <row r="122" spans="1:3" ht="15.75" thickBot="1" x14ac:dyDescent="0.25"/>
    <row r="123" spans="1:3" ht="16.5" thickBot="1" x14ac:dyDescent="0.25">
      <c r="A123" s="152">
        <v>5</v>
      </c>
      <c r="B123" s="36" t="s">
        <v>107</v>
      </c>
      <c r="C123" s="151" t="s">
        <v>43</v>
      </c>
    </row>
    <row r="124" spans="1:3" ht="15.75" thickBot="1" x14ac:dyDescent="0.25">
      <c r="A124" s="10" t="s">
        <v>21</v>
      </c>
      <c r="B124" s="11" t="s">
        <v>108</v>
      </c>
      <c r="C124" s="12"/>
    </row>
    <row r="125" spans="1:3" ht="15.75" thickBot="1" x14ac:dyDescent="0.25">
      <c r="A125" s="10" t="s">
        <v>23</v>
      </c>
      <c r="B125" s="11" t="s">
        <v>109</v>
      </c>
      <c r="C125" s="12"/>
    </row>
    <row r="126" spans="1:3" ht="15.75" thickBot="1" x14ac:dyDescent="0.25">
      <c r="A126" s="10" t="s">
        <v>26</v>
      </c>
      <c r="B126" s="11" t="s">
        <v>110</v>
      </c>
      <c r="C126" s="12"/>
    </row>
    <row r="127" spans="1:3" ht="15.75" thickBot="1" x14ac:dyDescent="0.25">
      <c r="A127" s="10" t="s">
        <v>28</v>
      </c>
      <c r="B127" s="11" t="s">
        <v>50</v>
      </c>
      <c r="C127" s="12"/>
    </row>
    <row r="128" spans="1:3" ht="16.5" thickBot="1" x14ac:dyDescent="0.25">
      <c r="A128" s="171" t="s">
        <v>72</v>
      </c>
      <c r="B128" s="172"/>
      <c r="C128" s="72">
        <f>SUM(C124:C127)</f>
        <v>0</v>
      </c>
    </row>
    <row r="129" spans="1:4" ht="12.75" customHeight="1" x14ac:dyDescent="0.2"/>
    <row r="130" spans="1:4" ht="12.75" customHeight="1" x14ac:dyDescent="0.2"/>
    <row r="131" spans="1:4" ht="15.75" x14ac:dyDescent="0.2">
      <c r="A131" s="170" t="s">
        <v>111</v>
      </c>
      <c r="B131" s="170"/>
      <c r="C131" s="170"/>
      <c r="D131" s="170"/>
    </row>
    <row r="132" spans="1:4" ht="15.75" thickBot="1" x14ac:dyDescent="0.25"/>
    <row r="133" spans="1:4" ht="16.5" thickBot="1" x14ac:dyDescent="0.25">
      <c r="A133" s="153">
        <v>6</v>
      </c>
      <c r="B133" s="20" t="s">
        <v>112</v>
      </c>
      <c r="C133" s="149" t="s">
        <v>113</v>
      </c>
      <c r="D133" s="149" t="s">
        <v>43</v>
      </c>
    </row>
    <row r="134" spans="1:4" ht="15.75" thickBot="1" x14ac:dyDescent="0.25">
      <c r="A134" s="10" t="s">
        <v>21</v>
      </c>
      <c r="B134" s="11" t="s">
        <v>114</v>
      </c>
      <c r="C134" s="15"/>
      <c r="D134" s="12"/>
    </row>
    <row r="135" spans="1:4" ht="15.75" thickBot="1" x14ac:dyDescent="0.25">
      <c r="A135" s="10" t="s">
        <v>23</v>
      </c>
      <c r="B135" s="11" t="s">
        <v>115</v>
      </c>
      <c r="C135" s="15"/>
      <c r="D135" s="12"/>
    </row>
    <row r="136" spans="1:4" ht="15.75" thickBot="1" x14ac:dyDescent="0.25">
      <c r="A136" s="10" t="s">
        <v>26</v>
      </c>
      <c r="B136" s="11" t="s">
        <v>116</v>
      </c>
      <c r="C136" s="15"/>
      <c r="D136" s="12"/>
    </row>
    <row r="137" spans="1:4" ht="15.75" thickBot="1" x14ac:dyDescent="0.25">
      <c r="A137" s="10"/>
      <c r="B137" s="11" t="s">
        <v>117</v>
      </c>
      <c r="C137" s="15"/>
      <c r="D137" s="12"/>
    </row>
    <row r="138" spans="1:4" ht="15.75" thickBot="1" x14ac:dyDescent="0.25">
      <c r="A138" s="10"/>
      <c r="B138" s="11" t="s">
        <v>118</v>
      </c>
      <c r="C138" s="15"/>
      <c r="D138" s="12"/>
    </row>
    <row r="139" spans="1:4" ht="15.75" thickBot="1" x14ac:dyDescent="0.25">
      <c r="A139" s="10"/>
      <c r="B139" s="11" t="s">
        <v>119</v>
      </c>
      <c r="C139" s="15"/>
      <c r="D139" s="12"/>
    </row>
    <row r="140" spans="1:4" ht="16.5" thickBot="1" x14ac:dyDescent="0.25">
      <c r="A140" s="168" t="s">
        <v>72</v>
      </c>
      <c r="B140" s="169"/>
      <c r="C140" s="16">
        <f>SUM(C134:C136)</f>
        <v>0</v>
      </c>
      <c r="D140" s="13">
        <f>SUM(D134:D136)</f>
        <v>0</v>
      </c>
    </row>
    <row r="141" spans="1:4" ht="12.75" customHeight="1" x14ac:dyDescent="0.2"/>
    <row r="142" spans="1:4" ht="12.75" customHeight="1" x14ac:dyDescent="0.2"/>
    <row r="143" spans="1:4" ht="15.75" x14ac:dyDescent="0.2">
      <c r="A143" s="170" t="s">
        <v>120</v>
      </c>
      <c r="B143" s="170"/>
      <c r="C143" s="170"/>
    </row>
    <row r="144" spans="1:4" ht="15.75" thickBot="1" x14ac:dyDescent="0.25"/>
    <row r="145" spans="1:3" ht="32.25" thickBot="1" x14ac:dyDescent="0.25">
      <c r="A145" s="153"/>
      <c r="B145" s="149" t="s">
        <v>121</v>
      </c>
      <c r="C145" s="149" t="s">
        <v>43</v>
      </c>
    </row>
    <row r="146" spans="1:3" ht="16.5" thickBot="1" x14ac:dyDescent="0.25">
      <c r="A146" s="21" t="s">
        <v>21</v>
      </c>
      <c r="B146" s="11" t="s">
        <v>41</v>
      </c>
      <c r="C146" s="22">
        <f>C34</f>
        <v>0</v>
      </c>
    </row>
    <row r="147" spans="1:3" ht="16.5" thickBot="1" x14ac:dyDescent="0.25">
      <c r="A147" s="21" t="s">
        <v>23</v>
      </c>
      <c r="B147" s="11" t="s">
        <v>52</v>
      </c>
      <c r="C147" s="22">
        <f>C78</f>
        <v>0</v>
      </c>
    </row>
    <row r="148" spans="1:3" ht="16.5" thickBot="1" x14ac:dyDescent="0.25">
      <c r="A148" s="21" t="s">
        <v>26</v>
      </c>
      <c r="B148" s="11" t="s">
        <v>84</v>
      </c>
      <c r="C148" s="22">
        <f>D89</f>
        <v>0</v>
      </c>
    </row>
    <row r="149" spans="1:3" ht="16.5" thickBot="1" x14ac:dyDescent="0.25">
      <c r="A149" s="21" t="s">
        <v>28</v>
      </c>
      <c r="B149" s="11" t="s">
        <v>91</v>
      </c>
      <c r="C149" s="22">
        <f>C118</f>
        <v>0</v>
      </c>
    </row>
    <row r="150" spans="1:3" ht="16.5" thickBot="1" x14ac:dyDescent="0.25">
      <c r="A150" s="21" t="s">
        <v>30</v>
      </c>
      <c r="B150" s="11" t="s">
        <v>106</v>
      </c>
      <c r="C150" s="22">
        <f>C128</f>
        <v>0</v>
      </c>
    </row>
    <row r="151" spans="1:3" ht="16.5" thickBot="1" x14ac:dyDescent="0.25">
      <c r="A151" s="168" t="s">
        <v>122</v>
      </c>
      <c r="B151" s="169"/>
      <c r="C151" s="23">
        <f>SUM(C146:C150)</f>
        <v>0</v>
      </c>
    </row>
    <row r="152" spans="1:3" ht="16.5" thickBot="1" x14ac:dyDescent="0.25">
      <c r="A152" s="21" t="s">
        <v>67</v>
      </c>
      <c r="B152" s="11" t="s">
        <v>123</v>
      </c>
      <c r="C152" s="22">
        <f>D140</f>
        <v>0</v>
      </c>
    </row>
    <row r="153" spans="1:3" ht="16.5" thickBot="1" x14ac:dyDescent="0.25">
      <c r="A153" s="168" t="s">
        <v>124</v>
      </c>
      <c r="B153" s="169"/>
      <c r="C153" s="69">
        <f>SUM(C151:C152)</f>
        <v>0</v>
      </c>
    </row>
  </sheetData>
  <mergeCells count="31">
    <mergeCell ref="A58:B58"/>
    <mergeCell ref="A1:D1"/>
    <mergeCell ref="A6:C6"/>
    <mergeCell ref="A15:C15"/>
    <mergeCell ref="A17:C17"/>
    <mergeCell ref="A24:C24"/>
    <mergeCell ref="A34:B34"/>
    <mergeCell ref="A44:B44"/>
    <mergeCell ref="A47:D47"/>
    <mergeCell ref="A39:D39"/>
    <mergeCell ref="A37:D37"/>
    <mergeCell ref="A113:C113"/>
    <mergeCell ref="A61:C61"/>
    <mergeCell ref="A69:B69"/>
    <mergeCell ref="A72:C72"/>
    <mergeCell ref="A78:B78"/>
    <mergeCell ref="A89:B89"/>
    <mergeCell ref="A103:B103"/>
    <mergeCell ref="A106:C106"/>
    <mergeCell ref="A110:B110"/>
    <mergeCell ref="A81:D81"/>
    <mergeCell ref="A92:D92"/>
    <mergeCell ref="A94:D94"/>
    <mergeCell ref="A151:B151"/>
    <mergeCell ref="A153:B153"/>
    <mergeCell ref="A118:B118"/>
    <mergeCell ref="A121:C121"/>
    <mergeCell ref="A128:B128"/>
    <mergeCell ref="A140:B140"/>
    <mergeCell ref="A143:C143"/>
    <mergeCell ref="A131:D131"/>
  </mergeCells>
  <printOptions horizontalCentered="1"/>
  <pageMargins left="0.51181102362204722" right="0.51181102362204722" top="0.59055118110236227" bottom="0.39370078740157483" header="0.31496062992125984" footer="0.31496062992125984"/>
  <pageSetup paperSize="9" scale="72" fitToHeight="0" orientation="portrait" horizontalDpi="300" verticalDpi="300" r:id="rId1"/>
  <headerFooter>
    <oddHeader>&amp;C&amp;"Arial,Negrito"&amp;14&amp;UPLANILHA DE CUSTO - SERVENTE DE SEGUNDA À SEXTA-FEIRA</oddHeader>
  </headerFooter>
  <rowBreaks count="2" manualBreakCount="2">
    <brk id="60" max="16383" man="1"/>
    <brk id="130"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74F9-42B8-458E-8604-47A5025B4021}">
  <sheetPr>
    <pageSetUpPr fitToPage="1"/>
  </sheetPr>
  <dimension ref="A1:D153"/>
  <sheetViews>
    <sheetView showGridLines="0" zoomScaleNormal="100" workbookViewId="0">
      <selection activeCell="F138" sqref="F138"/>
    </sheetView>
  </sheetViews>
  <sheetFormatPr defaultRowHeight="15" x14ac:dyDescent="0.2"/>
  <cols>
    <col min="1" max="1" width="12.140625" style="9" customWidth="1"/>
    <col min="2" max="2" width="72.140625" style="9" customWidth="1"/>
    <col min="3" max="3" width="22.140625" style="9" customWidth="1"/>
    <col min="4" max="4" width="20.140625" style="9" customWidth="1"/>
    <col min="5" max="5" width="12.7109375" style="9" customWidth="1"/>
    <col min="6" max="6" width="12" style="9" customWidth="1"/>
    <col min="7" max="7" width="15.140625" style="9" customWidth="1"/>
    <col min="8" max="16384" width="9.140625" style="9"/>
  </cols>
  <sheetData>
    <row r="1" spans="1:4" ht="23.25" x14ac:dyDescent="0.35">
      <c r="A1" s="176" t="s">
        <v>16</v>
      </c>
      <c r="B1" s="176"/>
      <c r="C1" s="176"/>
      <c r="D1" s="176"/>
    </row>
    <row r="3" spans="1:4" ht="17.25" customHeight="1" x14ac:dyDescent="0.2">
      <c r="A3" s="24"/>
      <c r="B3" s="25" t="s">
        <v>17</v>
      </c>
      <c r="C3" s="27" t="s">
        <v>18</v>
      </c>
    </row>
    <row r="4" spans="1:4" ht="17.25" customHeight="1" x14ac:dyDescent="0.2">
      <c r="A4" s="24"/>
      <c r="B4" s="25" t="s">
        <v>19</v>
      </c>
      <c r="C4" s="26"/>
    </row>
    <row r="6" spans="1:4" ht="18" customHeight="1" x14ac:dyDescent="0.2">
      <c r="A6" s="170" t="s">
        <v>20</v>
      </c>
      <c r="B6" s="170"/>
      <c r="C6" s="170"/>
    </row>
    <row r="7" spans="1:4" ht="15" customHeight="1" x14ac:dyDescent="0.2">
      <c r="A7" s="28"/>
      <c r="B7" s="28"/>
      <c r="C7" s="28"/>
    </row>
    <row r="8" spans="1:4" ht="18" customHeight="1" x14ac:dyDescent="0.2">
      <c r="A8" s="27" t="s">
        <v>21</v>
      </c>
      <c r="B8" s="29" t="s">
        <v>22</v>
      </c>
      <c r="C8" s="27"/>
    </row>
    <row r="9" spans="1:4" ht="18" customHeight="1" x14ac:dyDescent="0.2">
      <c r="A9" s="27" t="s">
        <v>23</v>
      </c>
      <c r="B9" s="29" t="s">
        <v>24</v>
      </c>
      <c r="C9" s="27" t="s">
        <v>25</v>
      </c>
    </row>
    <row r="10" spans="1:4" ht="30" x14ac:dyDescent="0.2">
      <c r="A10" s="27" t="s">
        <v>26</v>
      </c>
      <c r="B10" s="29" t="s">
        <v>27</v>
      </c>
      <c r="C10" s="33" t="s">
        <v>125</v>
      </c>
    </row>
    <row r="11" spans="1:4" ht="18" customHeight="1" x14ac:dyDescent="0.2">
      <c r="A11" s="27" t="s">
        <v>28</v>
      </c>
      <c r="B11" s="29" t="s">
        <v>29</v>
      </c>
      <c r="C11" s="27">
        <v>30</v>
      </c>
    </row>
    <row r="12" spans="1:4" x14ac:dyDescent="0.2">
      <c r="A12" s="27" t="s">
        <v>30</v>
      </c>
      <c r="B12" s="65" t="s">
        <v>31</v>
      </c>
      <c r="C12" s="61"/>
    </row>
    <row r="13" spans="1:4" ht="12.75" customHeight="1" x14ac:dyDescent="0.2"/>
    <row r="14" spans="1:4" ht="12.75" customHeight="1" x14ac:dyDescent="0.2">
      <c r="A14" s="35"/>
      <c r="B14" s="35"/>
    </row>
    <row r="15" spans="1:4" ht="17.25" customHeight="1" x14ac:dyDescent="0.2">
      <c r="A15" s="170" t="s">
        <v>32</v>
      </c>
      <c r="B15" s="170"/>
      <c r="C15" s="170"/>
    </row>
    <row r="16" spans="1:4" ht="12.75" customHeight="1" x14ac:dyDescent="0.2"/>
    <row r="17" spans="1:3" ht="15.75" x14ac:dyDescent="0.25">
      <c r="A17" s="177" t="s">
        <v>33</v>
      </c>
      <c r="B17" s="177"/>
      <c r="C17" s="177"/>
    </row>
    <row r="18" spans="1:3" ht="15" customHeight="1" x14ac:dyDescent="0.25">
      <c r="A18" s="30"/>
      <c r="B18" s="30"/>
      <c r="C18" s="30"/>
    </row>
    <row r="19" spans="1:3" ht="30" x14ac:dyDescent="0.2">
      <c r="A19" s="31">
        <v>1</v>
      </c>
      <c r="B19" s="32" t="s">
        <v>34</v>
      </c>
      <c r="C19" s="33" t="s">
        <v>35</v>
      </c>
    </row>
    <row r="20" spans="1:3" ht="18" customHeight="1" x14ac:dyDescent="0.2">
      <c r="A20" s="31">
        <v>2</v>
      </c>
      <c r="B20" s="32" t="s">
        <v>36</v>
      </c>
      <c r="C20" s="27" t="s">
        <v>126</v>
      </c>
    </row>
    <row r="21" spans="1:3" ht="30" x14ac:dyDescent="0.2">
      <c r="A21" s="31">
        <v>3</v>
      </c>
      <c r="B21" s="32" t="s">
        <v>38</v>
      </c>
      <c r="C21" s="33" t="s">
        <v>127</v>
      </c>
    </row>
    <row r="22" spans="1:3" ht="17.25" customHeight="1" x14ac:dyDescent="0.2">
      <c r="A22" s="27">
        <v>4</v>
      </c>
      <c r="B22" s="32" t="s">
        <v>40</v>
      </c>
      <c r="C22" s="34">
        <v>45292</v>
      </c>
    </row>
    <row r="24" spans="1:3" ht="15.75" x14ac:dyDescent="0.2">
      <c r="A24" s="170" t="s">
        <v>41</v>
      </c>
      <c r="B24" s="170"/>
      <c r="C24" s="170"/>
    </row>
    <row r="25" spans="1:3" ht="15.75" thickBot="1" x14ac:dyDescent="0.25"/>
    <row r="26" spans="1:3" ht="16.5" thickBot="1" x14ac:dyDescent="0.25">
      <c r="A26" s="153">
        <v>1</v>
      </c>
      <c r="B26" s="149" t="s">
        <v>42</v>
      </c>
      <c r="C26" s="149" t="s">
        <v>43</v>
      </c>
    </row>
    <row r="27" spans="1:3" ht="15.75" thickBot="1" x14ac:dyDescent="0.25">
      <c r="A27" s="10" t="s">
        <v>21</v>
      </c>
      <c r="B27" s="11" t="s">
        <v>44</v>
      </c>
      <c r="C27" s="12">
        <v>1932.11</v>
      </c>
    </row>
    <row r="28" spans="1:3" ht="15.75" thickBot="1" x14ac:dyDescent="0.25">
      <c r="A28" s="10" t="s">
        <v>23</v>
      </c>
      <c r="B28" s="11" t="s">
        <v>128</v>
      </c>
      <c r="C28" s="12">
        <f>C27*30%</f>
        <v>579.63299999999992</v>
      </c>
    </row>
    <row r="29" spans="1:3" ht="15.75" thickBot="1" x14ac:dyDescent="0.25">
      <c r="A29" s="10" t="s">
        <v>26</v>
      </c>
      <c r="B29" s="11" t="s">
        <v>46</v>
      </c>
      <c r="C29" s="12"/>
    </row>
    <row r="30" spans="1:3" ht="15.75" thickBot="1" x14ac:dyDescent="0.25">
      <c r="A30" s="10" t="s">
        <v>28</v>
      </c>
      <c r="B30" s="11" t="s">
        <v>47</v>
      </c>
      <c r="C30" s="12"/>
    </row>
    <row r="31" spans="1:3" ht="15.75" thickBot="1" x14ac:dyDescent="0.25">
      <c r="A31" s="10" t="s">
        <v>30</v>
      </c>
      <c r="B31" s="11" t="s">
        <v>48</v>
      </c>
      <c r="C31" s="12"/>
    </row>
    <row r="32" spans="1:3" x14ac:dyDescent="0.2">
      <c r="A32" s="10"/>
      <c r="B32" s="11"/>
      <c r="C32" s="12"/>
    </row>
    <row r="33" spans="1:4" ht="15.75" thickBot="1" x14ac:dyDescent="0.25">
      <c r="A33" s="10" t="s">
        <v>49</v>
      </c>
      <c r="B33" s="11" t="s">
        <v>50</v>
      </c>
      <c r="C33" s="12"/>
    </row>
    <row r="34" spans="1:4" ht="16.5" thickBot="1" x14ac:dyDescent="0.25">
      <c r="A34" s="168" t="s">
        <v>51</v>
      </c>
      <c r="B34" s="169"/>
      <c r="C34" s="13">
        <f>SUM(C27:C33)</f>
        <v>2511.7429999999999</v>
      </c>
    </row>
    <row r="35" spans="1:4" ht="12.75" customHeight="1" x14ac:dyDescent="0.2"/>
    <row r="36" spans="1:4" ht="12.75" customHeight="1" x14ac:dyDescent="0.2"/>
    <row r="37" spans="1:4" ht="15.75" x14ac:dyDescent="0.2">
      <c r="A37" s="170" t="s">
        <v>52</v>
      </c>
      <c r="B37" s="170"/>
      <c r="C37" s="170"/>
      <c r="D37" s="170"/>
    </row>
    <row r="38" spans="1:4" ht="15.75" x14ac:dyDescent="0.2">
      <c r="A38" s="14"/>
    </row>
    <row r="39" spans="1:4" ht="15.75" x14ac:dyDescent="0.2">
      <c r="A39" s="173" t="s">
        <v>53</v>
      </c>
      <c r="B39" s="173"/>
      <c r="C39" s="173"/>
      <c r="D39" s="173"/>
    </row>
    <row r="40" spans="1:4" ht="15.75" thickBot="1" x14ac:dyDescent="0.25"/>
    <row r="41" spans="1:4" ht="16.5" thickBot="1" x14ac:dyDescent="0.25">
      <c r="A41" s="153" t="s">
        <v>54</v>
      </c>
      <c r="B41" s="149" t="s">
        <v>55</v>
      </c>
      <c r="C41" s="149" t="s">
        <v>56</v>
      </c>
      <c r="D41" s="149" t="s">
        <v>43</v>
      </c>
    </row>
    <row r="42" spans="1:4" ht="15.75" thickBot="1" x14ac:dyDescent="0.25">
      <c r="A42" s="10" t="s">
        <v>21</v>
      </c>
      <c r="B42" s="11" t="s">
        <v>57</v>
      </c>
      <c r="C42" s="85">
        <v>8.3299999999999999E-2</v>
      </c>
      <c r="D42" s="12">
        <f>C34*C42</f>
        <v>209.22819189999998</v>
      </c>
    </row>
    <row r="43" spans="1:4" ht="15.75" thickBot="1" x14ac:dyDescent="0.25">
      <c r="A43" s="10" t="s">
        <v>23</v>
      </c>
      <c r="B43" s="11" t="s">
        <v>58</v>
      </c>
      <c r="C43" s="85">
        <v>2.7799999999999998E-2</v>
      </c>
      <c r="D43" s="12">
        <f>C34*C43</f>
        <v>69.8264554</v>
      </c>
    </row>
    <row r="44" spans="1:4" ht="16.5" thickBot="1" x14ac:dyDescent="0.25">
      <c r="A44" s="168" t="s">
        <v>51</v>
      </c>
      <c r="B44" s="169"/>
      <c r="C44" s="86">
        <f>SUM(C42:C43)</f>
        <v>0.1111</v>
      </c>
      <c r="D44" s="13">
        <f>SUM(D42:D43)</f>
        <v>279.0546473</v>
      </c>
    </row>
    <row r="45" spans="1:4" ht="12.75" customHeight="1" x14ac:dyDescent="0.2"/>
    <row r="46" spans="1:4" ht="12.75" customHeight="1" x14ac:dyDescent="0.2"/>
    <row r="47" spans="1:4" ht="32.25" customHeight="1" x14ac:dyDescent="0.2">
      <c r="A47" s="178" t="s">
        <v>59</v>
      </c>
      <c r="B47" s="178"/>
      <c r="C47" s="178"/>
      <c r="D47" s="178"/>
    </row>
    <row r="48" spans="1:4" ht="15.75" thickBot="1" x14ac:dyDescent="0.25"/>
    <row r="49" spans="1:4" ht="16.5" thickBot="1" x14ac:dyDescent="0.25">
      <c r="A49" s="153" t="s">
        <v>60</v>
      </c>
      <c r="B49" s="149" t="s">
        <v>61</v>
      </c>
      <c r="C49" s="149" t="s">
        <v>56</v>
      </c>
      <c r="D49" s="149" t="s">
        <v>43</v>
      </c>
    </row>
    <row r="50" spans="1:4" ht="15.75" thickBot="1" x14ac:dyDescent="0.25">
      <c r="A50" s="10" t="s">
        <v>21</v>
      </c>
      <c r="B50" s="11" t="s">
        <v>62</v>
      </c>
      <c r="C50" s="15">
        <v>0.2</v>
      </c>
      <c r="D50" s="12">
        <f t="shared" ref="D50:D57" si="0">($C$34+$D$44)*C50</f>
        <v>558.15952946000004</v>
      </c>
    </row>
    <row r="51" spans="1:4" ht="15.75" thickBot="1" x14ac:dyDescent="0.25">
      <c r="A51" s="10" t="s">
        <v>23</v>
      </c>
      <c r="B51" s="11" t="s">
        <v>63</v>
      </c>
      <c r="C51" s="15">
        <v>2.5000000000000001E-2</v>
      </c>
      <c r="D51" s="12">
        <f t="shared" si="0"/>
        <v>69.769941182500006</v>
      </c>
    </row>
    <row r="52" spans="1:4" ht="15.75" thickBot="1" x14ac:dyDescent="0.25">
      <c r="A52" s="10" t="s">
        <v>26</v>
      </c>
      <c r="B52" s="11" t="s">
        <v>64</v>
      </c>
      <c r="C52" s="84">
        <v>0.06</v>
      </c>
      <c r="D52" s="12">
        <f t="shared" si="0"/>
        <v>167.44785883799997</v>
      </c>
    </row>
    <row r="53" spans="1:4" ht="15.75" thickBot="1" x14ac:dyDescent="0.25">
      <c r="A53" s="10" t="s">
        <v>28</v>
      </c>
      <c r="B53" s="11" t="s">
        <v>65</v>
      </c>
      <c r="C53" s="15">
        <v>1.4999999999999999E-2</v>
      </c>
      <c r="D53" s="12">
        <f t="shared" si="0"/>
        <v>41.861964709499993</v>
      </c>
    </row>
    <row r="54" spans="1:4" ht="15.75" thickBot="1" x14ac:dyDescent="0.25">
      <c r="A54" s="10" t="s">
        <v>30</v>
      </c>
      <c r="B54" s="11" t="s">
        <v>66</v>
      </c>
      <c r="C54" s="15">
        <v>0.01</v>
      </c>
      <c r="D54" s="12">
        <f t="shared" si="0"/>
        <v>27.907976472999998</v>
      </c>
    </row>
    <row r="55" spans="1:4" ht="15.75" thickBot="1" x14ac:dyDescent="0.25">
      <c r="A55" s="10" t="s">
        <v>67</v>
      </c>
      <c r="B55" s="11" t="s">
        <v>68</v>
      </c>
      <c r="C55" s="15">
        <v>6.0000000000000001E-3</v>
      </c>
      <c r="D55" s="12">
        <f t="shared" si="0"/>
        <v>16.744785883799999</v>
      </c>
    </row>
    <row r="56" spans="1:4" ht="15.75" thickBot="1" x14ac:dyDescent="0.25">
      <c r="A56" s="10" t="s">
        <v>49</v>
      </c>
      <c r="B56" s="11" t="s">
        <v>69</v>
      </c>
      <c r="C56" s="15">
        <v>2E-3</v>
      </c>
      <c r="D56" s="12">
        <f t="shared" si="0"/>
        <v>5.5815952945999996</v>
      </c>
    </row>
    <row r="57" spans="1:4" ht="15.75" thickBot="1" x14ac:dyDescent="0.25">
      <c r="A57" s="10" t="s">
        <v>70</v>
      </c>
      <c r="B57" s="11" t="s">
        <v>71</v>
      </c>
      <c r="C57" s="15">
        <v>0.08</v>
      </c>
      <c r="D57" s="12">
        <f t="shared" si="0"/>
        <v>223.26381178399998</v>
      </c>
    </row>
    <row r="58" spans="1:4" ht="16.5" thickBot="1" x14ac:dyDescent="0.25">
      <c r="A58" s="168" t="s">
        <v>72</v>
      </c>
      <c r="B58" s="169"/>
      <c r="C58" s="16">
        <f>SUM(C50:C57)</f>
        <v>0.39800000000000008</v>
      </c>
      <c r="D58" s="13">
        <f>SUM(D50:D57)</f>
        <v>1110.7374636253999</v>
      </c>
    </row>
    <row r="59" spans="1:4" ht="12.75" customHeight="1" x14ac:dyDescent="0.2"/>
    <row r="60" spans="1:4" ht="12.75" customHeight="1" x14ac:dyDescent="0.2"/>
    <row r="61" spans="1:4" ht="15.75" x14ac:dyDescent="0.2">
      <c r="A61" s="173" t="s">
        <v>73</v>
      </c>
      <c r="B61" s="173"/>
      <c r="C61" s="173"/>
    </row>
    <row r="62" spans="1:4" ht="15.75" thickBot="1" x14ac:dyDescent="0.25"/>
    <row r="63" spans="1:4" ht="16.5" thickBot="1" x14ac:dyDescent="0.25">
      <c r="A63" s="153" t="s">
        <v>74</v>
      </c>
      <c r="B63" s="149" t="s">
        <v>75</v>
      </c>
      <c r="C63" s="149" t="s">
        <v>43</v>
      </c>
    </row>
    <row r="64" spans="1:4" ht="15.75" thickBot="1" x14ac:dyDescent="0.25">
      <c r="A64" s="10" t="s">
        <v>21</v>
      </c>
      <c r="B64" s="11" t="s">
        <v>76</v>
      </c>
      <c r="C64" s="12" t="e">
        <f>(#REF!*'Custo Jauzeiro SEG-SEX'!D64)-(C27*6%)</f>
        <v>#REF!</v>
      </c>
      <c r="D64" s="62">
        <f>5.5*2</f>
        <v>11</v>
      </c>
    </row>
    <row r="65" spans="1:4" ht="15.75" thickBot="1" x14ac:dyDescent="0.25">
      <c r="A65" s="10" t="s">
        <v>23</v>
      </c>
      <c r="B65" s="11" t="s">
        <v>77</v>
      </c>
      <c r="C65" s="12" t="e">
        <f>D65*#REF!</f>
        <v>#REF!</v>
      </c>
      <c r="D65" s="62">
        <v>42.2</v>
      </c>
    </row>
    <row r="66" spans="1:4" ht="15.75" thickBot="1" x14ac:dyDescent="0.25">
      <c r="A66" s="10" t="s">
        <v>26</v>
      </c>
      <c r="B66" s="11" t="s">
        <v>78</v>
      </c>
      <c r="C66" s="12">
        <v>187.18</v>
      </c>
    </row>
    <row r="67" spans="1:4" ht="15.75" thickBot="1" x14ac:dyDescent="0.25">
      <c r="A67" s="10" t="s">
        <v>28</v>
      </c>
      <c r="B67" s="11" t="s">
        <v>79</v>
      </c>
      <c r="C67" s="12">
        <v>12.81</v>
      </c>
    </row>
    <row r="68" spans="1:4" ht="15.75" thickBot="1" x14ac:dyDescent="0.25">
      <c r="A68" s="10" t="s">
        <v>30</v>
      </c>
      <c r="B68" s="11" t="s">
        <v>80</v>
      </c>
      <c r="C68" s="12">
        <v>3.3</v>
      </c>
    </row>
    <row r="69" spans="1:4" ht="16.5" thickBot="1" x14ac:dyDescent="0.25">
      <c r="A69" s="168" t="s">
        <v>51</v>
      </c>
      <c r="B69" s="169"/>
      <c r="C69" s="13" t="e">
        <f>SUM(C64:C68)</f>
        <v>#REF!</v>
      </c>
    </row>
    <row r="70" spans="1:4" ht="12.75" customHeight="1" x14ac:dyDescent="0.2"/>
    <row r="71" spans="1:4" ht="12.75" customHeight="1" x14ac:dyDescent="0.2"/>
    <row r="72" spans="1:4" ht="15.75" x14ac:dyDescent="0.2">
      <c r="A72" s="173" t="s">
        <v>81</v>
      </c>
      <c r="B72" s="173"/>
      <c r="C72" s="173"/>
    </row>
    <row r="73" spans="1:4" ht="15.75" thickBot="1" x14ac:dyDescent="0.25"/>
    <row r="74" spans="1:4" ht="16.5" thickBot="1" x14ac:dyDescent="0.25">
      <c r="A74" s="153">
        <v>2</v>
      </c>
      <c r="B74" s="149" t="s">
        <v>82</v>
      </c>
      <c r="C74" s="149" t="s">
        <v>43</v>
      </c>
    </row>
    <row r="75" spans="1:4" ht="15.75" thickBot="1" x14ac:dyDescent="0.25">
      <c r="A75" s="10" t="s">
        <v>54</v>
      </c>
      <c r="B75" s="11" t="s">
        <v>83</v>
      </c>
      <c r="C75" s="12">
        <f>D44</f>
        <v>279.0546473</v>
      </c>
    </row>
    <row r="76" spans="1:4" ht="15.75" thickBot="1" x14ac:dyDescent="0.25">
      <c r="A76" s="10" t="s">
        <v>60</v>
      </c>
      <c r="B76" s="11" t="s">
        <v>61</v>
      </c>
      <c r="C76" s="12">
        <f>D58</f>
        <v>1110.7374636253999</v>
      </c>
    </row>
    <row r="77" spans="1:4" ht="15.75" thickBot="1" x14ac:dyDescent="0.25">
      <c r="A77" s="10" t="s">
        <v>74</v>
      </c>
      <c r="B77" s="11" t="s">
        <v>75</v>
      </c>
      <c r="C77" s="12" t="e">
        <f>C69</f>
        <v>#REF!</v>
      </c>
    </row>
    <row r="78" spans="1:4" ht="16.5" thickBot="1" x14ac:dyDescent="0.25">
      <c r="A78" s="168" t="s">
        <v>51</v>
      </c>
      <c r="B78" s="169"/>
      <c r="C78" s="13" t="e">
        <f>SUM(C75:C77)</f>
        <v>#REF!</v>
      </c>
    </row>
    <row r="79" spans="1:4" ht="12.75" customHeight="1" x14ac:dyDescent="0.2">
      <c r="A79" s="17"/>
    </row>
    <row r="80" spans="1:4" ht="12.75" customHeight="1" x14ac:dyDescent="0.2"/>
    <row r="81" spans="1:4" ht="15.75" x14ac:dyDescent="0.2">
      <c r="A81" s="170" t="s">
        <v>84</v>
      </c>
      <c r="B81" s="170"/>
      <c r="C81" s="170"/>
      <c r="D81" s="170"/>
    </row>
    <row r="82" spans="1:4" ht="15.75" thickBot="1" x14ac:dyDescent="0.25"/>
    <row r="83" spans="1:4" ht="16.5" thickBot="1" x14ac:dyDescent="0.25">
      <c r="A83" s="18">
        <v>3</v>
      </c>
      <c r="B83" s="81" t="s">
        <v>85</v>
      </c>
      <c r="C83" s="153" t="s">
        <v>56</v>
      </c>
      <c r="D83" s="150" t="s">
        <v>43</v>
      </c>
    </row>
    <row r="84" spans="1:4" ht="15.75" thickBot="1" x14ac:dyDescent="0.25">
      <c r="A84" s="10" t="s">
        <v>21</v>
      </c>
      <c r="B84" s="80" t="s">
        <v>86</v>
      </c>
      <c r="C84" s="71">
        <v>4.1999999999999997E-3</v>
      </c>
      <c r="D84" s="12">
        <f>(C34+D44)*C84</f>
        <v>11.721350118659998</v>
      </c>
    </row>
    <row r="85" spans="1:4" ht="15.75" thickBot="1" x14ac:dyDescent="0.25">
      <c r="A85" s="10" t="s">
        <v>23</v>
      </c>
      <c r="B85" s="80" t="s">
        <v>87</v>
      </c>
      <c r="C85" s="71">
        <v>2.9999999999999997E-4</v>
      </c>
      <c r="D85" s="12">
        <f>(C34+D44)*C85</f>
        <v>0.83723929418999987</v>
      </c>
    </row>
    <row r="86" spans="1:4" ht="15.75" thickBot="1" x14ac:dyDescent="0.25">
      <c r="A86" s="10" t="s">
        <v>26</v>
      </c>
      <c r="B86" s="80" t="s">
        <v>88</v>
      </c>
      <c r="C86" s="71">
        <v>1.9400000000000001E-2</v>
      </c>
      <c r="D86" s="12">
        <f>(C34+D44)*C86</f>
        <v>54.141474357619998</v>
      </c>
    </row>
    <row r="87" spans="1:4" ht="30.75" thickBot="1" x14ac:dyDescent="0.25">
      <c r="A87" s="10" t="s">
        <v>28</v>
      </c>
      <c r="B87" s="80" t="s">
        <v>89</v>
      </c>
      <c r="C87" s="71">
        <v>7.7000000000000002E-3</v>
      </c>
      <c r="D87" s="12">
        <f>(C34+D44)*0.38%</f>
        <v>10.60503105974</v>
      </c>
    </row>
    <row r="88" spans="1:4" ht="15.75" thickBot="1" x14ac:dyDescent="0.25">
      <c r="A88" s="10" t="s">
        <v>30</v>
      </c>
      <c r="B88" s="80" t="s">
        <v>90</v>
      </c>
      <c r="C88" s="71">
        <v>3.56E-2</v>
      </c>
      <c r="D88" s="12">
        <f>(C34+D44)*C88</f>
        <v>99.352396243879994</v>
      </c>
    </row>
    <row r="89" spans="1:4" ht="16.5" thickBot="1" x14ac:dyDescent="0.25">
      <c r="A89" s="174" t="s">
        <v>51</v>
      </c>
      <c r="B89" s="175"/>
      <c r="C89" s="82">
        <f>SUM(C84:C88)</f>
        <v>6.720000000000001E-2</v>
      </c>
      <c r="D89" s="19">
        <f>SUM(D84:D88)</f>
        <v>176.65749107408999</v>
      </c>
    </row>
    <row r="90" spans="1:4" ht="12.75" customHeight="1" x14ac:dyDescent="0.2"/>
    <row r="91" spans="1:4" ht="12.75" customHeight="1" x14ac:dyDescent="0.2"/>
    <row r="92" spans="1:4" ht="15.75" x14ac:dyDescent="0.2">
      <c r="A92" s="170" t="s">
        <v>91</v>
      </c>
      <c r="B92" s="170"/>
      <c r="C92" s="170"/>
      <c r="D92" s="170"/>
    </row>
    <row r="94" spans="1:4" ht="15.75" x14ac:dyDescent="0.2">
      <c r="A94" s="173" t="s">
        <v>92</v>
      </c>
      <c r="B94" s="173"/>
      <c r="C94" s="173"/>
      <c r="D94" s="173"/>
    </row>
    <row r="95" spans="1:4" ht="16.5" thickBot="1" x14ac:dyDescent="0.25">
      <c r="A95" s="14"/>
    </row>
    <row r="96" spans="1:4" ht="16.5" thickBot="1" x14ac:dyDescent="0.25">
      <c r="A96" s="153" t="s">
        <v>93</v>
      </c>
      <c r="B96" s="149" t="s">
        <v>94</v>
      </c>
      <c r="C96" s="153" t="s">
        <v>56</v>
      </c>
      <c r="D96" s="149" t="s">
        <v>43</v>
      </c>
    </row>
    <row r="97" spans="1:4" ht="15.75" thickBot="1" x14ac:dyDescent="0.25">
      <c r="A97" s="10" t="s">
        <v>21</v>
      </c>
      <c r="B97" s="11" t="s">
        <v>95</v>
      </c>
      <c r="C97" s="85">
        <v>8.3299999999999999E-2</v>
      </c>
      <c r="D97" s="12" t="e">
        <f>(C34+C78+C89)*C97</f>
        <v>#REF!</v>
      </c>
    </row>
    <row r="98" spans="1:4" ht="15.75" thickBot="1" x14ac:dyDescent="0.25">
      <c r="A98" s="10" t="s">
        <v>23</v>
      </c>
      <c r="B98" s="11" t="s">
        <v>96</v>
      </c>
      <c r="C98" s="85">
        <v>2.7000000000000001E-3</v>
      </c>
      <c r="D98" s="12" t="e">
        <f>(C34+C78+C89)*C98</f>
        <v>#REF!</v>
      </c>
    </row>
    <row r="99" spans="1:4" ht="15.75" thickBot="1" x14ac:dyDescent="0.25">
      <c r="A99" s="10" t="s">
        <v>26</v>
      </c>
      <c r="B99" s="11" t="s">
        <v>97</v>
      </c>
      <c r="C99" s="85">
        <v>1E-4</v>
      </c>
      <c r="D99" s="12" t="e">
        <f>(C34+C78+C89)*C99</f>
        <v>#REF!</v>
      </c>
    </row>
    <row r="100" spans="1:4" ht="15.75" thickBot="1" x14ac:dyDescent="0.25">
      <c r="A100" s="10" t="s">
        <v>28</v>
      </c>
      <c r="B100" s="11" t="s">
        <v>98</v>
      </c>
      <c r="C100" s="85">
        <v>1E-3</v>
      </c>
      <c r="D100" s="12" t="e">
        <f>(C34+C78+C89)*C100</f>
        <v>#REF!</v>
      </c>
    </row>
    <row r="101" spans="1:4" ht="15.75" thickBot="1" x14ac:dyDescent="0.25">
      <c r="A101" s="10" t="s">
        <v>30</v>
      </c>
      <c r="B101" s="11" t="s">
        <v>99</v>
      </c>
      <c r="C101" s="85">
        <v>1E-3</v>
      </c>
      <c r="D101" s="12" t="e">
        <f>(C34+C78+C89)*C101</f>
        <v>#REF!</v>
      </c>
    </row>
    <row r="102" spans="1:4" ht="15.75" thickBot="1" x14ac:dyDescent="0.25">
      <c r="A102" s="10" t="s">
        <v>67</v>
      </c>
      <c r="B102" s="11" t="s">
        <v>50</v>
      </c>
      <c r="C102" s="85"/>
      <c r="D102" s="12"/>
    </row>
    <row r="103" spans="1:4" ht="16.5" thickBot="1" x14ac:dyDescent="0.25">
      <c r="A103" s="168" t="s">
        <v>72</v>
      </c>
      <c r="B103" s="169"/>
      <c r="C103" s="86">
        <f>SUM(C97:C102)</f>
        <v>8.8099999999999998E-2</v>
      </c>
      <c r="D103" s="13" t="e">
        <f>SUM(D97:D102)</f>
        <v>#REF!</v>
      </c>
    </row>
    <row r="104" spans="1:4" ht="12.75" customHeight="1" x14ac:dyDescent="0.2"/>
    <row r="105" spans="1:4" ht="12.75" customHeight="1" x14ac:dyDescent="0.2"/>
    <row r="106" spans="1:4" ht="15.75" x14ac:dyDescent="0.2">
      <c r="A106" s="173" t="s">
        <v>100</v>
      </c>
      <c r="B106" s="173"/>
      <c r="C106" s="173"/>
    </row>
    <row r="107" spans="1:4" ht="16.5" thickBot="1" x14ac:dyDescent="0.25">
      <c r="A107" s="14"/>
    </row>
    <row r="108" spans="1:4" ht="16.5" thickBot="1" x14ac:dyDescent="0.25">
      <c r="A108" s="153" t="s">
        <v>101</v>
      </c>
      <c r="B108" s="149" t="s">
        <v>102</v>
      </c>
      <c r="C108" s="149" t="s">
        <v>43</v>
      </c>
    </row>
    <row r="109" spans="1:4" ht="15.75" thickBot="1" x14ac:dyDescent="0.25">
      <c r="A109" s="10" t="s">
        <v>21</v>
      </c>
      <c r="B109" s="11" t="s">
        <v>103</v>
      </c>
      <c r="C109" s="12"/>
    </row>
    <row r="110" spans="1:4" ht="16.5" thickBot="1" x14ac:dyDescent="0.25">
      <c r="A110" s="168" t="s">
        <v>51</v>
      </c>
      <c r="B110" s="169"/>
      <c r="C110" s="13"/>
    </row>
    <row r="111" spans="1:4" ht="12.75" customHeight="1" x14ac:dyDescent="0.2"/>
    <row r="112" spans="1:4" ht="12.75" customHeight="1" x14ac:dyDescent="0.2"/>
    <row r="113" spans="1:3" ht="15.75" x14ac:dyDescent="0.2">
      <c r="A113" s="173" t="s">
        <v>104</v>
      </c>
      <c r="B113" s="173"/>
      <c r="C113" s="173"/>
    </row>
    <row r="114" spans="1:3" ht="16.5" thickBot="1" x14ac:dyDescent="0.25">
      <c r="A114" s="14"/>
    </row>
    <row r="115" spans="1:3" ht="16.5" thickBot="1" x14ac:dyDescent="0.25">
      <c r="A115" s="153">
        <v>4</v>
      </c>
      <c r="B115" s="149" t="s">
        <v>105</v>
      </c>
      <c r="C115" s="149" t="s">
        <v>43</v>
      </c>
    </row>
    <row r="116" spans="1:3" ht="15.75" thickBot="1" x14ac:dyDescent="0.25">
      <c r="A116" s="10" t="s">
        <v>93</v>
      </c>
      <c r="B116" s="11" t="s">
        <v>94</v>
      </c>
      <c r="C116" s="12" t="e">
        <f>D103</f>
        <v>#REF!</v>
      </c>
    </row>
    <row r="117" spans="1:3" ht="15.75" thickBot="1" x14ac:dyDescent="0.25">
      <c r="A117" s="10" t="s">
        <v>101</v>
      </c>
      <c r="B117" s="11" t="s">
        <v>102</v>
      </c>
      <c r="C117" s="12"/>
    </row>
    <row r="118" spans="1:3" ht="16.5" thickBot="1" x14ac:dyDescent="0.25">
      <c r="A118" s="168" t="s">
        <v>51</v>
      </c>
      <c r="B118" s="169"/>
      <c r="C118" s="13" t="e">
        <f>SUM(C116:C117)</f>
        <v>#REF!</v>
      </c>
    </row>
    <row r="119" spans="1:3" ht="12.75" customHeight="1" x14ac:dyDescent="0.2"/>
    <row r="120" spans="1:3" ht="12.75" customHeight="1" x14ac:dyDescent="0.2"/>
    <row r="121" spans="1:3" ht="15.75" x14ac:dyDescent="0.2">
      <c r="A121" s="170" t="s">
        <v>106</v>
      </c>
      <c r="B121" s="170"/>
      <c r="C121" s="170"/>
    </row>
    <row r="122" spans="1:3" ht="15.75" thickBot="1" x14ac:dyDescent="0.25"/>
    <row r="123" spans="1:3" ht="16.5" thickBot="1" x14ac:dyDescent="0.25">
      <c r="A123" s="152">
        <v>5</v>
      </c>
      <c r="B123" s="36" t="s">
        <v>107</v>
      </c>
      <c r="C123" s="151" t="s">
        <v>43</v>
      </c>
    </row>
    <row r="124" spans="1:3" ht="15.75" thickBot="1" x14ac:dyDescent="0.25">
      <c r="A124" s="10" t="s">
        <v>21</v>
      </c>
      <c r="B124" s="11" t="s">
        <v>108</v>
      </c>
      <c r="C124" s="12">
        <f>Uniformes!F22</f>
        <v>0</v>
      </c>
    </row>
    <row r="125" spans="1:3" ht="15.75" thickBot="1" x14ac:dyDescent="0.25">
      <c r="A125" s="10" t="s">
        <v>23</v>
      </c>
      <c r="B125" s="11" t="s">
        <v>109</v>
      </c>
      <c r="C125" s="12">
        <f>'Materiais de Consumo'!G82</f>
        <v>0</v>
      </c>
    </row>
    <row r="126" spans="1:3" ht="15.75" thickBot="1" x14ac:dyDescent="0.25">
      <c r="A126" s="10" t="s">
        <v>26</v>
      </c>
      <c r="B126" s="11" t="s">
        <v>110</v>
      </c>
      <c r="C126" s="12">
        <f>Equipamentos!F16</f>
        <v>0</v>
      </c>
    </row>
    <row r="127" spans="1:3" ht="15.75" thickBot="1" x14ac:dyDescent="0.25">
      <c r="A127" s="10" t="s">
        <v>28</v>
      </c>
      <c r="B127" s="11" t="s">
        <v>50</v>
      </c>
      <c r="C127" s="12"/>
    </row>
    <row r="128" spans="1:3" ht="16.5" thickBot="1" x14ac:dyDescent="0.25">
      <c r="A128" s="171" t="s">
        <v>72</v>
      </c>
      <c r="B128" s="172"/>
      <c r="C128" s="42">
        <f>SUM(C124:C127)</f>
        <v>0</v>
      </c>
    </row>
    <row r="129" spans="1:4" ht="12.75" customHeight="1" x14ac:dyDescent="0.2"/>
    <row r="130" spans="1:4" ht="12.75" customHeight="1" x14ac:dyDescent="0.2"/>
    <row r="131" spans="1:4" ht="15.75" x14ac:dyDescent="0.2">
      <c r="A131" s="170" t="s">
        <v>111</v>
      </c>
      <c r="B131" s="170"/>
      <c r="C131" s="170"/>
      <c r="D131" s="170"/>
    </row>
    <row r="132" spans="1:4" ht="15.75" thickBot="1" x14ac:dyDescent="0.25"/>
    <row r="133" spans="1:4" ht="16.5" thickBot="1" x14ac:dyDescent="0.25">
      <c r="A133" s="153">
        <v>6</v>
      </c>
      <c r="B133" s="20" t="s">
        <v>112</v>
      </c>
      <c r="C133" s="149" t="s">
        <v>113</v>
      </c>
      <c r="D133" s="149" t="s">
        <v>43</v>
      </c>
    </row>
    <row r="134" spans="1:4" ht="15.75" thickBot="1" x14ac:dyDescent="0.25">
      <c r="A134" s="10" t="s">
        <v>21</v>
      </c>
      <c r="B134" s="11" t="s">
        <v>114</v>
      </c>
      <c r="C134" s="15">
        <v>4.5900000000000003E-2</v>
      </c>
      <c r="D134" s="12" t="e">
        <f>(C34+C78+C89+C118+C128)*C134</f>
        <v>#REF!</v>
      </c>
    </row>
    <row r="135" spans="1:4" ht="15.75" thickBot="1" x14ac:dyDescent="0.25">
      <c r="A135" s="10" t="s">
        <v>23</v>
      </c>
      <c r="B135" s="11" t="s">
        <v>115</v>
      </c>
      <c r="C135" s="15">
        <v>3.6700000000000003E-2</v>
      </c>
      <c r="D135" s="12" t="e">
        <f>(C34+C78+C89+C118+C128+D134)*C135</f>
        <v>#REF!</v>
      </c>
    </row>
    <row r="136" spans="1:4" ht="15.75" thickBot="1" x14ac:dyDescent="0.25">
      <c r="A136" s="10" t="s">
        <v>26</v>
      </c>
      <c r="B136" s="11" t="s">
        <v>116</v>
      </c>
      <c r="C136" s="15">
        <f>SUM(C137:C139)</f>
        <v>8.6499999999999994E-2</v>
      </c>
      <c r="D136" s="12" t="e">
        <f>(C34+C78+C89+C118+C128+D134+D135)/(1-C136)*C136</f>
        <v>#REF!</v>
      </c>
    </row>
    <row r="137" spans="1:4" ht="15.75" thickBot="1" x14ac:dyDescent="0.25">
      <c r="A137" s="10"/>
      <c r="B137" s="11" t="s">
        <v>117</v>
      </c>
      <c r="C137" s="15">
        <v>3.6499999999999998E-2</v>
      </c>
      <c r="D137" s="12" t="s">
        <v>14</v>
      </c>
    </row>
    <row r="138" spans="1:4" ht="15.75" thickBot="1" x14ac:dyDescent="0.25">
      <c r="A138" s="10"/>
      <c r="B138" s="11" t="s">
        <v>118</v>
      </c>
      <c r="C138" s="15"/>
      <c r="D138" s="12" t="s">
        <v>14</v>
      </c>
    </row>
    <row r="139" spans="1:4" ht="15.75" thickBot="1" x14ac:dyDescent="0.25">
      <c r="A139" s="10"/>
      <c r="B139" s="11" t="s">
        <v>119</v>
      </c>
      <c r="C139" s="15">
        <v>0.05</v>
      </c>
      <c r="D139" s="12" t="s">
        <v>14</v>
      </c>
    </row>
    <row r="140" spans="1:4" ht="16.5" thickBot="1" x14ac:dyDescent="0.25">
      <c r="A140" s="168" t="s">
        <v>72</v>
      </c>
      <c r="B140" s="169"/>
      <c r="C140" s="16">
        <f>SUM(C134:C136)</f>
        <v>0.1691</v>
      </c>
      <c r="D140" s="13" t="e">
        <f>SUM(D134:D136)</f>
        <v>#REF!</v>
      </c>
    </row>
    <row r="141" spans="1:4" ht="12.75" customHeight="1" x14ac:dyDescent="0.2"/>
    <row r="142" spans="1:4" ht="12.75" customHeight="1" x14ac:dyDescent="0.2"/>
    <row r="143" spans="1:4" ht="15.75" x14ac:dyDescent="0.2">
      <c r="A143" s="170" t="s">
        <v>120</v>
      </c>
      <c r="B143" s="170"/>
      <c r="C143" s="170"/>
    </row>
    <row r="144" spans="1:4" ht="15.75" thickBot="1" x14ac:dyDescent="0.25"/>
    <row r="145" spans="1:3" ht="32.25" thickBot="1" x14ac:dyDescent="0.25">
      <c r="A145" s="153"/>
      <c r="B145" s="149" t="s">
        <v>121</v>
      </c>
      <c r="C145" s="149" t="s">
        <v>43</v>
      </c>
    </row>
    <row r="146" spans="1:3" ht="16.5" thickBot="1" x14ac:dyDescent="0.25">
      <c r="A146" s="21" t="s">
        <v>21</v>
      </c>
      <c r="B146" s="11" t="s">
        <v>41</v>
      </c>
      <c r="C146" s="22">
        <f>C34</f>
        <v>2511.7429999999999</v>
      </c>
    </row>
    <row r="147" spans="1:3" ht="16.5" thickBot="1" x14ac:dyDescent="0.25">
      <c r="A147" s="21" t="s">
        <v>23</v>
      </c>
      <c r="B147" s="11" t="s">
        <v>52</v>
      </c>
      <c r="C147" s="22" t="e">
        <f>C78</f>
        <v>#REF!</v>
      </c>
    </row>
    <row r="148" spans="1:3" ht="16.5" thickBot="1" x14ac:dyDescent="0.25">
      <c r="A148" s="21" t="s">
        <v>26</v>
      </c>
      <c r="B148" s="11" t="s">
        <v>84</v>
      </c>
      <c r="C148" s="22">
        <f>D89</f>
        <v>176.65749107408999</v>
      </c>
    </row>
    <row r="149" spans="1:3" ht="16.5" thickBot="1" x14ac:dyDescent="0.25">
      <c r="A149" s="21" t="s">
        <v>28</v>
      </c>
      <c r="B149" s="11" t="s">
        <v>91</v>
      </c>
      <c r="C149" s="22" t="e">
        <f>C118</f>
        <v>#REF!</v>
      </c>
    </row>
    <row r="150" spans="1:3" ht="16.5" thickBot="1" x14ac:dyDescent="0.25">
      <c r="A150" s="21" t="s">
        <v>30</v>
      </c>
      <c r="B150" s="11" t="s">
        <v>106</v>
      </c>
      <c r="C150" s="22">
        <f>C128</f>
        <v>0</v>
      </c>
    </row>
    <row r="151" spans="1:3" ht="16.5" thickBot="1" x14ac:dyDescent="0.25">
      <c r="A151" s="168" t="s">
        <v>122</v>
      </c>
      <c r="B151" s="169"/>
      <c r="C151" s="23" t="e">
        <f>SUM(C146:C150)</f>
        <v>#REF!</v>
      </c>
    </row>
    <row r="152" spans="1:3" ht="16.5" thickBot="1" x14ac:dyDescent="0.25">
      <c r="A152" s="21" t="s">
        <v>67</v>
      </c>
      <c r="B152" s="11" t="s">
        <v>123</v>
      </c>
      <c r="C152" s="22" t="e">
        <f>D140</f>
        <v>#REF!</v>
      </c>
    </row>
    <row r="153" spans="1:3" ht="16.5" thickBot="1" x14ac:dyDescent="0.25">
      <c r="A153" s="168" t="s">
        <v>124</v>
      </c>
      <c r="B153" s="169"/>
      <c r="C153" s="69" t="e">
        <f>SUM(C151:C152)</f>
        <v>#REF!</v>
      </c>
    </row>
  </sheetData>
  <mergeCells count="31">
    <mergeCell ref="A58:B58"/>
    <mergeCell ref="A1:D1"/>
    <mergeCell ref="A6:C6"/>
    <mergeCell ref="A15:C15"/>
    <mergeCell ref="A17:C17"/>
    <mergeCell ref="A24:C24"/>
    <mergeCell ref="A34:B34"/>
    <mergeCell ref="A37:D37"/>
    <mergeCell ref="A39:D39"/>
    <mergeCell ref="A44:B44"/>
    <mergeCell ref="A47:D47"/>
    <mergeCell ref="A113:C113"/>
    <mergeCell ref="A61:C61"/>
    <mergeCell ref="A69:B69"/>
    <mergeCell ref="A72:C72"/>
    <mergeCell ref="A78:B78"/>
    <mergeCell ref="A81:D81"/>
    <mergeCell ref="A89:B89"/>
    <mergeCell ref="A92:D92"/>
    <mergeCell ref="A94:D94"/>
    <mergeCell ref="A103:B103"/>
    <mergeCell ref="A106:C106"/>
    <mergeCell ref="A110:B110"/>
    <mergeCell ref="A151:B151"/>
    <mergeCell ref="A153:B153"/>
    <mergeCell ref="A118:B118"/>
    <mergeCell ref="A121:C121"/>
    <mergeCell ref="A128:B128"/>
    <mergeCell ref="A131:D131"/>
    <mergeCell ref="A140:B140"/>
    <mergeCell ref="A143:C143"/>
  </mergeCells>
  <printOptions horizontalCentered="1"/>
  <pageMargins left="0.51181102362204722" right="0.51181102362204722" top="0.59055118110236227" bottom="0.39370078740157483" header="0.31496062992125984" footer="0.31496062992125984"/>
  <pageSetup paperSize="9" scale="73" fitToHeight="0" orientation="portrait" horizontalDpi="300" verticalDpi="300" r:id="rId1"/>
  <headerFooter>
    <oddHeader>&amp;C&amp;"Arial,Negrito"&amp;14&amp;UPLANILHA DE CUSTO - SERVENTE DE SEGUNDA À SEXTA-FEIRA - ITEM 2</oddHeader>
  </headerFooter>
  <rowBreaks count="2" manualBreakCount="2">
    <brk id="46" max="16383" man="1"/>
    <brk id="10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139D3-E816-46CD-ADB8-1B3A133FD665}">
  <sheetPr>
    <pageSetUpPr fitToPage="1"/>
  </sheetPr>
  <dimension ref="A1:D153"/>
  <sheetViews>
    <sheetView showGridLines="0" topLeftCell="A116" zoomScaleNormal="100" workbookViewId="0">
      <selection activeCell="D89" sqref="D89"/>
    </sheetView>
  </sheetViews>
  <sheetFormatPr defaultRowHeight="15" x14ac:dyDescent="0.2"/>
  <cols>
    <col min="1" max="1" width="12.140625" style="9" customWidth="1"/>
    <col min="2" max="2" width="72.140625" style="9" customWidth="1"/>
    <col min="3" max="3" width="22.140625" style="9" customWidth="1"/>
    <col min="4" max="4" width="20.140625" style="9" customWidth="1"/>
    <col min="5" max="5" width="12.7109375" style="9" customWidth="1"/>
    <col min="6" max="6" width="12" style="9" customWidth="1"/>
    <col min="7" max="7" width="15.140625" style="9" customWidth="1"/>
    <col min="8" max="16384" width="9.140625" style="9"/>
  </cols>
  <sheetData>
    <row r="1" spans="1:4" ht="23.25" x14ac:dyDescent="0.35">
      <c r="A1" s="176" t="s">
        <v>16</v>
      </c>
      <c r="B1" s="176"/>
      <c r="C1" s="176"/>
      <c r="D1" s="176"/>
    </row>
    <row r="3" spans="1:4" ht="17.25" customHeight="1" x14ac:dyDescent="0.2">
      <c r="A3" s="24"/>
      <c r="B3" s="25" t="s">
        <v>17</v>
      </c>
      <c r="C3" s="27" t="s">
        <v>18</v>
      </c>
    </row>
    <row r="4" spans="1:4" ht="17.25" customHeight="1" x14ac:dyDescent="0.2">
      <c r="A4" s="24"/>
      <c r="B4" s="25" t="s">
        <v>19</v>
      </c>
      <c r="C4" s="26"/>
    </row>
    <row r="6" spans="1:4" ht="18" customHeight="1" x14ac:dyDescent="0.2">
      <c r="A6" s="170" t="s">
        <v>20</v>
      </c>
      <c r="B6" s="170"/>
      <c r="C6" s="170"/>
    </row>
    <row r="7" spans="1:4" ht="15" customHeight="1" x14ac:dyDescent="0.2">
      <c r="A7" s="28"/>
      <c r="B7" s="28"/>
      <c r="C7" s="28"/>
    </row>
    <row r="8" spans="1:4" ht="18" customHeight="1" x14ac:dyDescent="0.2">
      <c r="A8" s="27" t="s">
        <v>21</v>
      </c>
      <c r="B8" s="29" t="s">
        <v>22</v>
      </c>
      <c r="C8" s="27"/>
    </row>
    <row r="9" spans="1:4" ht="18" customHeight="1" x14ac:dyDescent="0.2">
      <c r="A9" s="27" t="s">
        <v>23</v>
      </c>
      <c r="B9" s="29" t="s">
        <v>24</v>
      </c>
      <c r="C9" s="27" t="s">
        <v>25</v>
      </c>
    </row>
    <row r="10" spans="1:4" ht="30" x14ac:dyDescent="0.2">
      <c r="A10" s="27" t="s">
        <v>26</v>
      </c>
      <c r="B10" s="29" t="s">
        <v>27</v>
      </c>
      <c r="C10" s="33" t="s">
        <v>125</v>
      </c>
    </row>
    <row r="11" spans="1:4" ht="18" customHeight="1" x14ac:dyDescent="0.2">
      <c r="A11" s="27" t="s">
        <v>28</v>
      </c>
      <c r="B11" s="29" t="s">
        <v>29</v>
      </c>
      <c r="C11" s="27">
        <v>30</v>
      </c>
    </row>
    <row r="12" spans="1:4" ht="30" x14ac:dyDescent="0.2">
      <c r="A12" s="27" t="s">
        <v>30</v>
      </c>
      <c r="B12" s="65" t="s">
        <v>129</v>
      </c>
      <c r="C12" s="106" t="e">
        <f>#REF!</f>
        <v>#REF!</v>
      </c>
    </row>
    <row r="13" spans="1:4" ht="12.75" customHeight="1" x14ac:dyDescent="0.2"/>
    <row r="14" spans="1:4" ht="12.75" customHeight="1" x14ac:dyDescent="0.2">
      <c r="A14" s="35"/>
      <c r="B14" s="35"/>
    </row>
    <row r="15" spans="1:4" ht="17.25" customHeight="1" x14ac:dyDescent="0.2">
      <c r="A15" s="170" t="s">
        <v>32</v>
      </c>
      <c r="B15" s="170"/>
      <c r="C15" s="170"/>
    </row>
    <row r="16" spans="1:4" ht="12.75" customHeight="1" x14ac:dyDescent="0.2"/>
    <row r="17" spans="1:3" ht="15.75" x14ac:dyDescent="0.25">
      <c r="A17" s="177" t="s">
        <v>33</v>
      </c>
      <c r="B17" s="177"/>
      <c r="C17" s="177"/>
    </row>
    <row r="18" spans="1:3" ht="15" customHeight="1" x14ac:dyDescent="0.25">
      <c r="A18" s="30"/>
      <c r="B18" s="30"/>
      <c r="C18" s="30"/>
    </row>
    <row r="19" spans="1:3" ht="30" x14ac:dyDescent="0.2">
      <c r="A19" s="31">
        <v>1</v>
      </c>
      <c r="B19" s="32" t="s">
        <v>34</v>
      </c>
      <c r="C19" s="33" t="s">
        <v>35</v>
      </c>
    </row>
    <row r="20" spans="1:3" ht="18" customHeight="1" x14ac:dyDescent="0.2">
      <c r="A20" s="31">
        <v>2</v>
      </c>
      <c r="B20" s="32" t="s">
        <v>36</v>
      </c>
      <c r="C20" s="27" t="s">
        <v>37</v>
      </c>
    </row>
    <row r="21" spans="1:3" ht="30" x14ac:dyDescent="0.2">
      <c r="A21" s="31">
        <v>3</v>
      </c>
      <c r="B21" s="32" t="s">
        <v>38</v>
      </c>
      <c r="C21" s="33" t="s">
        <v>39</v>
      </c>
    </row>
    <row r="22" spans="1:3" ht="17.25" customHeight="1" x14ac:dyDescent="0.2">
      <c r="A22" s="27">
        <v>4</v>
      </c>
      <c r="B22" s="32" t="s">
        <v>40</v>
      </c>
      <c r="C22" s="34">
        <v>45292</v>
      </c>
    </row>
    <row r="24" spans="1:3" ht="15.75" x14ac:dyDescent="0.2">
      <c r="A24" s="170" t="s">
        <v>41</v>
      </c>
      <c r="B24" s="170"/>
      <c r="C24" s="170"/>
    </row>
    <row r="25" spans="1:3" ht="15.75" thickBot="1" x14ac:dyDescent="0.25"/>
    <row r="26" spans="1:3" ht="16.5" thickBot="1" x14ac:dyDescent="0.25">
      <c r="A26" s="153">
        <v>1</v>
      </c>
      <c r="B26" s="149" t="s">
        <v>42</v>
      </c>
      <c r="C26" s="149" t="s">
        <v>43</v>
      </c>
    </row>
    <row r="27" spans="1:3" ht="15.75" thickBot="1" x14ac:dyDescent="0.25">
      <c r="A27" s="10" t="s">
        <v>21</v>
      </c>
      <c r="B27" s="11" t="s">
        <v>44</v>
      </c>
      <c r="C27" s="12">
        <v>1629.62</v>
      </c>
    </row>
    <row r="28" spans="1:3" ht="15.75" thickBot="1" x14ac:dyDescent="0.25">
      <c r="A28" s="10" t="s">
        <v>23</v>
      </c>
      <c r="B28" s="11" t="s">
        <v>45</v>
      </c>
      <c r="C28" s="12"/>
    </row>
    <row r="29" spans="1:3" ht="15.75" thickBot="1" x14ac:dyDescent="0.25">
      <c r="A29" s="10" t="s">
        <v>26</v>
      </c>
      <c r="B29" s="11" t="s">
        <v>130</v>
      </c>
      <c r="C29" s="12">
        <f>C27*0.4</f>
        <v>651.84799999999996</v>
      </c>
    </row>
    <row r="30" spans="1:3" ht="15.75" thickBot="1" x14ac:dyDescent="0.25">
      <c r="A30" s="10" t="s">
        <v>28</v>
      </c>
      <c r="B30" s="11" t="s">
        <v>47</v>
      </c>
      <c r="C30" s="12"/>
    </row>
    <row r="31" spans="1:3" ht="15.75" thickBot="1" x14ac:dyDescent="0.25">
      <c r="A31" s="10" t="s">
        <v>30</v>
      </c>
      <c r="B31" s="11" t="s">
        <v>48</v>
      </c>
      <c r="C31" s="12"/>
    </row>
    <row r="32" spans="1:3" ht="15.75" thickBot="1" x14ac:dyDescent="0.25">
      <c r="A32" s="10"/>
      <c r="B32" s="11"/>
      <c r="C32" s="12"/>
    </row>
    <row r="33" spans="1:4" ht="15.75" thickBot="1" x14ac:dyDescent="0.25">
      <c r="A33" s="10" t="s">
        <v>49</v>
      </c>
      <c r="B33" s="11" t="s">
        <v>50</v>
      </c>
      <c r="C33" s="12"/>
    </row>
    <row r="34" spans="1:4" ht="16.5" thickBot="1" x14ac:dyDescent="0.25">
      <c r="A34" s="168" t="s">
        <v>51</v>
      </c>
      <c r="B34" s="169"/>
      <c r="C34" s="13">
        <f>SUM(C27:C33)</f>
        <v>2281.4679999999998</v>
      </c>
    </row>
    <row r="35" spans="1:4" ht="12.75" customHeight="1" x14ac:dyDescent="0.2"/>
    <row r="36" spans="1:4" ht="12.75" customHeight="1" x14ac:dyDescent="0.2"/>
    <row r="37" spans="1:4" ht="15.75" x14ac:dyDescent="0.2">
      <c r="A37" s="170" t="s">
        <v>52</v>
      </c>
      <c r="B37" s="170"/>
      <c r="C37" s="170"/>
      <c r="D37" s="170"/>
    </row>
    <row r="38" spans="1:4" ht="15.75" x14ac:dyDescent="0.2">
      <c r="A38" s="14"/>
    </row>
    <row r="39" spans="1:4" ht="15.75" x14ac:dyDescent="0.2">
      <c r="A39" s="173" t="s">
        <v>53</v>
      </c>
      <c r="B39" s="173"/>
      <c r="C39" s="173"/>
      <c r="D39" s="173"/>
    </row>
    <row r="40" spans="1:4" ht="15.75" thickBot="1" x14ac:dyDescent="0.25"/>
    <row r="41" spans="1:4" ht="16.5" thickBot="1" x14ac:dyDescent="0.25">
      <c r="A41" s="153" t="s">
        <v>54</v>
      </c>
      <c r="B41" s="149" t="s">
        <v>55</v>
      </c>
      <c r="C41" s="149" t="s">
        <v>56</v>
      </c>
      <c r="D41" s="149" t="s">
        <v>43</v>
      </c>
    </row>
    <row r="42" spans="1:4" ht="15.75" thickBot="1" x14ac:dyDescent="0.25">
      <c r="A42" s="10" t="s">
        <v>21</v>
      </c>
      <c r="B42" s="11" t="s">
        <v>57</v>
      </c>
      <c r="C42" s="85">
        <v>8.3299999999999999E-2</v>
      </c>
      <c r="D42" s="12">
        <f>C34*C42</f>
        <v>190.04628439999999</v>
      </c>
    </row>
    <row r="43" spans="1:4" ht="15.75" thickBot="1" x14ac:dyDescent="0.25">
      <c r="A43" s="10" t="s">
        <v>23</v>
      </c>
      <c r="B43" s="11" t="s">
        <v>58</v>
      </c>
      <c r="C43" s="85">
        <v>2.7799999999999998E-2</v>
      </c>
      <c r="D43" s="12">
        <f>C34*C43</f>
        <v>63.424810399999991</v>
      </c>
    </row>
    <row r="44" spans="1:4" ht="16.5" thickBot="1" x14ac:dyDescent="0.25">
      <c r="A44" s="168" t="s">
        <v>51</v>
      </c>
      <c r="B44" s="169"/>
      <c r="C44" s="86">
        <f>SUM(C42:C43)</f>
        <v>0.1111</v>
      </c>
      <c r="D44" s="13">
        <f>SUM(D42:D43)</f>
        <v>253.47109479999997</v>
      </c>
    </row>
    <row r="45" spans="1:4" ht="12.75" customHeight="1" x14ac:dyDescent="0.2"/>
    <row r="46" spans="1:4" ht="12.75" customHeight="1" x14ac:dyDescent="0.2"/>
    <row r="47" spans="1:4" ht="32.25" customHeight="1" x14ac:dyDescent="0.2">
      <c r="A47" s="178" t="s">
        <v>59</v>
      </c>
      <c r="B47" s="178"/>
      <c r="C47" s="178"/>
      <c r="D47" s="178"/>
    </row>
    <row r="48" spans="1:4" ht="15.75" thickBot="1" x14ac:dyDescent="0.25"/>
    <row r="49" spans="1:4" ht="16.5" thickBot="1" x14ac:dyDescent="0.25">
      <c r="A49" s="153" t="s">
        <v>60</v>
      </c>
      <c r="B49" s="149" t="s">
        <v>61</v>
      </c>
      <c r="C49" s="149" t="s">
        <v>56</v>
      </c>
      <c r="D49" s="149" t="s">
        <v>43</v>
      </c>
    </row>
    <row r="50" spans="1:4" ht="15.75" thickBot="1" x14ac:dyDescent="0.25">
      <c r="A50" s="10" t="s">
        <v>21</v>
      </c>
      <c r="B50" s="11" t="s">
        <v>62</v>
      </c>
      <c r="C50" s="15">
        <v>0.2</v>
      </c>
      <c r="D50" s="12">
        <f>($C$34+$D$44)*C50</f>
        <v>506.98781896000003</v>
      </c>
    </row>
    <row r="51" spans="1:4" ht="15.75" thickBot="1" x14ac:dyDescent="0.25">
      <c r="A51" s="10" t="s">
        <v>23</v>
      </c>
      <c r="B51" s="11" t="s">
        <v>63</v>
      </c>
      <c r="C51" s="15">
        <v>2.5000000000000001E-2</v>
      </c>
      <c r="D51" s="12">
        <f t="shared" ref="D51:D57" si="0">($C$34+$D$44)*C51</f>
        <v>63.373477370000003</v>
      </c>
    </row>
    <row r="52" spans="1:4" ht="15.75" thickBot="1" x14ac:dyDescent="0.25">
      <c r="A52" s="10" t="s">
        <v>26</v>
      </c>
      <c r="B52" s="11" t="s">
        <v>64</v>
      </c>
      <c r="C52" s="84">
        <v>0.06</v>
      </c>
      <c r="D52" s="12">
        <f t="shared" si="0"/>
        <v>152.09634568799999</v>
      </c>
    </row>
    <row r="53" spans="1:4" ht="15.75" thickBot="1" x14ac:dyDescent="0.25">
      <c r="A53" s="10" t="s">
        <v>28</v>
      </c>
      <c r="B53" s="11" t="s">
        <v>65</v>
      </c>
      <c r="C53" s="15">
        <v>1.4999999999999999E-2</v>
      </c>
      <c r="D53" s="12">
        <f t="shared" si="0"/>
        <v>38.024086421999996</v>
      </c>
    </row>
    <row r="54" spans="1:4" ht="15.75" thickBot="1" x14ac:dyDescent="0.25">
      <c r="A54" s="10" t="s">
        <v>30</v>
      </c>
      <c r="B54" s="11" t="s">
        <v>66</v>
      </c>
      <c r="C54" s="15">
        <v>0.01</v>
      </c>
      <c r="D54" s="12">
        <f t="shared" si="0"/>
        <v>25.349390948</v>
      </c>
    </row>
    <row r="55" spans="1:4" ht="15.75" thickBot="1" x14ac:dyDescent="0.25">
      <c r="A55" s="10" t="s">
        <v>67</v>
      </c>
      <c r="B55" s="11" t="s">
        <v>68</v>
      </c>
      <c r="C55" s="15">
        <v>6.0000000000000001E-3</v>
      </c>
      <c r="D55" s="12">
        <f t="shared" si="0"/>
        <v>15.2096345688</v>
      </c>
    </row>
    <row r="56" spans="1:4" ht="15.75" thickBot="1" x14ac:dyDescent="0.25">
      <c r="A56" s="10" t="s">
        <v>49</v>
      </c>
      <c r="B56" s="11" t="s">
        <v>69</v>
      </c>
      <c r="C56" s="15">
        <v>2E-3</v>
      </c>
      <c r="D56" s="12">
        <f t="shared" si="0"/>
        <v>5.0698781895999998</v>
      </c>
    </row>
    <row r="57" spans="1:4" ht="15.75" thickBot="1" x14ac:dyDescent="0.25">
      <c r="A57" s="10" t="s">
        <v>70</v>
      </c>
      <c r="B57" s="11" t="s">
        <v>71</v>
      </c>
      <c r="C57" s="15">
        <v>0.08</v>
      </c>
      <c r="D57" s="12">
        <f t="shared" si="0"/>
        <v>202.795127584</v>
      </c>
    </row>
    <row r="58" spans="1:4" ht="16.5" thickBot="1" x14ac:dyDescent="0.25">
      <c r="A58" s="168" t="s">
        <v>72</v>
      </c>
      <c r="B58" s="169"/>
      <c r="C58" s="16">
        <f>SUM(C50:C57)</f>
        <v>0.39800000000000008</v>
      </c>
      <c r="D58" s="13">
        <f>SUM(D50:D57)</f>
        <v>1008.9057597304</v>
      </c>
    </row>
    <row r="59" spans="1:4" ht="12.75" customHeight="1" x14ac:dyDescent="0.2"/>
    <row r="60" spans="1:4" ht="12.75" customHeight="1" x14ac:dyDescent="0.2"/>
    <row r="61" spans="1:4" ht="15.75" x14ac:dyDescent="0.2">
      <c r="A61" s="173" t="s">
        <v>73</v>
      </c>
      <c r="B61" s="173"/>
      <c r="C61" s="173"/>
    </row>
    <row r="62" spans="1:4" ht="15.75" thickBot="1" x14ac:dyDescent="0.25"/>
    <row r="63" spans="1:4" ht="16.5" thickBot="1" x14ac:dyDescent="0.25">
      <c r="A63" s="153" t="s">
        <v>74</v>
      </c>
      <c r="B63" s="149" t="s">
        <v>75</v>
      </c>
      <c r="C63" s="149" t="s">
        <v>43</v>
      </c>
    </row>
    <row r="64" spans="1:4" ht="15.75" thickBot="1" x14ac:dyDescent="0.25">
      <c r="A64" s="10" t="s">
        <v>21</v>
      </c>
      <c r="B64" s="11" t="s">
        <v>76</v>
      </c>
      <c r="C64" s="12" t="e">
        <f>(#REF!*'Custo Servente Insalubr SEG-SEX'!D64)-(C27*6%)</f>
        <v>#REF!</v>
      </c>
      <c r="D64" s="62">
        <f>5.5*2</f>
        <v>11</v>
      </c>
    </row>
    <row r="65" spans="1:4" ht="15.75" thickBot="1" x14ac:dyDescent="0.25">
      <c r="A65" s="10" t="s">
        <v>23</v>
      </c>
      <c r="B65" s="11" t="s">
        <v>77</v>
      </c>
      <c r="C65" s="12" t="e">
        <f>D65*#REF!</f>
        <v>#REF!</v>
      </c>
      <c r="D65" s="62">
        <v>42.2</v>
      </c>
    </row>
    <row r="66" spans="1:4" ht="15.75" thickBot="1" x14ac:dyDescent="0.25">
      <c r="A66" s="10" t="s">
        <v>26</v>
      </c>
      <c r="B66" s="11" t="s">
        <v>78</v>
      </c>
      <c r="C66" s="12">
        <v>187.18</v>
      </c>
    </row>
    <row r="67" spans="1:4" ht="15.75" thickBot="1" x14ac:dyDescent="0.25">
      <c r="A67" s="10" t="s">
        <v>28</v>
      </c>
      <c r="B67" s="11" t="s">
        <v>79</v>
      </c>
      <c r="C67" s="12">
        <v>12.81</v>
      </c>
    </row>
    <row r="68" spans="1:4" ht="15.75" thickBot="1" x14ac:dyDescent="0.25">
      <c r="A68" s="10" t="s">
        <v>30</v>
      </c>
      <c r="B68" s="11" t="s">
        <v>80</v>
      </c>
      <c r="C68" s="12">
        <v>3.3</v>
      </c>
    </row>
    <row r="69" spans="1:4" ht="16.5" thickBot="1" x14ac:dyDescent="0.25">
      <c r="A69" s="168" t="s">
        <v>51</v>
      </c>
      <c r="B69" s="169"/>
      <c r="C69" s="13" t="e">
        <f>SUM(C64:C68)</f>
        <v>#REF!</v>
      </c>
    </row>
    <row r="70" spans="1:4" ht="12.75" customHeight="1" x14ac:dyDescent="0.2"/>
    <row r="71" spans="1:4" ht="12.75" customHeight="1" x14ac:dyDescent="0.2"/>
    <row r="72" spans="1:4" ht="15.75" x14ac:dyDescent="0.2">
      <c r="A72" s="173" t="s">
        <v>81</v>
      </c>
      <c r="B72" s="173"/>
      <c r="C72" s="173"/>
    </row>
    <row r="73" spans="1:4" ht="15.75" thickBot="1" x14ac:dyDescent="0.25"/>
    <row r="74" spans="1:4" ht="16.5" thickBot="1" x14ac:dyDescent="0.25">
      <c r="A74" s="153">
        <v>2</v>
      </c>
      <c r="B74" s="149" t="s">
        <v>82</v>
      </c>
      <c r="C74" s="149" t="s">
        <v>43</v>
      </c>
    </row>
    <row r="75" spans="1:4" ht="15.75" thickBot="1" x14ac:dyDescent="0.25">
      <c r="A75" s="10" t="s">
        <v>54</v>
      </c>
      <c r="B75" s="11" t="s">
        <v>83</v>
      </c>
      <c r="C75" s="12">
        <f>D44</f>
        <v>253.47109479999997</v>
      </c>
    </row>
    <row r="76" spans="1:4" ht="15.75" thickBot="1" x14ac:dyDescent="0.25">
      <c r="A76" s="10" t="s">
        <v>60</v>
      </c>
      <c r="B76" s="11" t="s">
        <v>61</v>
      </c>
      <c r="C76" s="12">
        <f>D58</f>
        <v>1008.9057597304</v>
      </c>
    </row>
    <row r="77" spans="1:4" ht="15.75" thickBot="1" x14ac:dyDescent="0.25">
      <c r="A77" s="10" t="s">
        <v>74</v>
      </c>
      <c r="B77" s="11" t="s">
        <v>75</v>
      </c>
      <c r="C77" s="12" t="e">
        <f>C69</f>
        <v>#REF!</v>
      </c>
    </row>
    <row r="78" spans="1:4" ht="16.5" thickBot="1" x14ac:dyDescent="0.25">
      <c r="A78" s="168" t="s">
        <v>51</v>
      </c>
      <c r="B78" s="169"/>
      <c r="C78" s="13" t="e">
        <f>SUM(C75:C77)</f>
        <v>#REF!</v>
      </c>
    </row>
    <row r="79" spans="1:4" ht="12.75" customHeight="1" x14ac:dyDescent="0.2">
      <c r="A79" s="17"/>
    </row>
    <row r="80" spans="1:4" ht="12.75" customHeight="1" x14ac:dyDescent="0.2"/>
    <row r="81" spans="1:4" ht="15.75" x14ac:dyDescent="0.2">
      <c r="A81" s="170" t="s">
        <v>84</v>
      </c>
      <c r="B81" s="170"/>
      <c r="C81" s="170"/>
      <c r="D81" s="170"/>
    </row>
    <row r="82" spans="1:4" ht="15.75" thickBot="1" x14ac:dyDescent="0.25"/>
    <row r="83" spans="1:4" ht="16.5" thickBot="1" x14ac:dyDescent="0.25">
      <c r="A83" s="18">
        <v>3</v>
      </c>
      <c r="B83" s="81" t="s">
        <v>85</v>
      </c>
      <c r="C83" s="153" t="s">
        <v>56</v>
      </c>
      <c r="D83" s="150" t="s">
        <v>43</v>
      </c>
    </row>
    <row r="84" spans="1:4" ht="15.75" thickBot="1" x14ac:dyDescent="0.25">
      <c r="A84" s="10" t="s">
        <v>21</v>
      </c>
      <c r="B84" s="80" t="s">
        <v>86</v>
      </c>
      <c r="C84" s="71">
        <v>4.1999999999999997E-3</v>
      </c>
      <c r="D84" s="12">
        <f>(C34+D44)*C84</f>
        <v>10.646744198159999</v>
      </c>
    </row>
    <row r="85" spans="1:4" ht="15.75" thickBot="1" x14ac:dyDescent="0.25">
      <c r="A85" s="10" t="s">
        <v>23</v>
      </c>
      <c r="B85" s="80" t="s">
        <v>87</v>
      </c>
      <c r="C85" s="71">
        <v>2.9999999999999997E-4</v>
      </c>
      <c r="D85" s="12">
        <f>(C34+D44)*C85</f>
        <v>0.76048172843999995</v>
      </c>
    </row>
    <row r="86" spans="1:4" ht="15.75" thickBot="1" x14ac:dyDescent="0.25">
      <c r="A86" s="10" t="s">
        <v>26</v>
      </c>
      <c r="B86" s="80" t="s">
        <v>88</v>
      </c>
      <c r="C86" s="71">
        <v>1.9400000000000001E-2</v>
      </c>
      <c r="D86" s="12">
        <f>(C34+D44)*C86</f>
        <v>49.177818439120003</v>
      </c>
    </row>
    <row r="87" spans="1:4" ht="30.75" thickBot="1" x14ac:dyDescent="0.25">
      <c r="A87" s="10" t="s">
        <v>28</v>
      </c>
      <c r="B87" s="80" t="s">
        <v>89</v>
      </c>
      <c r="C87" s="71">
        <v>7.7000000000000002E-3</v>
      </c>
      <c r="D87" s="12">
        <f>(C34+D44)*C87</f>
        <v>19.519031029960001</v>
      </c>
    </row>
    <row r="88" spans="1:4" ht="15.75" thickBot="1" x14ac:dyDescent="0.25">
      <c r="A88" s="10" t="s">
        <v>30</v>
      </c>
      <c r="B88" s="80" t="s">
        <v>90</v>
      </c>
      <c r="C88" s="71">
        <v>3.56E-2</v>
      </c>
      <c r="D88" s="12">
        <f>(C34+D44)*C88</f>
        <v>90.243831774879993</v>
      </c>
    </row>
    <row r="89" spans="1:4" ht="16.5" thickBot="1" x14ac:dyDescent="0.25">
      <c r="A89" s="174" t="s">
        <v>51</v>
      </c>
      <c r="B89" s="175"/>
      <c r="C89" s="82">
        <f>SUM(C84:C88)</f>
        <v>6.720000000000001E-2</v>
      </c>
      <c r="D89" s="19">
        <f>SUM(D84:D88)</f>
        <v>170.34790717056001</v>
      </c>
    </row>
    <row r="90" spans="1:4" ht="12.75" customHeight="1" x14ac:dyDescent="0.2"/>
    <row r="91" spans="1:4" ht="12.75" customHeight="1" x14ac:dyDescent="0.2"/>
    <row r="92" spans="1:4" ht="15.75" x14ac:dyDescent="0.2">
      <c r="A92" s="170" t="s">
        <v>91</v>
      </c>
      <c r="B92" s="170"/>
      <c r="C92" s="170"/>
      <c r="D92" s="170"/>
    </row>
    <row r="94" spans="1:4" ht="15.75" x14ac:dyDescent="0.2">
      <c r="A94" s="173" t="s">
        <v>92</v>
      </c>
      <c r="B94" s="173"/>
      <c r="C94" s="173"/>
      <c r="D94" s="173"/>
    </row>
    <row r="95" spans="1:4" ht="16.5" thickBot="1" x14ac:dyDescent="0.25">
      <c r="A95" s="14"/>
    </row>
    <row r="96" spans="1:4" ht="16.5" thickBot="1" x14ac:dyDescent="0.25">
      <c r="A96" s="153" t="s">
        <v>93</v>
      </c>
      <c r="B96" s="149" t="s">
        <v>94</v>
      </c>
      <c r="C96" s="153" t="s">
        <v>56</v>
      </c>
      <c r="D96" s="149" t="s">
        <v>43</v>
      </c>
    </row>
    <row r="97" spans="1:4" ht="15.75" thickBot="1" x14ac:dyDescent="0.25">
      <c r="A97" s="10" t="s">
        <v>21</v>
      </c>
      <c r="B97" s="11" t="s">
        <v>95</v>
      </c>
      <c r="C97" s="85">
        <v>8.3299999999999999E-2</v>
      </c>
      <c r="D97" s="12" t="e">
        <f>(C34+C78+C89)*C97</f>
        <v>#REF!</v>
      </c>
    </row>
    <row r="98" spans="1:4" ht="15.75" thickBot="1" x14ac:dyDescent="0.25">
      <c r="A98" s="10" t="s">
        <v>23</v>
      </c>
      <c r="B98" s="11" t="s">
        <v>96</v>
      </c>
      <c r="C98" s="85">
        <v>2.7000000000000001E-3</v>
      </c>
      <c r="D98" s="12" t="e">
        <f>(C34+C78+C89)*C98</f>
        <v>#REF!</v>
      </c>
    </row>
    <row r="99" spans="1:4" ht="15.75" thickBot="1" x14ac:dyDescent="0.25">
      <c r="A99" s="10" t="s">
        <v>26</v>
      </c>
      <c r="B99" s="11" t="s">
        <v>97</v>
      </c>
      <c r="C99" s="85">
        <v>1E-4</v>
      </c>
      <c r="D99" s="12" t="e">
        <f>(C34+C78+C89)*C99</f>
        <v>#REF!</v>
      </c>
    </row>
    <row r="100" spans="1:4" ht="15.75" thickBot="1" x14ac:dyDescent="0.25">
      <c r="A100" s="10" t="s">
        <v>28</v>
      </c>
      <c r="B100" s="11" t="s">
        <v>98</v>
      </c>
      <c r="C100" s="85">
        <v>1E-3</v>
      </c>
      <c r="D100" s="12" t="e">
        <f>(C34+C78+C89)*C100</f>
        <v>#REF!</v>
      </c>
    </row>
    <row r="101" spans="1:4" ht="15.75" thickBot="1" x14ac:dyDescent="0.25">
      <c r="A101" s="10" t="s">
        <v>30</v>
      </c>
      <c r="B101" s="11" t="s">
        <v>99</v>
      </c>
      <c r="C101" s="85">
        <v>1E-3</v>
      </c>
      <c r="D101" s="12" t="e">
        <f>(C34+C78+C89)*C101</f>
        <v>#REF!</v>
      </c>
    </row>
    <row r="102" spans="1:4" ht="15.75" thickBot="1" x14ac:dyDescent="0.25">
      <c r="A102" s="10" t="s">
        <v>67</v>
      </c>
      <c r="B102" s="11" t="s">
        <v>50</v>
      </c>
      <c r="C102" s="85"/>
      <c r="D102" s="12"/>
    </row>
    <row r="103" spans="1:4" ht="16.5" thickBot="1" x14ac:dyDescent="0.25">
      <c r="A103" s="168" t="s">
        <v>72</v>
      </c>
      <c r="B103" s="169"/>
      <c r="C103" s="86">
        <f>SUM(C97:C102)</f>
        <v>8.8099999999999998E-2</v>
      </c>
      <c r="D103" s="13" t="e">
        <f>SUM(D97:D102)</f>
        <v>#REF!</v>
      </c>
    </row>
    <row r="104" spans="1:4" ht="12.75" customHeight="1" x14ac:dyDescent="0.2"/>
    <row r="105" spans="1:4" ht="12.75" customHeight="1" x14ac:dyDescent="0.2"/>
    <row r="106" spans="1:4" ht="15.75" x14ac:dyDescent="0.2">
      <c r="A106" s="173" t="s">
        <v>100</v>
      </c>
      <c r="B106" s="173"/>
      <c r="C106" s="173"/>
    </row>
    <row r="107" spans="1:4" ht="16.5" thickBot="1" x14ac:dyDescent="0.25">
      <c r="A107" s="14"/>
    </row>
    <row r="108" spans="1:4" ht="16.5" thickBot="1" x14ac:dyDescent="0.25">
      <c r="A108" s="153" t="s">
        <v>101</v>
      </c>
      <c r="B108" s="149" t="s">
        <v>102</v>
      </c>
      <c r="C108" s="149" t="s">
        <v>43</v>
      </c>
    </row>
    <row r="109" spans="1:4" ht="15.75" thickBot="1" x14ac:dyDescent="0.25">
      <c r="A109" s="10" t="s">
        <v>21</v>
      </c>
      <c r="B109" s="11" t="s">
        <v>103</v>
      </c>
      <c r="C109" s="12"/>
    </row>
    <row r="110" spans="1:4" ht="16.5" thickBot="1" x14ac:dyDescent="0.25">
      <c r="A110" s="168" t="s">
        <v>51</v>
      </c>
      <c r="B110" s="169"/>
      <c r="C110" s="13"/>
    </row>
    <row r="111" spans="1:4" ht="12.75" customHeight="1" x14ac:dyDescent="0.2"/>
    <row r="112" spans="1:4" ht="12.75" customHeight="1" x14ac:dyDescent="0.2"/>
    <row r="113" spans="1:3" ht="15.75" x14ac:dyDescent="0.2">
      <c r="A113" s="173" t="s">
        <v>104</v>
      </c>
      <c r="B113" s="173"/>
      <c r="C113" s="173"/>
    </row>
    <row r="114" spans="1:3" ht="16.5" thickBot="1" x14ac:dyDescent="0.25">
      <c r="A114" s="14"/>
    </row>
    <row r="115" spans="1:3" ht="16.5" thickBot="1" x14ac:dyDescent="0.25">
      <c r="A115" s="153">
        <v>4</v>
      </c>
      <c r="B115" s="149" t="s">
        <v>105</v>
      </c>
      <c r="C115" s="149" t="s">
        <v>43</v>
      </c>
    </row>
    <row r="116" spans="1:3" ht="15.75" thickBot="1" x14ac:dyDescent="0.25">
      <c r="A116" s="10" t="s">
        <v>93</v>
      </c>
      <c r="B116" s="11" t="s">
        <v>94</v>
      </c>
      <c r="C116" s="12" t="e">
        <f>D103</f>
        <v>#REF!</v>
      </c>
    </row>
    <row r="117" spans="1:3" ht="15.75" thickBot="1" x14ac:dyDescent="0.25">
      <c r="A117" s="10" t="s">
        <v>101</v>
      </c>
      <c r="B117" s="11" t="s">
        <v>102</v>
      </c>
      <c r="C117" s="12"/>
    </row>
    <row r="118" spans="1:3" ht="16.5" thickBot="1" x14ac:dyDescent="0.25">
      <c r="A118" s="168" t="s">
        <v>51</v>
      </c>
      <c r="B118" s="169"/>
      <c r="C118" s="13" t="e">
        <f>SUM(C116:C117)</f>
        <v>#REF!</v>
      </c>
    </row>
    <row r="119" spans="1:3" ht="12.75" customHeight="1" x14ac:dyDescent="0.2"/>
    <row r="120" spans="1:3" ht="12.75" customHeight="1" x14ac:dyDescent="0.2"/>
    <row r="121" spans="1:3" ht="15.75" x14ac:dyDescent="0.2">
      <c r="A121" s="170" t="s">
        <v>106</v>
      </c>
      <c r="B121" s="170"/>
      <c r="C121" s="170"/>
    </row>
    <row r="122" spans="1:3" ht="15.75" thickBot="1" x14ac:dyDescent="0.25"/>
    <row r="123" spans="1:3" ht="16.5" thickBot="1" x14ac:dyDescent="0.25">
      <c r="A123" s="152">
        <v>5</v>
      </c>
      <c r="B123" s="36" t="s">
        <v>107</v>
      </c>
      <c r="C123" s="151" t="s">
        <v>43</v>
      </c>
    </row>
    <row r="124" spans="1:3" ht="15.75" thickBot="1" x14ac:dyDescent="0.25">
      <c r="A124" s="10" t="s">
        <v>21</v>
      </c>
      <c r="B124" s="11" t="s">
        <v>108</v>
      </c>
      <c r="C124" s="12">
        <f>Uniformes!F22</f>
        <v>0</v>
      </c>
    </row>
    <row r="125" spans="1:3" ht="15.75" thickBot="1" x14ac:dyDescent="0.25">
      <c r="A125" s="10" t="s">
        <v>23</v>
      </c>
      <c r="B125" s="11" t="s">
        <v>109</v>
      </c>
      <c r="C125" s="12">
        <f>'Materiais de Consumo'!G82</f>
        <v>0</v>
      </c>
    </row>
    <row r="126" spans="1:3" ht="15.75" thickBot="1" x14ac:dyDescent="0.25">
      <c r="A126" s="10" t="s">
        <v>26</v>
      </c>
      <c r="B126" s="11" t="s">
        <v>110</v>
      </c>
      <c r="C126" s="12">
        <f>Equipamentos!F16</f>
        <v>0</v>
      </c>
    </row>
    <row r="127" spans="1:3" ht="15.75" thickBot="1" x14ac:dyDescent="0.25">
      <c r="A127" s="10" t="s">
        <v>28</v>
      </c>
      <c r="B127" s="11" t="s">
        <v>50</v>
      </c>
      <c r="C127" s="12"/>
    </row>
    <row r="128" spans="1:3" ht="16.5" thickBot="1" x14ac:dyDescent="0.25">
      <c r="A128" s="171" t="s">
        <v>72</v>
      </c>
      <c r="B128" s="172"/>
      <c r="C128" s="72">
        <f>SUM(C124:C127)</f>
        <v>0</v>
      </c>
    </row>
    <row r="129" spans="1:4" ht="12.75" customHeight="1" x14ac:dyDescent="0.2"/>
    <row r="130" spans="1:4" ht="12.75" customHeight="1" x14ac:dyDescent="0.2"/>
    <row r="131" spans="1:4" ht="15.75" x14ac:dyDescent="0.2">
      <c r="A131" s="170" t="s">
        <v>111</v>
      </c>
      <c r="B131" s="170"/>
      <c r="C131" s="170"/>
      <c r="D131" s="170"/>
    </row>
    <row r="132" spans="1:4" ht="15.75" thickBot="1" x14ac:dyDescent="0.25"/>
    <row r="133" spans="1:4" ht="16.5" thickBot="1" x14ac:dyDescent="0.25">
      <c r="A133" s="153">
        <v>6</v>
      </c>
      <c r="B133" s="20" t="s">
        <v>112</v>
      </c>
      <c r="C133" s="149" t="s">
        <v>113</v>
      </c>
      <c r="D133" s="149" t="s">
        <v>43</v>
      </c>
    </row>
    <row r="134" spans="1:4" ht="15.75" thickBot="1" x14ac:dyDescent="0.25">
      <c r="A134" s="10" t="s">
        <v>21</v>
      </c>
      <c r="B134" s="11" t="s">
        <v>114</v>
      </c>
      <c r="C134" s="15">
        <v>4.5900000000000003E-2</v>
      </c>
      <c r="D134" s="12" t="e">
        <f>(C34+C78+C89+C118+C128)*C134</f>
        <v>#REF!</v>
      </c>
    </row>
    <row r="135" spans="1:4" ht="15.75" thickBot="1" x14ac:dyDescent="0.25">
      <c r="A135" s="10" t="s">
        <v>23</v>
      </c>
      <c r="B135" s="11" t="s">
        <v>115</v>
      </c>
      <c r="C135" s="15">
        <v>3.6700000000000003E-2</v>
      </c>
      <c r="D135" s="12" t="e">
        <f>(C34+C78+C89+C118+C128+D134)*C135</f>
        <v>#REF!</v>
      </c>
    </row>
    <row r="136" spans="1:4" ht="15.75" thickBot="1" x14ac:dyDescent="0.25">
      <c r="A136" s="10" t="s">
        <v>26</v>
      </c>
      <c r="B136" s="11" t="s">
        <v>116</v>
      </c>
      <c r="C136" s="15">
        <f>SUM(C137:C139)</f>
        <v>8.6499999999999994E-2</v>
      </c>
      <c r="D136" s="12" t="e">
        <f>(C34+C78+C89+C118+C128+D134+D135)/(1-C136)*C136</f>
        <v>#REF!</v>
      </c>
    </row>
    <row r="137" spans="1:4" ht="15.75" thickBot="1" x14ac:dyDescent="0.25">
      <c r="A137" s="10"/>
      <c r="B137" s="11" t="s">
        <v>117</v>
      </c>
      <c r="C137" s="15">
        <v>3.6499999999999998E-2</v>
      </c>
      <c r="D137" s="12" t="s">
        <v>14</v>
      </c>
    </row>
    <row r="138" spans="1:4" ht="15.75" thickBot="1" x14ac:dyDescent="0.25">
      <c r="A138" s="10"/>
      <c r="B138" s="11" t="s">
        <v>118</v>
      </c>
      <c r="C138" s="15"/>
      <c r="D138" s="12" t="s">
        <v>14</v>
      </c>
    </row>
    <row r="139" spans="1:4" ht="15.75" thickBot="1" x14ac:dyDescent="0.25">
      <c r="A139" s="10"/>
      <c r="B139" s="11" t="s">
        <v>119</v>
      </c>
      <c r="C139" s="15">
        <v>0.05</v>
      </c>
      <c r="D139" s="12" t="s">
        <v>14</v>
      </c>
    </row>
    <row r="140" spans="1:4" ht="16.5" thickBot="1" x14ac:dyDescent="0.25">
      <c r="A140" s="168" t="s">
        <v>72</v>
      </c>
      <c r="B140" s="169"/>
      <c r="C140" s="16">
        <f>SUM(C134:C136)</f>
        <v>0.1691</v>
      </c>
      <c r="D140" s="13" t="e">
        <f>SUM(D134:D136)</f>
        <v>#REF!</v>
      </c>
    </row>
    <row r="141" spans="1:4" ht="12.75" customHeight="1" x14ac:dyDescent="0.2"/>
    <row r="142" spans="1:4" ht="12.75" customHeight="1" x14ac:dyDescent="0.2"/>
    <row r="143" spans="1:4" ht="15.75" x14ac:dyDescent="0.2">
      <c r="A143" s="170" t="s">
        <v>120</v>
      </c>
      <c r="B143" s="170"/>
      <c r="C143" s="170"/>
    </row>
    <row r="144" spans="1:4" ht="15.75" thickBot="1" x14ac:dyDescent="0.25"/>
    <row r="145" spans="1:3" ht="32.25" thickBot="1" x14ac:dyDescent="0.25">
      <c r="A145" s="153"/>
      <c r="B145" s="149" t="s">
        <v>121</v>
      </c>
      <c r="C145" s="149" t="s">
        <v>43</v>
      </c>
    </row>
    <row r="146" spans="1:3" ht="16.5" thickBot="1" x14ac:dyDescent="0.25">
      <c r="A146" s="21" t="s">
        <v>21</v>
      </c>
      <c r="B146" s="11" t="s">
        <v>41</v>
      </c>
      <c r="C146" s="22">
        <f>C34</f>
        <v>2281.4679999999998</v>
      </c>
    </row>
    <row r="147" spans="1:3" ht="16.5" thickBot="1" x14ac:dyDescent="0.25">
      <c r="A147" s="21" t="s">
        <v>23</v>
      </c>
      <c r="B147" s="11" t="s">
        <v>52</v>
      </c>
      <c r="C147" s="22" t="e">
        <f>C78</f>
        <v>#REF!</v>
      </c>
    </row>
    <row r="148" spans="1:3" ht="16.5" thickBot="1" x14ac:dyDescent="0.25">
      <c r="A148" s="21" t="s">
        <v>26</v>
      </c>
      <c r="B148" s="11" t="s">
        <v>84</v>
      </c>
      <c r="C148" s="22">
        <f>D89</f>
        <v>170.34790717056001</v>
      </c>
    </row>
    <row r="149" spans="1:3" ht="16.5" thickBot="1" x14ac:dyDescent="0.25">
      <c r="A149" s="21" t="s">
        <v>28</v>
      </c>
      <c r="B149" s="11" t="s">
        <v>91</v>
      </c>
      <c r="C149" s="22" t="e">
        <f>C118</f>
        <v>#REF!</v>
      </c>
    </row>
    <row r="150" spans="1:3" ht="16.5" thickBot="1" x14ac:dyDescent="0.25">
      <c r="A150" s="21" t="s">
        <v>30</v>
      </c>
      <c r="B150" s="11" t="s">
        <v>106</v>
      </c>
      <c r="C150" s="22">
        <f>C128</f>
        <v>0</v>
      </c>
    </row>
    <row r="151" spans="1:3" ht="16.5" thickBot="1" x14ac:dyDescent="0.25">
      <c r="A151" s="168" t="s">
        <v>122</v>
      </c>
      <c r="B151" s="169"/>
      <c r="C151" s="23" t="e">
        <f>SUM(C146:C150)</f>
        <v>#REF!</v>
      </c>
    </row>
    <row r="152" spans="1:3" ht="16.5" thickBot="1" x14ac:dyDescent="0.25">
      <c r="A152" s="21" t="s">
        <v>67</v>
      </c>
      <c r="B152" s="11" t="s">
        <v>123</v>
      </c>
      <c r="C152" s="22" t="e">
        <f>D140</f>
        <v>#REF!</v>
      </c>
    </row>
    <row r="153" spans="1:3" ht="16.5" thickBot="1" x14ac:dyDescent="0.25">
      <c r="A153" s="168" t="s">
        <v>124</v>
      </c>
      <c r="B153" s="169"/>
      <c r="C153" s="69" t="e">
        <f>SUM(C151:C152)</f>
        <v>#REF!</v>
      </c>
    </row>
  </sheetData>
  <mergeCells count="31">
    <mergeCell ref="A151:B151"/>
    <mergeCell ref="A153:B153"/>
    <mergeCell ref="A118:B118"/>
    <mergeCell ref="A121:C121"/>
    <mergeCell ref="A128:B128"/>
    <mergeCell ref="A131:D131"/>
    <mergeCell ref="A140:B140"/>
    <mergeCell ref="A143:C143"/>
    <mergeCell ref="A113:C113"/>
    <mergeCell ref="A61:C61"/>
    <mergeCell ref="A69:B69"/>
    <mergeCell ref="A72:C72"/>
    <mergeCell ref="A78:B78"/>
    <mergeCell ref="A81:D81"/>
    <mergeCell ref="A89:B89"/>
    <mergeCell ref="A92:D92"/>
    <mergeCell ref="A94:D94"/>
    <mergeCell ref="A103:B103"/>
    <mergeCell ref="A106:C106"/>
    <mergeCell ref="A110:B110"/>
    <mergeCell ref="A58:B58"/>
    <mergeCell ref="A1:D1"/>
    <mergeCell ref="A6:C6"/>
    <mergeCell ref="A15:C15"/>
    <mergeCell ref="A17:C17"/>
    <mergeCell ref="A24:C24"/>
    <mergeCell ref="A34:B34"/>
    <mergeCell ref="A37:D37"/>
    <mergeCell ref="A39:D39"/>
    <mergeCell ref="A44:B44"/>
    <mergeCell ref="A47:D47"/>
  </mergeCells>
  <printOptions horizontalCentered="1"/>
  <pageMargins left="0.51181102362204722" right="0.51181102362204722" top="0.59055118110236227" bottom="0.39370078740157483" header="0.31496062992125984" footer="0.31496062992125984"/>
  <pageSetup paperSize="9" scale="72" fitToHeight="0" orientation="portrait" horizontalDpi="300" verticalDpi="300" r:id="rId1"/>
  <headerFooter>
    <oddHeader>&amp;C&amp;"Arial,Negrito"&amp;14&amp;UPLANILHA DE CUSTO - SERVENTE INSALUBRIDADE DE SEGUNDA À SEXTA-FEIRA</oddHeader>
  </headerFooter>
  <rowBreaks count="2" manualBreakCount="2">
    <brk id="60" max="16383" man="1"/>
    <brk id="130" max="16383" man="1"/>
  </rowBreaks>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53"/>
  <sheetViews>
    <sheetView showGridLines="0" zoomScaleNormal="100" workbookViewId="0">
      <selection activeCell="D12" sqref="D12"/>
    </sheetView>
  </sheetViews>
  <sheetFormatPr defaultRowHeight="15" x14ac:dyDescent="0.25"/>
  <cols>
    <col min="2" max="2" width="73.28515625" customWidth="1"/>
    <col min="3" max="3" width="24.28515625" customWidth="1"/>
    <col min="4" max="4" width="18.42578125" customWidth="1"/>
  </cols>
  <sheetData>
    <row r="1" spans="1:4" ht="23.25" x14ac:dyDescent="0.35">
      <c r="A1" s="176" t="s">
        <v>16</v>
      </c>
      <c r="B1" s="176"/>
      <c r="C1" s="176"/>
      <c r="D1" s="176"/>
    </row>
    <row r="2" spans="1:4" ht="15.75" customHeight="1" x14ac:dyDescent="0.25">
      <c r="A2" s="9"/>
      <c r="B2" s="9"/>
      <c r="C2" s="9"/>
      <c r="D2" s="9"/>
    </row>
    <row r="3" spans="1:4" ht="18" customHeight="1" x14ac:dyDescent="0.25">
      <c r="A3" s="24"/>
      <c r="B3" s="25" t="s">
        <v>17</v>
      </c>
      <c r="C3" s="27" t="s">
        <v>18</v>
      </c>
      <c r="D3" s="9"/>
    </row>
    <row r="4" spans="1:4" ht="18" customHeight="1" x14ac:dyDescent="0.25">
      <c r="A4" s="24"/>
      <c r="B4" s="25" t="s">
        <v>19</v>
      </c>
      <c r="C4" s="26"/>
      <c r="D4" s="9"/>
    </row>
    <row r="5" spans="1:4" ht="16.5" customHeight="1" x14ac:dyDescent="0.25">
      <c r="A5" s="9"/>
      <c r="B5" s="9"/>
      <c r="C5" s="9"/>
      <c r="D5" s="9"/>
    </row>
    <row r="6" spans="1:4" ht="18.75" customHeight="1" x14ac:dyDescent="0.25">
      <c r="A6" s="170" t="s">
        <v>131</v>
      </c>
      <c r="B6" s="170"/>
      <c r="C6" s="170"/>
      <c r="D6" s="9"/>
    </row>
    <row r="7" spans="1:4" ht="16.5" customHeight="1" x14ac:dyDescent="0.25">
      <c r="A7" s="28"/>
      <c r="B7" s="28"/>
      <c r="C7" s="28"/>
      <c r="D7" s="9"/>
    </row>
    <row r="8" spans="1:4" ht="16.5" customHeight="1" x14ac:dyDescent="0.25">
      <c r="A8" s="27" t="s">
        <v>21</v>
      </c>
      <c r="B8" s="29" t="s">
        <v>22</v>
      </c>
      <c r="C8" s="27"/>
      <c r="D8" s="9"/>
    </row>
    <row r="9" spans="1:4" ht="16.5" customHeight="1" x14ac:dyDescent="0.25">
      <c r="A9" s="27" t="s">
        <v>23</v>
      </c>
      <c r="B9" s="29" t="s">
        <v>24</v>
      </c>
      <c r="C9" s="27" t="s">
        <v>25</v>
      </c>
      <c r="D9" s="9"/>
    </row>
    <row r="10" spans="1:4" ht="36.75" customHeight="1" x14ac:dyDescent="0.25">
      <c r="A10" s="27" t="s">
        <v>26</v>
      </c>
      <c r="B10" s="29" t="s">
        <v>27</v>
      </c>
      <c r="C10" s="33"/>
      <c r="D10" s="9"/>
    </row>
    <row r="11" spans="1:4" ht="16.5" customHeight="1" x14ac:dyDescent="0.25">
      <c r="A11" s="27" t="s">
        <v>28</v>
      </c>
      <c r="B11" s="29" t="s">
        <v>29</v>
      </c>
      <c r="C11" s="27">
        <v>30</v>
      </c>
      <c r="D11" s="9"/>
    </row>
    <row r="12" spans="1:4" ht="30" x14ac:dyDescent="0.25">
      <c r="A12" s="27" t="s">
        <v>30</v>
      </c>
      <c r="B12" s="65" t="s">
        <v>132</v>
      </c>
      <c r="C12" s="61">
        <v>4</v>
      </c>
      <c r="D12" s="9"/>
    </row>
    <row r="13" spans="1:4" ht="13.5" customHeight="1" x14ac:dyDescent="0.25">
      <c r="A13" s="9"/>
      <c r="B13" s="9"/>
      <c r="C13" s="9"/>
      <c r="D13" s="9"/>
    </row>
    <row r="14" spans="1:4" ht="13.5" customHeight="1" x14ac:dyDescent="0.25">
      <c r="A14" s="35"/>
      <c r="B14" s="35"/>
      <c r="C14" s="9"/>
      <c r="D14" s="9"/>
    </row>
    <row r="15" spans="1:4" ht="18.75" customHeight="1" x14ac:dyDescent="0.25">
      <c r="A15" s="170" t="s">
        <v>32</v>
      </c>
      <c r="B15" s="170"/>
      <c r="C15" s="170"/>
      <c r="D15" s="9"/>
    </row>
    <row r="16" spans="1:4" ht="16.5" customHeight="1" x14ac:dyDescent="0.25">
      <c r="A16" s="9"/>
      <c r="B16" s="9"/>
      <c r="C16" s="9"/>
      <c r="D16" s="9"/>
    </row>
    <row r="17" spans="1:4" ht="16.5" customHeight="1" x14ac:dyDescent="0.25">
      <c r="A17" s="177" t="s">
        <v>33</v>
      </c>
      <c r="B17" s="177"/>
      <c r="C17" s="177"/>
      <c r="D17" s="9"/>
    </row>
    <row r="18" spans="1:4" ht="16.5" customHeight="1" x14ac:dyDescent="0.25">
      <c r="A18" s="30"/>
      <c r="B18" s="30"/>
      <c r="C18" s="30"/>
      <c r="D18" s="9"/>
    </row>
    <row r="19" spans="1:4" ht="30" x14ac:dyDescent="0.25">
      <c r="A19" s="31">
        <v>1</v>
      </c>
      <c r="B19" s="32" t="s">
        <v>34</v>
      </c>
      <c r="C19" s="33" t="s">
        <v>35</v>
      </c>
      <c r="D19" s="9"/>
    </row>
    <row r="20" spans="1:4" ht="19.5" customHeight="1" x14ac:dyDescent="0.25">
      <c r="A20" s="31">
        <v>2</v>
      </c>
      <c r="B20" s="32" t="s">
        <v>133</v>
      </c>
      <c r="C20" s="27" t="s">
        <v>134</v>
      </c>
      <c r="D20" s="9"/>
    </row>
    <row r="21" spans="1:4" ht="47.25" customHeight="1" x14ac:dyDescent="0.25">
      <c r="A21" s="31">
        <v>3</v>
      </c>
      <c r="B21" s="32" t="s">
        <v>38</v>
      </c>
      <c r="C21" s="33" t="s">
        <v>135</v>
      </c>
      <c r="D21" s="9"/>
    </row>
    <row r="22" spans="1:4" ht="16.5" customHeight="1" x14ac:dyDescent="0.25">
      <c r="A22" s="27">
        <v>4</v>
      </c>
      <c r="B22" s="32" t="s">
        <v>40</v>
      </c>
      <c r="C22" s="34">
        <v>45658</v>
      </c>
      <c r="D22" s="9"/>
    </row>
    <row r="23" spans="1:4" ht="16.5" customHeight="1" x14ac:dyDescent="0.25">
      <c r="A23" s="9"/>
      <c r="B23" s="9"/>
      <c r="C23" s="9"/>
      <c r="D23" s="9"/>
    </row>
    <row r="24" spans="1:4" ht="16.5" customHeight="1" x14ac:dyDescent="0.25">
      <c r="A24" s="170" t="s">
        <v>41</v>
      </c>
      <c r="B24" s="170"/>
      <c r="C24" s="170"/>
      <c r="D24" s="9"/>
    </row>
    <row r="25" spans="1:4" ht="16.5" customHeight="1" thickBot="1" x14ac:dyDescent="0.3">
      <c r="A25" s="9"/>
      <c r="B25" s="9"/>
      <c r="C25" s="9"/>
      <c r="D25" s="9"/>
    </row>
    <row r="26" spans="1:4" ht="16.5" customHeight="1" thickBot="1" x14ac:dyDescent="0.3">
      <c r="A26" s="153">
        <v>1</v>
      </c>
      <c r="B26" s="149" t="s">
        <v>42</v>
      </c>
      <c r="C26" s="149" t="s">
        <v>43</v>
      </c>
      <c r="D26" s="9"/>
    </row>
    <row r="27" spans="1:4" ht="16.5" customHeight="1" thickBot="1" x14ac:dyDescent="0.3">
      <c r="A27" s="10" t="s">
        <v>21</v>
      </c>
      <c r="B27" s="11" t="s">
        <v>44</v>
      </c>
      <c r="C27" s="12"/>
      <c r="D27" s="9"/>
    </row>
    <row r="28" spans="1:4" ht="16.5" customHeight="1" thickBot="1" x14ac:dyDescent="0.3">
      <c r="A28" s="10" t="s">
        <v>23</v>
      </c>
      <c r="B28" s="11" t="s">
        <v>45</v>
      </c>
      <c r="C28" s="12"/>
      <c r="D28" s="9"/>
    </row>
    <row r="29" spans="1:4" ht="16.5" customHeight="1" thickBot="1" x14ac:dyDescent="0.3">
      <c r="A29" s="10" t="s">
        <v>26</v>
      </c>
      <c r="B29" s="11" t="s">
        <v>46</v>
      </c>
      <c r="C29" s="12"/>
      <c r="D29" s="9"/>
    </row>
    <row r="30" spans="1:4" ht="16.5" customHeight="1" thickBot="1" x14ac:dyDescent="0.3">
      <c r="A30" s="10" t="s">
        <v>28</v>
      </c>
      <c r="B30" s="11" t="s">
        <v>47</v>
      </c>
      <c r="C30" s="12"/>
      <c r="D30" s="9"/>
    </row>
    <row r="31" spans="1:4" ht="16.5" customHeight="1" thickBot="1" x14ac:dyDescent="0.3">
      <c r="A31" s="10" t="s">
        <v>30</v>
      </c>
      <c r="B31" s="11" t="s">
        <v>48</v>
      </c>
      <c r="C31" s="12"/>
      <c r="D31" s="9"/>
    </row>
    <row r="32" spans="1:4" ht="16.5" customHeight="1" thickBot="1" x14ac:dyDescent="0.3">
      <c r="A32" s="10"/>
      <c r="B32" s="11"/>
      <c r="C32" s="12"/>
      <c r="D32" s="9"/>
    </row>
    <row r="33" spans="1:4" ht="16.5" customHeight="1" thickBot="1" x14ac:dyDescent="0.3">
      <c r="A33" s="10" t="s">
        <v>49</v>
      </c>
      <c r="B33" s="11" t="s">
        <v>50</v>
      </c>
      <c r="C33" s="12"/>
      <c r="D33" s="9"/>
    </row>
    <row r="34" spans="1:4" ht="16.5" customHeight="1" thickBot="1" x14ac:dyDescent="0.3">
      <c r="A34" s="168" t="s">
        <v>51</v>
      </c>
      <c r="B34" s="169"/>
      <c r="C34" s="13">
        <f>SUM(C27:C33)</f>
        <v>0</v>
      </c>
      <c r="D34" s="9"/>
    </row>
    <row r="35" spans="1:4" ht="13.5" customHeight="1" x14ac:dyDescent="0.25">
      <c r="A35" s="9"/>
      <c r="B35" s="9"/>
      <c r="C35" s="9"/>
      <c r="D35" s="9"/>
    </row>
    <row r="36" spans="1:4" ht="13.5" customHeight="1" x14ac:dyDescent="0.25">
      <c r="A36" s="9"/>
      <c r="B36" s="9"/>
      <c r="C36" s="9"/>
      <c r="D36" s="9"/>
    </row>
    <row r="37" spans="1:4" ht="16.5" customHeight="1" x14ac:dyDescent="0.25">
      <c r="A37" s="170" t="s">
        <v>52</v>
      </c>
      <c r="B37" s="170"/>
      <c r="C37" s="170"/>
      <c r="D37" s="170"/>
    </row>
    <row r="38" spans="1:4" ht="16.5" customHeight="1" x14ac:dyDescent="0.25">
      <c r="A38" s="14"/>
      <c r="B38" s="9"/>
      <c r="C38" s="9"/>
      <c r="D38" s="9"/>
    </row>
    <row r="39" spans="1:4" ht="16.5" customHeight="1" x14ac:dyDescent="0.25">
      <c r="A39" s="173" t="s">
        <v>53</v>
      </c>
      <c r="B39" s="173"/>
      <c r="C39" s="173"/>
      <c r="D39" s="173"/>
    </row>
    <row r="40" spans="1:4" ht="16.5" customHeight="1" thickBot="1" x14ac:dyDescent="0.3">
      <c r="A40" s="9"/>
      <c r="B40" s="9"/>
      <c r="C40" s="9"/>
      <c r="D40" s="9"/>
    </row>
    <row r="41" spans="1:4" ht="16.5" customHeight="1" thickBot="1" x14ac:dyDescent="0.3">
      <c r="A41" s="153" t="s">
        <v>54</v>
      </c>
      <c r="B41" s="149" t="s">
        <v>55</v>
      </c>
      <c r="C41" s="149" t="s">
        <v>56</v>
      </c>
      <c r="D41" s="149" t="s">
        <v>43</v>
      </c>
    </row>
    <row r="42" spans="1:4" ht="16.5" customHeight="1" thickBot="1" x14ac:dyDescent="0.3">
      <c r="A42" s="10" t="s">
        <v>21</v>
      </c>
      <c r="B42" s="11" t="s">
        <v>57</v>
      </c>
      <c r="C42" s="85"/>
      <c r="D42" s="12"/>
    </row>
    <row r="43" spans="1:4" ht="16.5" customHeight="1" thickBot="1" x14ac:dyDescent="0.3">
      <c r="A43" s="10" t="s">
        <v>23</v>
      </c>
      <c r="B43" s="11" t="s">
        <v>58</v>
      </c>
      <c r="C43" s="85"/>
      <c r="D43" s="12"/>
    </row>
    <row r="44" spans="1:4" ht="16.5" customHeight="1" thickBot="1" x14ac:dyDescent="0.3">
      <c r="A44" s="168" t="s">
        <v>51</v>
      </c>
      <c r="B44" s="169"/>
      <c r="C44" s="86">
        <f>SUM(C42:C43)</f>
        <v>0</v>
      </c>
      <c r="D44" s="13">
        <f>SUM(D42:D43)</f>
        <v>0</v>
      </c>
    </row>
    <row r="45" spans="1:4" ht="12.75" customHeight="1" x14ac:dyDescent="0.25">
      <c r="A45" s="9"/>
      <c r="B45" s="9"/>
      <c r="C45" s="9"/>
      <c r="D45" s="9"/>
    </row>
    <row r="46" spans="1:4" ht="12.75" customHeight="1" x14ac:dyDescent="0.25">
      <c r="A46" s="9"/>
      <c r="B46" s="9"/>
      <c r="C46" s="9"/>
      <c r="D46" s="9"/>
    </row>
    <row r="47" spans="1:4" ht="16.5" customHeight="1" x14ac:dyDescent="0.25">
      <c r="A47" s="178" t="s">
        <v>59</v>
      </c>
      <c r="B47" s="178"/>
      <c r="C47" s="178"/>
      <c r="D47" s="178"/>
    </row>
    <row r="48" spans="1:4" ht="16.5" customHeight="1" thickBot="1" x14ac:dyDescent="0.3">
      <c r="A48" s="9"/>
      <c r="B48" s="9"/>
      <c r="C48" s="9"/>
      <c r="D48" s="9"/>
    </row>
    <row r="49" spans="1:4" ht="16.5" customHeight="1" thickBot="1" x14ac:dyDescent="0.3">
      <c r="A49" s="153" t="s">
        <v>60</v>
      </c>
      <c r="B49" s="149" t="s">
        <v>61</v>
      </c>
      <c r="C49" s="149" t="s">
        <v>56</v>
      </c>
      <c r="D49" s="149" t="s">
        <v>43</v>
      </c>
    </row>
    <row r="50" spans="1:4" ht="16.5" customHeight="1" thickBot="1" x14ac:dyDescent="0.3">
      <c r="A50" s="10" t="s">
        <v>21</v>
      </c>
      <c r="B50" s="11" t="s">
        <v>62</v>
      </c>
      <c r="C50" s="15"/>
      <c r="D50" s="12"/>
    </row>
    <row r="51" spans="1:4" ht="16.5" customHeight="1" thickBot="1" x14ac:dyDescent="0.3">
      <c r="A51" s="10" t="s">
        <v>23</v>
      </c>
      <c r="B51" s="11" t="s">
        <v>63</v>
      </c>
      <c r="C51" s="15"/>
      <c r="D51" s="12"/>
    </row>
    <row r="52" spans="1:4" ht="16.5" customHeight="1" thickBot="1" x14ac:dyDescent="0.3">
      <c r="A52" s="10" t="s">
        <v>26</v>
      </c>
      <c r="B52" s="11" t="s">
        <v>64</v>
      </c>
      <c r="C52" s="84"/>
      <c r="D52" s="12"/>
    </row>
    <row r="53" spans="1:4" ht="16.5" customHeight="1" thickBot="1" x14ac:dyDescent="0.3">
      <c r="A53" s="10" t="s">
        <v>28</v>
      </c>
      <c r="B53" s="11" t="s">
        <v>65</v>
      </c>
      <c r="C53" s="15"/>
      <c r="D53" s="12"/>
    </row>
    <row r="54" spans="1:4" ht="16.5" customHeight="1" thickBot="1" x14ac:dyDescent="0.3">
      <c r="A54" s="10" t="s">
        <v>30</v>
      </c>
      <c r="B54" s="11" t="s">
        <v>66</v>
      </c>
      <c r="C54" s="15"/>
      <c r="D54" s="12"/>
    </row>
    <row r="55" spans="1:4" ht="16.5" customHeight="1" thickBot="1" x14ac:dyDescent="0.3">
      <c r="A55" s="10" t="s">
        <v>67</v>
      </c>
      <c r="B55" s="11" t="s">
        <v>68</v>
      </c>
      <c r="C55" s="15"/>
      <c r="D55" s="12"/>
    </row>
    <row r="56" spans="1:4" ht="16.5" customHeight="1" thickBot="1" x14ac:dyDescent="0.3">
      <c r="A56" s="10" t="s">
        <v>49</v>
      </c>
      <c r="B56" s="11" t="s">
        <v>69</v>
      </c>
      <c r="C56" s="15"/>
      <c r="D56" s="12"/>
    </row>
    <row r="57" spans="1:4" ht="16.5" customHeight="1" thickBot="1" x14ac:dyDescent="0.3">
      <c r="A57" s="10" t="s">
        <v>70</v>
      </c>
      <c r="B57" s="11" t="s">
        <v>71</v>
      </c>
      <c r="C57" s="15"/>
      <c r="D57" s="12"/>
    </row>
    <row r="58" spans="1:4" ht="16.5" customHeight="1" thickBot="1" x14ac:dyDescent="0.3">
      <c r="A58" s="168" t="s">
        <v>72</v>
      </c>
      <c r="B58" s="169"/>
      <c r="C58" s="16">
        <f>SUM(C50:C57)</f>
        <v>0</v>
      </c>
      <c r="D58" s="13">
        <f>SUM(D50:D57)</f>
        <v>0</v>
      </c>
    </row>
    <row r="59" spans="1:4" ht="12.75" customHeight="1" x14ac:dyDescent="0.25">
      <c r="A59" s="9"/>
      <c r="B59" s="9"/>
      <c r="C59" s="9"/>
      <c r="D59" s="9"/>
    </row>
    <row r="60" spans="1:4" ht="12.75" customHeight="1" x14ac:dyDescent="0.25">
      <c r="A60" s="9"/>
      <c r="B60" s="9"/>
      <c r="C60" s="9"/>
      <c r="D60" s="9"/>
    </row>
    <row r="61" spans="1:4" ht="16.5" customHeight="1" x14ac:dyDescent="0.25">
      <c r="A61" s="173" t="s">
        <v>73</v>
      </c>
      <c r="B61" s="173"/>
      <c r="C61" s="173"/>
      <c r="D61" s="9"/>
    </row>
    <row r="62" spans="1:4" ht="16.5" customHeight="1" thickBot="1" x14ac:dyDescent="0.3">
      <c r="A62" s="9"/>
      <c r="B62" s="9"/>
      <c r="C62" s="9"/>
      <c r="D62" s="9"/>
    </row>
    <row r="63" spans="1:4" ht="16.5" customHeight="1" thickBot="1" x14ac:dyDescent="0.3">
      <c r="A63" s="153" t="s">
        <v>74</v>
      </c>
      <c r="B63" s="149" t="s">
        <v>75</v>
      </c>
      <c r="C63" s="149" t="s">
        <v>43</v>
      </c>
      <c r="D63" s="9"/>
    </row>
    <row r="64" spans="1:4" ht="16.5" customHeight="1" thickBot="1" x14ac:dyDescent="0.3">
      <c r="A64" s="10" t="s">
        <v>21</v>
      </c>
      <c r="B64" s="11" t="s">
        <v>76</v>
      </c>
      <c r="C64" s="12"/>
      <c r="D64" s="62"/>
    </row>
    <row r="65" spans="1:4" ht="16.5" customHeight="1" thickBot="1" x14ac:dyDescent="0.3">
      <c r="A65" s="10" t="s">
        <v>23</v>
      </c>
      <c r="B65" s="11" t="s">
        <v>77</v>
      </c>
      <c r="C65" s="12"/>
      <c r="D65" s="62"/>
    </row>
    <row r="66" spans="1:4" ht="16.5" customHeight="1" thickBot="1" x14ac:dyDescent="0.3">
      <c r="A66" s="10" t="s">
        <v>26</v>
      </c>
      <c r="B66" s="11" t="s">
        <v>78</v>
      </c>
      <c r="C66" s="12"/>
      <c r="D66" s="9"/>
    </row>
    <row r="67" spans="1:4" ht="16.5" customHeight="1" thickBot="1" x14ac:dyDescent="0.3">
      <c r="A67" s="10" t="s">
        <v>28</v>
      </c>
      <c r="B67" s="11" t="s">
        <v>79</v>
      </c>
      <c r="C67" s="12"/>
      <c r="D67" s="9"/>
    </row>
    <row r="68" spans="1:4" ht="16.5" customHeight="1" thickBot="1" x14ac:dyDescent="0.3">
      <c r="A68" s="10" t="s">
        <v>30</v>
      </c>
      <c r="B68" s="11" t="s">
        <v>80</v>
      </c>
      <c r="C68" s="12"/>
      <c r="D68" s="9"/>
    </row>
    <row r="69" spans="1:4" ht="16.5" customHeight="1" thickBot="1" x14ac:dyDescent="0.3">
      <c r="A69" s="168" t="s">
        <v>51</v>
      </c>
      <c r="B69" s="169"/>
      <c r="C69" s="13">
        <f>SUM(C64:C68)</f>
        <v>0</v>
      </c>
      <c r="D69" s="9"/>
    </row>
    <row r="70" spans="1:4" ht="12" customHeight="1" x14ac:dyDescent="0.25">
      <c r="A70" s="9"/>
      <c r="B70" s="9"/>
      <c r="C70" s="9"/>
      <c r="D70" s="9"/>
    </row>
    <row r="71" spans="1:4" ht="12" customHeight="1" x14ac:dyDescent="0.25">
      <c r="A71" s="9"/>
      <c r="B71" s="9"/>
      <c r="C71" s="9"/>
      <c r="D71" s="9"/>
    </row>
    <row r="72" spans="1:4" ht="16.5" customHeight="1" x14ac:dyDescent="0.25">
      <c r="A72" s="173" t="s">
        <v>81</v>
      </c>
      <c r="B72" s="173"/>
      <c r="C72" s="173"/>
      <c r="D72" s="9"/>
    </row>
    <row r="73" spans="1:4" ht="16.5" customHeight="1" thickBot="1" x14ac:dyDescent="0.3">
      <c r="A73" s="9"/>
      <c r="B73" s="9"/>
      <c r="C73" s="9"/>
      <c r="D73" s="9"/>
    </row>
    <row r="74" spans="1:4" ht="16.5" customHeight="1" thickBot="1" x14ac:dyDescent="0.3">
      <c r="A74" s="153">
        <v>2</v>
      </c>
      <c r="B74" s="149" t="s">
        <v>82</v>
      </c>
      <c r="C74" s="149" t="s">
        <v>43</v>
      </c>
      <c r="D74" s="9"/>
    </row>
    <row r="75" spans="1:4" ht="16.5" customHeight="1" thickBot="1" x14ac:dyDescent="0.3">
      <c r="A75" s="10" t="s">
        <v>54</v>
      </c>
      <c r="B75" s="11" t="s">
        <v>83</v>
      </c>
      <c r="C75" s="12">
        <f>D44</f>
        <v>0</v>
      </c>
      <c r="D75" s="9"/>
    </row>
    <row r="76" spans="1:4" ht="16.5" customHeight="1" thickBot="1" x14ac:dyDescent="0.3">
      <c r="A76" s="10" t="s">
        <v>60</v>
      </c>
      <c r="B76" s="11" t="s">
        <v>61</v>
      </c>
      <c r="C76" s="12">
        <f>D58</f>
        <v>0</v>
      </c>
      <c r="D76" s="9"/>
    </row>
    <row r="77" spans="1:4" ht="16.5" customHeight="1" thickBot="1" x14ac:dyDescent="0.3">
      <c r="A77" s="10" t="s">
        <v>74</v>
      </c>
      <c r="B77" s="11" t="s">
        <v>75</v>
      </c>
      <c r="C77" s="12">
        <f>C69</f>
        <v>0</v>
      </c>
      <c r="D77" s="9"/>
    </row>
    <row r="78" spans="1:4" ht="16.5" customHeight="1" thickBot="1" x14ac:dyDescent="0.3">
      <c r="A78" s="168" t="s">
        <v>51</v>
      </c>
      <c r="B78" s="169"/>
      <c r="C78" s="13">
        <f>SUM(C75:C77)</f>
        <v>0</v>
      </c>
      <c r="D78" s="9"/>
    </row>
    <row r="79" spans="1:4" ht="12.75" customHeight="1" x14ac:dyDescent="0.25">
      <c r="A79" s="17"/>
      <c r="B79" s="9"/>
      <c r="C79" s="9"/>
      <c r="D79" s="9"/>
    </row>
    <row r="80" spans="1:4" ht="12.75" customHeight="1" x14ac:dyDescent="0.25">
      <c r="A80" s="9"/>
      <c r="B80" s="9"/>
      <c r="C80" s="9"/>
      <c r="D80" s="9"/>
    </row>
    <row r="81" spans="1:4" ht="16.5" customHeight="1" x14ac:dyDescent="0.25">
      <c r="A81" s="170" t="s">
        <v>84</v>
      </c>
      <c r="B81" s="170"/>
      <c r="C81" s="170"/>
      <c r="D81" s="170"/>
    </row>
    <row r="82" spans="1:4" ht="16.5" customHeight="1" thickBot="1" x14ac:dyDescent="0.3">
      <c r="A82" s="9"/>
      <c r="B82" s="9"/>
      <c r="C82" s="9"/>
      <c r="D82" s="9"/>
    </row>
    <row r="83" spans="1:4" ht="16.5" customHeight="1" thickBot="1" x14ac:dyDescent="0.3">
      <c r="A83" s="18">
        <v>3</v>
      </c>
      <c r="B83" s="81" t="s">
        <v>85</v>
      </c>
      <c r="C83" s="153" t="s">
        <v>56</v>
      </c>
      <c r="D83" s="150" t="s">
        <v>43</v>
      </c>
    </row>
    <row r="84" spans="1:4" ht="16.5" customHeight="1" thickBot="1" x14ac:dyDescent="0.3">
      <c r="A84" s="10" t="s">
        <v>21</v>
      </c>
      <c r="B84" s="80" t="s">
        <v>86</v>
      </c>
      <c r="C84" s="71"/>
      <c r="D84" s="12"/>
    </row>
    <row r="85" spans="1:4" ht="16.5" customHeight="1" thickBot="1" x14ac:dyDescent="0.3">
      <c r="A85" s="10" t="s">
        <v>23</v>
      </c>
      <c r="B85" s="80" t="s">
        <v>87</v>
      </c>
      <c r="C85" s="71"/>
      <c r="D85" s="12"/>
    </row>
    <row r="86" spans="1:4" ht="16.5" customHeight="1" thickBot="1" x14ac:dyDescent="0.3">
      <c r="A86" s="10" t="s">
        <v>26</v>
      </c>
      <c r="B86" s="80" t="s">
        <v>88</v>
      </c>
      <c r="C86" s="71"/>
      <c r="D86" s="12"/>
    </row>
    <row r="87" spans="1:4" ht="30.75" thickBot="1" x14ac:dyDescent="0.3">
      <c r="A87" s="10" t="s">
        <v>28</v>
      </c>
      <c r="B87" s="80" t="s">
        <v>89</v>
      </c>
      <c r="C87" s="71"/>
      <c r="D87" s="12"/>
    </row>
    <row r="88" spans="1:4" ht="16.5" customHeight="1" thickBot="1" x14ac:dyDescent="0.3">
      <c r="A88" s="10" t="s">
        <v>30</v>
      </c>
      <c r="B88" s="80" t="s">
        <v>90</v>
      </c>
      <c r="C88" s="71"/>
      <c r="D88" s="12"/>
    </row>
    <row r="89" spans="1:4" ht="16.5" customHeight="1" thickBot="1" x14ac:dyDescent="0.3">
      <c r="A89" s="174" t="s">
        <v>51</v>
      </c>
      <c r="B89" s="175"/>
      <c r="C89" s="82">
        <f>SUM(C84:C88)</f>
        <v>0</v>
      </c>
      <c r="D89" s="19">
        <f>SUM(D84:D88)</f>
        <v>0</v>
      </c>
    </row>
    <row r="90" spans="1:4" ht="13.5" customHeight="1" x14ac:dyDescent="0.25">
      <c r="A90" s="9"/>
      <c r="B90" s="9"/>
      <c r="C90" s="9"/>
      <c r="D90" s="9"/>
    </row>
    <row r="91" spans="1:4" ht="13.5" customHeight="1" x14ac:dyDescent="0.25">
      <c r="A91" s="9"/>
      <c r="B91" s="9"/>
      <c r="C91" s="9"/>
      <c r="D91" s="9"/>
    </row>
    <row r="92" spans="1:4" ht="16.5" customHeight="1" x14ac:dyDescent="0.25">
      <c r="A92" s="170" t="s">
        <v>91</v>
      </c>
      <c r="B92" s="170"/>
      <c r="C92" s="170"/>
      <c r="D92" s="170"/>
    </row>
    <row r="93" spans="1:4" ht="16.5" customHeight="1" x14ac:dyDescent="0.25">
      <c r="A93" s="9"/>
      <c r="B93" s="9"/>
      <c r="C93" s="9"/>
      <c r="D93" s="9"/>
    </row>
    <row r="94" spans="1:4" ht="16.5" customHeight="1" x14ac:dyDescent="0.25">
      <c r="A94" s="173" t="s">
        <v>92</v>
      </c>
      <c r="B94" s="173"/>
      <c r="C94" s="173"/>
      <c r="D94" s="173"/>
    </row>
    <row r="95" spans="1:4" ht="16.5" customHeight="1" thickBot="1" x14ac:dyDescent="0.3">
      <c r="A95" s="14"/>
      <c r="B95" s="9"/>
      <c r="C95" s="9"/>
      <c r="D95" s="9"/>
    </row>
    <row r="96" spans="1:4" ht="16.5" customHeight="1" thickBot="1" x14ac:dyDescent="0.3">
      <c r="A96" s="153" t="s">
        <v>93</v>
      </c>
      <c r="B96" s="149" t="s">
        <v>94</v>
      </c>
      <c r="C96" s="153" t="s">
        <v>56</v>
      </c>
      <c r="D96" s="149" t="s">
        <v>43</v>
      </c>
    </row>
    <row r="97" spans="1:4" ht="16.5" customHeight="1" thickBot="1" x14ac:dyDescent="0.3">
      <c r="A97" s="10" t="s">
        <v>21</v>
      </c>
      <c r="B97" s="11" t="s">
        <v>95</v>
      </c>
      <c r="C97" s="85"/>
      <c r="D97" s="12"/>
    </row>
    <row r="98" spans="1:4" ht="16.5" customHeight="1" thickBot="1" x14ac:dyDescent="0.3">
      <c r="A98" s="10" t="s">
        <v>23</v>
      </c>
      <c r="B98" s="11" t="s">
        <v>96</v>
      </c>
      <c r="C98" s="85"/>
      <c r="D98" s="12"/>
    </row>
    <row r="99" spans="1:4" ht="16.5" customHeight="1" thickBot="1" x14ac:dyDescent="0.3">
      <c r="A99" s="10" t="s">
        <v>26</v>
      </c>
      <c r="B99" s="11" t="s">
        <v>97</v>
      </c>
      <c r="C99" s="85"/>
      <c r="D99" s="12"/>
    </row>
    <row r="100" spans="1:4" ht="16.5" customHeight="1" thickBot="1" x14ac:dyDescent="0.3">
      <c r="A100" s="10" t="s">
        <v>28</v>
      </c>
      <c r="B100" s="11" t="s">
        <v>98</v>
      </c>
      <c r="C100" s="85"/>
      <c r="D100" s="12"/>
    </row>
    <row r="101" spans="1:4" ht="16.5" customHeight="1" thickBot="1" x14ac:dyDescent="0.3">
      <c r="A101" s="10" t="s">
        <v>30</v>
      </c>
      <c r="B101" s="11" t="s">
        <v>99</v>
      </c>
      <c r="C101" s="85"/>
      <c r="D101" s="12"/>
    </row>
    <row r="102" spans="1:4" ht="16.5" customHeight="1" thickBot="1" x14ac:dyDescent="0.3">
      <c r="A102" s="10" t="s">
        <v>67</v>
      </c>
      <c r="B102" s="11" t="s">
        <v>50</v>
      </c>
      <c r="C102" s="85"/>
      <c r="D102" s="12"/>
    </row>
    <row r="103" spans="1:4" ht="16.5" customHeight="1" thickBot="1" x14ac:dyDescent="0.3">
      <c r="A103" s="168" t="s">
        <v>72</v>
      </c>
      <c r="B103" s="169"/>
      <c r="C103" s="86">
        <f>SUM(C97:C102)</f>
        <v>0</v>
      </c>
      <c r="D103" s="13">
        <f>SUM(D97:D102)</f>
        <v>0</v>
      </c>
    </row>
    <row r="104" spans="1:4" ht="13.5" customHeight="1" x14ac:dyDescent="0.25">
      <c r="A104" s="9"/>
      <c r="B104" s="9"/>
      <c r="C104" s="9"/>
      <c r="D104" s="9"/>
    </row>
    <row r="105" spans="1:4" ht="13.5" customHeight="1" x14ac:dyDescent="0.25">
      <c r="A105" s="9"/>
      <c r="B105" s="9"/>
      <c r="C105" s="9"/>
      <c r="D105" s="9"/>
    </row>
    <row r="106" spans="1:4" ht="16.5" customHeight="1" x14ac:dyDescent="0.25">
      <c r="A106" s="173" t="s">
        <v>100</v>
      </c>
      <c r="B106" s="173"/>
      <c r="C106" s="173"/>
      <c r="D106" s="9"/>
    </row>
    <row r="107" spans="1:4" ht="16.5" customHeight="1" thickBot="1" x14ac:dyDescent="0.3">
      <c r="A107" s="14"/>
      <c r="B107" s="9"/>
      <c r="C107" s="9"/>
      <c r="D107" s="9"/>
    </row>
    <row r="108" spans="1:4" ht="16.5" customHeight="1" thickBot="1" x14ac:dyDescent="0.3">
      <c r="A108" s="153" t="s">
        <v>101</v>
      </c>
      <c r="B108" s="149" t="s">
        <v>102</v>
      </c>
      <c r="C108" s="149" t="s">
        <v>43</v>
      </c>
      <c r="D108" s="9"/>
    </row>
    <row r="109" spans="1:4" ht="16.5" customHeight="1" thickBot="1" x14ac:dyDescent="0.3">
      <c r="A109" s="10" t="s">
        <v>21</v>
      </c>
      <c r="B109" s="11" t="s">
        <v>103</v>
      </c>
      <c r="C109" s="12"/>
      <c r="D109" s="9"/>
    </row>
    <row r="110" spans="1:4" ht="16.5" customHeight="1" thickBot="1" x14ac:dyDescent="0.3">
      <c r="A110" s="168" t="s">
        <v>51</v>
      </c>
      <c r="B110" s="169"/>
      <c r="C110" s="13"/>
      <c r="D110" s="9"/>
    </row>
    <row r="111" spans="1:4" ht="12.75" customHeight="1" x14ac:dyDescent="0.25">
      <c r="A111" s="9"/>
      <c r="B111" s="9"/>
      <c r="C111" s="9"/>
      <c r="D111" s="9"/>
    </row>
    <row r="112" spans="1:4" ht="12.75" customHeight="1" x14ac:dyDescent="0.25">
      <c r="A112" s="9"/>
      <c r="B112" s="9"/>
      <c r="C112" s="9"/>
      <c r="D112" s="9"/>
    </row>
    <row r="113" spans="1:4" ht="16.5" customHeight="1" x14ac:dyDescent="0.25">
      <c r="A113" s="173" t="s">
        <v>104</v>
      </c>
      <c r="B113" s="173"/>
      <c r="C113" s="173"/>
      <c r="D113" s="9"/>
    </row>
    <row r="114" spans="1:4" ht="16.5" customHeight="1" thickBot="1" x14ac:dyDescent="0.3">
      <c r="A114" s="14"/>
      <c r="B114" s="9"/>
      <c r="C114" s="9"/>
      <c r="D114" s="9"/>
    </row>
    <row r="115" spans="1:4" ht="16.5" customHeight="1" thickBot="1" x14ac:dyDescent="0.3">
      <c r="A115" s="153">
        <v>4</v>
      </c>
      <c r="B115" s="149" t="s">
        <v>105</v>
      </c>
      <c r="C115" s="149" t="s">
        <v>43</v>
      </c>
      <c r="D115" s="9"/>
    </row>
    <row r="116" spans="1:4" ht="16.5" customHeight="1" thickBot="1" x14ac:dyDescent="0.3">
      <c r="A116" s="10" t="s">
        <v>93</v>
      </c>
      <c r="B116" s="11" t="s">
        <v>94</v>
      </c>
      <c r="C116" s="12"/>
      <c r="D116" s="9"/>
    </row>
    <row r="117" spans="1:4" ht="16.5" customHeight="1" thickBot="1" x14ac:dyDescent="0.3">
      <c r="A117" s="10" t="s">
        <v>101</v>
      </c>
      <c r="B117" s="11" t="s">
        <v>102</v>
      </c>
      <c r="C117" s="12"/>
      <c r="D117" s="9"/>
    </row>
    <row r="118" spans="1:4" ht="16.5" customHeight="1" thickBot="1" x14ac:dyDescent="0.3">
      <c r="A118" s="168" t="s">
        <v>51</v>
      </c>
      <c r="B118" s="169"/>
      <c r="C118" s="13">
        <f>SUM(C116:C117)</f>
        <v>0</v>
      </c>
      <c r="D118" s="9"/>
    </row>
    <row r="119" spans="1:4" ht="13.5" customHeight="1" x14ac:dyDescent="0.25">
      <c r="A119" s="9"/>
      <c r="B119" s="9"/>
      <c r="C119" s="9"/>
      <c r="D119" s="9"/>
    </row>
    <row r="120" spans="1:4" ht="13.5" customHeight="1" x14ac:dyDescent="0.25">
      <c r="A120" s="9"/>
      <c r="B120" s="9"/>
      <c r="C120" s="9"/>
      <c r="D120" s="9"/>
    </row>
    <row r="121" spans="1:4" ht="16.5" customHeight="1" x14ac:dyDescent="0.25">
      <c r="A121" s="170" t="s">
        <v>106</v>
      </c>
      <c r="B121" s="170"/>
      <c r="C121" s="170"/>
      <c r="D121" s="9"/>
    </row>
    <row r="122" spans="1:4" ht="16.5" customHeight="1" thickBot="1" x14ac:dyDescent="0.3">
      <c r="A122" s="9"/>
      <c r="B122" s="9"/>
      <c r="C122" s="9"/>
      <c r="D122" s="9"/>
    </row>
    <row r="123" spans="1:4" ht="16.5" customHeight="1" thickBot="1" x14ac:dyDescent="0.3">
      <c r="A123" s="152">
        <v>5</v>
      </c>
      <c r="B123" s="36" t="s">
        <v>107</v>
      </c>
      <c r="C123" s="151" t="s">
        <v>43</v>
      </c>
      <c r="D123" s="9"/>
    </row>
    <row r="124" spans="1:4" ht="16.5" customHeight="1" thickBot="1" x14ac:dyDescent="0.3">
      <c r="A124" s="10" t="s">
        <v>21</v>
      </c>
      <c r="B124" s="11" t="s">
        <v>108</v>
      </c>
      <c r="C124" s="12"/>
      <c r="D124" s="9"/>
    </row>
    <row r="125" spans="1:4" ht="16.5" customHeight="1" thickBot="1" x14ac:dyDescent="0.3">
      <c r="A125" s="10" t="s">
        <v>23</v>
      </c>
      <c r="B125" s="11" t="s">
        <v>109</v>
      </c>
      <c r="C125" s="12"/>
      <c r="D125" s="9"/>
    </row>
    <row r="126" spans="1:4" ht="16.5" customHeight="1" thickBot="1" x14ac:dyDescent="0.3">
      <c r="A126" s="10" t="s">
        <v>26</v>
      </c>
      <c r="B126" s="11" t="s">
        <v>110</v>
      </c>
      <c r="C126" s="12"/>
      <c r="D126" s="9"/>
    </row>
    <row r="127" spans="1:4" ht="16.5" customHeight="1" thickBot="1" x14ac:dyDescent="0.3">
      <c r="A127" s="10" t="s">
        <v>28</v>
      </c>
      <c r="B127" s="11" t="s">
        <v>50</v>
      </c>
      <c r="C127" s="12"/>
      <c r="D127" s="9"/>
    </row>
    <row r="128" spans="1:4" ht="16.5" customHeight="1" thickBot="1" x14ac:dyDescent="0.3">
      <c r="A128" s="171" t="s">
        <v>72</v>
      </c>
      <c r="B128" s="172"/>
      <c r="C128" s="72">
        <f>SUM(C124:C127)</f>
        <v>0</v>
      </c>
      <c r="D128" s="9"/>
    </row>
    <row r="129" spans="1:4" ht="13.5" customHeight="1" x14ac:dyDescent="0.25">
      <c r="A129" s="9"/>
      <c r="B129" s="9"/>
      <c r="C129" s="9"/>
      <c r="D129" s="9"/>
    </row>
    <row r="130" spans="1:4" ht="13.5" customHeight="1" x14ac:dyDescent="0.25">
      <c r="A130" s="9"/>
      <c r="B130" s="9"/>
      <c r="C130" s="9"/>
      <c r="D130" s="9"/>
    </row>
    <row r="131" spans="1:4" ht="16.5" customHeight="1" x14ac:dyDescent="0.25">
      <c r="A131" s="170" t="s">
        <v>111</v>
      </c>
      <c r="B131" s="170"/>
      <c r="C131" s="170"/>
      <c r="D131" s="170"/>
    </row>
    <row r="132" spans="1:4" ht="16.5" customHeight="1" thickBot="1" x14ac:dyDescent="0.3">
      <c r="A132" s="9"/>
      <c r="B132" s="9"/>
      <c r="C132" s="9"/>
      <c r="D132" s="9"/>
    </row>
    <row r="133" spans="1:4" ht="16.5" customHeight="1" thickBot="1" x14ac:dyDescent="0.3">
      <c r="A133" s="153">
        <v>6</v>
      </c>
      <c r="B133" s="20" t="s">
        <v>112</v>
      </c>
      <c r="C133" s="149" t="s">
        <v>113</v>
      </c>
      <c r="D133" s="149" t="s">
        <v>43</v>
      </c>
    </row>
    <row r="134" spans="1:4" ht="16.5" customHeight="1" thickBot="1" x14ac:dyDescent="0.3">
      <c r="A134" s="10" t="s">
        <v>21</v>
      </c>
      <c r="B134" s="11" t="s">
        <v>114</v>
      </c>
      <c r="C134" s="15"/>
      <c r="D134" s="12"/>
    </row>
    <row r="135" spans="1:4" ht="15.75" thickBot="1" x14ac:dyDescent="0.3">
      <c r="A135" s="10" t="s">
        <v>23</v>
      </c>
      <c r="B135" s="11" t="s">
        <v>115</v>
      </c>
      <c r="C135" s="15"/>
      <c r="D135" s="12"/>
    </row>
    <row r="136" spans="1:4" ht="15.75" thickBot="1" x14ac:dyDescent="0.3">
      <c r="A136" s="10" t="s">
        <v>26</v>
      </c>
      <c r="B136" s="11" t="s">
        <v>116</v>
      </c>
      <c r="C136" s="15"/>
      <c r="D136" s="12"/>
    </row>
    <row r="137" spans="1:4" ht="15.75" thickBot="1" x14ac:dyDescent="0.3">
      <c r="A137" s="10"/>
      <c r="B137" s="11" t="s">
        <v>117</v>
      </c>
      <c r="C137" s="15"/>
      <c r="D137" s="12"/>
    </row>
    <row r="138" spans="1:4" ht="15.75" thickBot="1" x14ac:dyDescent="0.3">
      <c r="A138" s="10"/>
      <c r="B138" s="11" t="s">
        <v>118</v>
      </c>
      <c r="C138" s="15"/>
      <c r="D138" s="12"/>
    </row>
    <row r="139" spans="1:4" ht="15.75" thickBot="1" x14ac:dyDescent="0.3">
      <c r="A139" s="10"/>
      <c r="B139" s="11" t="s">
        <v>119</v>
      </c>
      <c r="C139" s="15"/>
      <c r="D139" s="12"/>
    </row>
    <row r="140" spans="1:4" ht="16.5" thickBot="1" x14ac:dyDescent="0.3">
      <c r="A140" s="168" t="s">
        <v>72</v>
      </c>
      <c r="B140" s="169"/>
      <c r="C140" s="16">
        <f>SUM(C134:C136)</f>
        <v>0</v>
      </c>
      <c r="D140" s="13">
        <f>SUM(D134:D136)</f>
        <v>0</v>
      </c>
    </row>
    <row r="141" spans="1:4" ht="13.5" customHeight="1" x14ac:dyDescent="0.25">
      <c r="A141" s="9"/>
      <c r="B141" s="9"/>
      <c r="C141" s="9"/>
      <c r="D141" s="9"/>
    </row>
    <row r="142" spans="1:4" ht="13.5" customHeight="1" x14ac:dyDescent="0.25">
      <c r="A142" s="9"/>
      <c r="B142" s="9"/>
      <c r="C142" s="9"/>
      <c r="D142" s="9"/>
    </row>
    <row r="143" spans="1:4" ht="15.75" x14ac:dyDescent="0.25">
      <c r="A143" s="170" t="s">
        <v>120</v>
      </c>
      <c r="B143" s="170"/>
      <c r="C143" s="170"/>
      <c r="D143" s="9"/>
    </row>
    <row r="144" spans="1:4" ht="16.5" thickBot="1" x14ac:dyDescent="0.3">
      <c r="A144" s="9"/>
      <c r="B144" s="9"/>
      <c r="C144" s="9"/>
      <c r="D144" s="9"/>
    </row>
    <row r="145" spans="1:4" ht="32.25" thickBot="1" x14ac:dyDescent="0.3">
      <c r="A145" s="153"/>
      <c r="B145" s="149" t="s">
        <v>121</v>
      </c>
      <c r="C145" s="149" t="s">
        <v>43</v>
      </c>
      <c r="D145" s="9"/>
    </row>
    <row r="146" spans="1:4" ht="16.5" thickBot="1" x14ac:dyDescent="0.3">
      <c r="A146" s="21" t="s">
        <v>21</v>
      </c>
      <c r="B146" s="11" t="s">
        <v>41</v>
      </c>
      <c r="C146" s="22">
        <f>C34</f>
        <v>0</v>
      </c>
      <c r="D146" s="9"/>
    </row>
    <row r="147" spans="1:4" ht="16.5" thickBot="1" x14ac:dyDescent="0.3">
      <c r="A147" s="21" t="s">
        <v>23</v>
      </c>
      <c r="B147" s="11" t="s">
        <v>52</v>
      </c>
      <c r="C147" s="22">
        <f>C78</f>
        <v>0</v>
      </c>
      <c r="D147" s="9"/>
    </row>
    <row r="148" spans="1:4" ht="16.5" thickBot="1" x14ac:dyDescent="0.3">
      <c r="A148" s="21" t="s">
        <v>26</v>
      </c>
      <c r="B148" s="11" t="s">
        <v>84</v>
      </c>
      <c r="C148" s="22">
        <f>D89</f>
        <v>0</v>
      </c>
      <c r="D148" s="9"/>
    </row>
    <row r="149" spans="1:4" ht="16.5" thickBot="1" x14ac:dyDescent="0.3">
      <c r="A149" s="21" t="s">
        <v>28</v>
      </c>
      <c r="B149" s="11" t="s">
        <v>91</v>
      </c>
      <c r="C149" s="22">
        <f>C118</f>
        <v>0</v>
      </c>
      <c r="D149" s="9"/>
    </row>
    <row r="150" spans="1:4" ht="16.5" thickBot="1" x14ac:dyDescent="0.3">
      <c r="A150" s="21" t="s">
        <v>30</v>
      </c>
      <c r="B150" s="11" t="s">
        <v>106</v>
      </c>
      <c r="C150" s="22">
        <f>C128</f>
        <v>0</v>
      </c>
      <c r="D150" s="9"/>
    </row>
    <row r="151" spans="1:4" ht="16.5" thickBot="1" x14ac:dyDescent="0.3">
      <c r="A151" s="168" t="s">
        <v>122</v>
      </c>
      <c r="B151" s="169"/>
      <c r="C151" s="23">
        <f>SUM(C146:C150)</f>
        <v>0</v>
      </c>
      <c r="D151" s="9"/>
    </row>
    <row r="152" spans="1:4" ht="16.5" thickBot="1" x14ac:dyDescent="0.3">
      <c r="A152" s="21" t="s">
        <v>67</v>
      </c>
      <c r="B152" s="11" t="s">
        <v>123</v>
      </c>
      <c r="C152" s="22">
        <f>D140</f>
        <v>0</v>
      </c>
      <c r="D152" s="9"/>
    </row>
    <row r="153" spans="1:4" ht="16.5" thickBot="1" x14ac:dyDescent="0.3">
      <c r="A153" s="168" t="s">
        <v>124</v>
      </c>
      <c r="B153" s="169"/>
      <c r="C153" s="69">
        <f>SUM(C151:C152)</f>
        <v>0</v>
      </c>
      <c r="D153" s="9"/>
    </row>
  </sheetData>
  <mergeCells count="31">
    <mergeCell ref="A58:B58"/>
    <mergeCell ref="A1:D1"/>
    <mergeCell ref="A6:C6"/>
    <mergeCell ref="A15:C15"/>
    <mergeCell ref="A17:C17"/>
    <mergeCell ref="A24:C24"/>
    <mergeCell ref="A34:B34"/>
    <mergeCell ref="A44:B44"/>
    <mergeCell ref="A47:D47"/>
    <mergeCell ref="A39:D39"/>
    <mergeCell ref="A37:D37"/>
    <mergeCell ref="A113:C113"/>
    <mergeCell ref="A61:C61"/>
    <mergeCell ref="A69:B69"/>
    <mergeCell ref="A72:C72"/>
    <mergeCell ref="A78:B78"/>
    <mergeCell ref="A89:B89"/>
    <mergeCell ref="A103:B103"/>
    <mergeCell ref="A106:C106"/>
    <mergeCell ref="A110:B110"/>
    <mergeCell ref="A81:D81"/>
    <mergeCell ref="A92:D92"/>
    <mergeCell ref="A94:D94"/>
    <mergeCell ref="A151:B151"/>
    <mergeCell ref="A153:B153"/>
    <mergeCell ref="A118:B118"/>
    <mergeCell ref="A121:C121"/>
    <mergeCell ref="A128:B128"/>
    <mergeCell ref="A140:B140"/>
    <mergeCell ref="A143:C143"/>
    <mergeCell ref="A131:D131"/>
  </mergeCells>
  <printOptions horizontalCentered="1"/>
  <pageMargins left="0.51181102362204722" right="0.51181102362204722" top="0.59055118110236227" bottom="0.39370078740157483" header="0.31496062992125984" footer="0.31496062992125984"/>
  <pageSetup paperSize="9" scale="73" fitToHeight="0" orientation="portrait" horizontalDpi="300" verticalDpi="300" r:id="rId1"/>
  <headerFooter>
    <oddHeader>&amp;C&amp;"Arial,Negrito"&amp;14&amp;UPLANILHA DE CUSTO - ENCARREGADO DE SEGUNDA À SEXTA-FEIRA</oddHeader>
  </headerFooter>
  <rowBreaks count="2" manualBreakCount="2">
    <brk id="60" max="16383" man="1"/>
    <brk id="120" max="16383" man="1"/>
  </rowBreaks>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91"/>
  <sheetViews>
    <sheetView topLeftCell="A80" zoomScaleNormal="100" workbookViewId="0">
      <selection activeCell="K83" sqref="K83"/>
    </sheetView>
  </sheetViews>
  <sheetFormatPr defaultColWidth="9.140625" defaultRowHeight="14.25" x14ac:dyDescent="0.25"/>
  <cols>
    <col min="1" max="1" width="11.5703125" style="1" customWidth="1"/>
    <col min="2" max="2" width="40.7109375" style="1" customWidth="1"/>
    <col min="3" max="3" width="16.5703125" style="8" customWidth="1"/>
    <col min="4" max="4" width="12.28515625" style="1" customWidth="1"/>
    <col min="5" max="5" width="9.7109375" style="1" customWidth="1"/>
    <col min="6" max="6" width="21.140625" style="1" customWidth="1"/>
    <col min="7" max="7" width="23.28515625" style="1" customWidth="1"/>
    <col min="8" max="16384" width="9.140625" style="1"/>
  </cols>
  <sheetData>
    <row r="1" spans="1:7" ht="25.5" customHeight="1" x14ac:dyDescent="0.25">
      <c r="A1" s="183" t="s">
        <v>136</v>
      </c>
      <c r="B1" s="183"/>
      <c r="C1" s="183"/>
      <c r="D1" s="183"/>
      <c r="E1" s="183"/>
      <c r="F1" s="183"/>
      <c r="G1" s="183"/>
    </row>
    <row r="2" spans="1:7" ht="25.5" customHeight="1" x14ac:dyDescent="0.25">
      <c r="A2" s="2" t="s">
        <v>137</v>
      </c>
      <c r="B2" s="2" t="s">
        <v>2</v>
      </c>
      <c r="C2" s="3" t="s">
        <v>138</v>
      </c>
      <c r="D2" s="2" t="s">
        <v>139</v>
      </c>
      <c r="E2" s="2" t="s">
        <v>4</v>
      </c>
      <c r="F2" s="3" t="s">
        <v>5</v>
      </c>
      <c r="G2" s="3" t="s">
        <v>140</v>
      </c>
    </row>
    <row r="3" spans="1:7" ht="28.5" x14ac:dyDescent="0.25">
      <c r="A3" s="7">
        <v>1</v>
      </c>
      <c r="B3" s="39" t="s">
        <v>141</v>
      </c>
      <c r="C3" s="141" t="s">
        <v>142</v>
      </c>
      <c r="D3" s="7" t="s">
        <v>143</v>
      </c>
      <c r="E3" s="141">
        <v>312</v>
      </c>
      <c r="F3" s="64"/>
      <c r="G3" s="156">
        <f>Tabela13[[#This Row],[QTD]]*Tabela13[[#This Row],[VALOR UNITÁRIO]]</f>
        <v>0</v>
      </c>
    </row>
    <row r="4" spans="1:7" ht="28.5" x14ac:dyDescent="0.25">
      <c r="A4" s="7">
        <v>2</v>
      </c>
      <c r="B4" s="39" t="s">
        <v>144</v>
      </c>
      <c r="C4" s="141" t="s">
        <v>145</v>
      </c>
      <c r="D4" s="7" t="s">
        <v>143</v>
      </c>
      <c r="E4" s="141">
        <v>131</v>
      </c>
      <c r="F4" s="64"/>
      <c r="G4" s="156">
        <f>Tabela13[[#This Row],[QTD]]*Tabela13[[#This Row],[VALOR UNITÁRIO]]</f>
        <v>0</v>
      </c>
    </row>
    <row r="5" spans="1:7" ht="42.75" x14ac:dyDescent="0.25">
      <c r="A5" s="7">
        <v>3</v>
      </c>
      <c r="B5" s="39" t="s">
        <v>146</v>
      </c>
      <c r="C5" s="141" t="s">
        <v>147</v>
      </c>
      <c r="D5" s="7" t="s">
        <v>148</v>
      </c>
      <c r="E5" s="141">
        <v>17</v>
      </c>
      <c r="F5" s="64"/>
      <c r="G5" s="156">
        <f>Tabela13[[#This Row],[QTD]]*Tabela13[[#This Row],[VALOR UNITÁRIO]]</f>
        <v>0</v>
      </c>
    </row>
    <row r="6" spans="1:7" ht="28.5" x14ac:dyDescent="0.25">
      <c r="A6" s="7">
        <v>4</v>
      </c>
      <c r="B6" s="39" t="s">
        <v>149</v>
      </c>
      <c r="C6" s="141" t="s">
        <v>150</v>
      </c>
      <c r="D6" s="7" t="s">
        <v>3</v>
      </c>
      <c r="E6" s="141">
        <v>60</v>
      </c>
      <c r="F6" s="64"/>
      <c r="G6" s="156">
        <f>Tabela13[[#This Row],[QTD]]*Tabela13[[#This Row],[VALOR UNITÁRIO]]</f>
        <v>0</v>
      </c>
    </row>
    <row r="7" spans="1:7" ht="28.5" x14ac:dyDescent="0.25">
      <c r="A7" s="7">
        <v>5</v>
      </c>
      <c r="B7" s="39" t="s">
        <v>151</v>
      </c>
      <c r="C7" s="141" t="s">
        <v>152</v>
      </c>
      <c r="D7" s="7" t="s">
        <v>3</v>
      </c>
      <c r="E7" s="141">
        <v>6</v>
      </c>
      <c r="F7" s="64"/>
      <c r="G7" s="156">
        <f>Tabela13[[#This Row],[QTD]]*Tabela13[[#This Row],[VALOR UNITÁRIO]]</f>
        <v>0</v>
      </c>
    </row>
    <row r="8" spans="1:7" ht="28.5" x14ac:dyDescent="0.25">
      <c r="A8" s="7">
        <v>6</v>
      </c>
      <c r="B8" s="39" t="s">
        <v>153</v>
      </c>
      <c r="C8" s="141" t="s">
        <v>154</v>
      </c>
      <c r="D8" s="7" t="s">
        <v>3</v>
      </c>
      <c r="E8" s="141">
        <v>5</v>
      </c>
      <c r="F8" s="64"/>
      <c r="G8" s="156">
        <f>Tabela13[[#This Row],[QTD]]*Tabela13[[#This Row],[VALOR UNITÁRIO]]</f>
        <v>0</v>
      </c>
    </row>
    <row r="9" spans="1:7" ht="28.5" x14ac:dyDescent="0.25">
      <c r="A9" s="7">
        <v>7</v>
      </c>
      <c r="B9" s="39" t="s">
        <v>155</v>
      </c>
      <c r="C9" s="141" t="s">
        <v>154</v>
      </c>
      <c r="D9" s="7" t="s">
        <v>3</v>
      </c>
      <c r="E9" s="141">
        <v>5</v>
      </c>
      <c r="F9" s="64"/>
      <c r="G9" s="156">
        <f>Tabela13[[#This Row],[QTD]]*Tabela13[[#This Row],[VALOR UNITÁRIO]]</f>
        <v>0</v>
      </c>
    </row>
    <row r="10" spans="1:7" ht="42.75" x14ac:dyDescent="0.25">
      <c r="A10" s="7">
        <v>8</v>
      </c>
      <c r="B10" s="142" t="s">
        <v>156</v>
      </c>
      <c r="C10" s="141" t="s">
        <v>157</v>
      </c>
      <c r="D10" s="7" t="s">
        <v>148</v>
      </c>
      <c r="E10" s="141">
        <v>8</v>
      </c>
      <c r="F10" s="64"/>
      <c r="G10" s="156">
        <f>Tabela13[[#This Row],[QTD]]*Tabela13[[#This Row],[VALOR UNITÁRIO]]</f>
        <v>0</v>
      </c>
    </row>
    <row r="11" spans="1:7" ht="42.75" x14ac:dyDescent="0.25">
      <c r="A11" s="7">
        <v>9</v>
      </c>
      <c r="B11" s="39" t="s">
        <v>158</v>
      </c>
      <c r="C11" s="141" t="s">
        <v>159</v>
      </c>
      <c r="D11" s="7" t="s">
        <v>148</v>
      </c>
      <c r="E11" s="141">
        <v>12</v>
      </c>
      <c r="F11" s="64"/>
      <c r="G11" s="156">
        <f>Tabela13[[#This Row],[QTD]]*Tabela13[[#This Row],[VALOR UNITÁRIO]]</f>
        <v>0</v>
      </c>
    </row>
    <row r="12" spans="1:7" ht="28.5" x14ac:dyDescent="0.25">
      <c r="A12" s="7">
        <v>10</v>
      </c>
      <c r="B12" s="39" t="s">
        <v>160</v>
      </c>
      <c r="C12" s="141" t="s">
        <v>161</v>
      </c>
      <c r="D12" s="7" t="s">
        <v>148</v>
      </c>
      <c r="E12" s="141">
        <v>25</v>
      </c>
      <c r="F12" s="64"/>
      <c r="G12" s="156">
        <f>Tabela13[[#This Row],[QTD]]*Tabela13[[#This Row],[VALOR UNITÁRIO]]</f>
        <v>0</v>
      </c>
    </row>
    <row r="13" spans="1:7" ht="24" customHeight="1" x14ac:dyDescent="0.25">
      <c r="A13" s="7">
        <v>11</v>
      </c>
      <c r="B13" s="39" t="s">
        <v>162</v>
      </c>
      <c r="C13" s="141" t="s">
        <v>163</v>
      </c>
      <c r="D13" s="7" t="s">
        <v>143</v>
      </c>
      <c r="E13" s="141">
        <v>5</v>
      </c>
      <c r="F13" s="64"/>
      <c r="G13" s="156">
        <f>Tabela13[[#This Row],[QTD]]*Tabela13[[#This Row],[VALOR UNITÁRIO]]</f>
        <v>0</v>
      </c>
    </row>
    <row r="14" spans="1:7" ht="28.5" x14ac:dyDescent="0.25">
      <c r="A14" s="7">
        <v>12</v>
      </c>
      <c r="B14" s="39" t="s">
        <v>164</v>
      </c>
      <c r="C14" s="141" t="s">
        <v>165</v>
      </c>
      <c r="D14" s="7" t="s">
        <v>3</v>
      </c>
      <c r="E14" s="141">
        <v>2</v>
      </c>
      <c r="F14" s="64"/>
      <c r="G14" s="156">
        <f>Tabela13[[#This Row],[QTD]]*Tabela13[[#This Row],[VALOR UNITÁRIO]]</f>
        <v>0</v>
      </c>
    </row>
    <row r="15" spans="1:7" ht="24" customHeight="1" x14ac:dyDescent="0.25">
      <c r="A15" s="7">
        <v>13</v>
      </c>
      <c r="B15" s="39" t="s">
        <v>166</v>
      </c>
      <c r="C15" s="141" t="s">
        <v>167</v>
      </c>
      <c r="D15" s="7" t="s">
        <v>3</v>
      </c>
      <c r="E15" s="141">
        <v>3</v>
      </c>
      <c r="F15" s="64"/>
      <c r="G15" s="156">
        <f>Tabela13[[#This Row],[QTD]]*Tabela13[[#This Row],[VALOR UNITÁRIO]]</f>
        <v>0</v>
      </c>
    </row>
    <row r="16" spans="1:7" ht="28.5" x14ac:dyDescent="0.25">
      <c r="A16" s="7">
        <v>14</v>
      </c>
      <c r="B16" s="39" t="s">
        <v>168</v>
      </c>
      <c r="C16" s="141" t="s">
        <v>169</v>
      </c>
      <c r="D16" s="7" t="s">
        <v>148</v>
      </c>
      <c r="E16" s="141">
        <v>20</v>
      </c>
      <c r="F16" s="64"/>
      <c r="G16" s="156">
        <f>Tabela13[[#This Row],[QTD]]*Tabela13[[#This Row],[VALOR UNITÁRIO]]</f>
        <v>0</v>
      </c>
    </row>
    <row r="17" spans="1:7" ht="28.5" x14ac:dyDescent="0.25">
      <c r="A17" s="7">
        <v>15</v>
      </c>
      <c r="B17" s="142" t="s">
        <v>170</v>
      </c>
      <c r="C17" s="141" t="s">
        <v>171</v>
      </c>
      <c r="D17" s="7" t="s">
        <v>3</v>
      </c>
      <c r="E17" s="141">
        <v>320</v>
      </c>
      <c r="F17" s="64"/>
      <c r="G17" s="156">
        <f>Tabela13[[#This Row],[QTD]]*Tabela13[[#This Row],[VALOR UNITÁRIO]]</f>
        <v>0</v>
      </c>
    </row>
    <row r="18" spans="1:7" ht="28.5" x14ac:dyDescent="0.25">
      <c r="A18" s="7">
        <v>16</v>
      </c>
      <c r="B18" s="142" t="s">
        <v>172</v>
      </c>
      <c r="C18" s="141" t="s">
        <v>173</v>
      </c>
      <c r="D18" s="7" t="s">
        <v>3</v>
      </c>
      <c r="E18" s="141">
        <v>93</v>
      </c>
      <c r="F18" s="64"/>
      <c r="G18" s="156">
        <f>Tabela13[[#This Row],[QTD]]*Tabela13[[#This Row],[VALOR UNITÁRIO]]</f>
        <v>0</v>
      </c>
    </row>
    <row r="19" spans="1:7" ht="42.75" x14ac:dyDescent="0.25">
      <c r="A19" s="7">
        <v>17</v>
      </c>
      <c r="B19" s="39" t="s">
        <v>174</v>
      </c>
      <c r="C19" s="141" t="s">
        <v>175</v>
      </c>
      <c r="D19" s="7" t="s">
        <v>148</v>
      </c>
      <c r="E19" s="141">
        <v>18</v>
      </c>
      <c r="F19" s="64"/>
      <c r="G19" s="156">
        <f>Tabela13[[#This Row],[QTD]]*Tabela13[[#This Row],[VALOR UNITÁRIO]]</f>
        <v>0</v>
      </c>
    </row>
    <row r="20" spans="1:7" ht="28.5" x14ac:dyDescent="0.25">
      <c r="A20" s="7">
        <v>18</v>
      </c>
      <c r="B20" s="39" t="s">
        <v>176</v>
      </c>
      <c r="C20" s="141" t="s">
        <v>177</v>
      </c>
      <c r="D20" s="7" t="s">
        <v>3</v>
      </c>
      <c r="E20" s="141">
        <v>4</v>
      </c>
      <c r="F20" s="64"/>
      <c r="G20" s="156">
        <f>Tabela13[[#This Row],[QTD]]*Tabela13[[#This Row],[VALOR UNITÁRIO]]</f>
        <v>0</v>
      </c>
    </row>
    <row r="21" spans="1:7" ht="28.5" x14ac:dyDescent="0.25">
      <c r="A21" s="7">
        <v>19</v>
      </c>
      <c r="B21" s="39" t="s">
        <v>178</v>
      </c>
      <c r="C21" s="141" t="s">
        <v>177</v>
      </c>
      <c r="D21" s="7" t="s">
        <v>3</v>
      </c>
      <c r="E21" s="141">
        <v>8</v>
      </c>
      <c r="F21" s="64"/>
      <c r="G21" s="156">
        <f>Tabela13[[#This Row],[QTD]]*Tabela13[[#This Row],[VALOR UNITÁRIO]]</f>
        <v>0</v>
      </c>
    </row>
    <row r="22" spans="1:7" ht="28.5" x14ac:dyDescent="0.25">
      <c r="A22" s="7">
        <v>20</v>
      </c>
      <c r="B22" s="39" t="s">
        <v>179</v>
      </c>
      <c r="C22" s="141" t="s">
        <v>177</v>
      </c>
      <c r="D22" s="7" t="s">
        <v>3</v>
      </c>
      <c r="E22" s="141">
        <v>8</v>
      </c>
      <c r="F22" s="64"/>
      <c r="G22" s="156">
        <f>Tabela13[[#This Row],[QTD]]*Tabela13[[#This Row],[VALOR UNITÁRIO]]</f>
        <v>0</v>
      </c>
    </row>
    <row r="23" spans="1:7" ht="28.5" x14ac:dyDescent="0.25">
      <c r="A23" s="7">
        <v>21</v>
      </c>
      <c r="B23" s="39" t="s">
        <v>180</v>
      </c>
      <c r="C23" s="141" t="s">
        <v>181</v>
      </c>
      <c r="D23" s="7" t="s">
        <v>3</v>
      </c>
      <c r="E23" s="141">
        <v>3</v>
      </c>
      <c r="F23" s="64"/>
      <c r="G23" s="156">
        <f>Tabela13[[#This Row],[QTD]]*Tabela13[[#This Row],[VALOR UNITÁRIO]]</f>
        <v>0</v>
      </c>
    </row>
    <row r="24" spans="1:7" ht="28.5" x14ac:dyDescent="0.25">
      <c r="A24" s="7">
        <v>22</v>
      </c>
      <c r="B24" s="39" t="s">
        <v>182</v>
      </c>
      <c r="C24" s="141" t="s">
        <v>183</v>
      </c>
      <c r="D24" s="7" t="s">
        <v>3</v>
      </c>
      <c r="E24" s="141">
        <v>16</v>
      </c>
      <c r="F24" s="64"/>
      <c r="G24" s="156">
        <f>Tabela13[[#This Row],[QTD]]*Tabela13[[#This Row],[VALOR UNITÁRIO]]</f>
        <v>0</v>
      </c>
    </row>
    <row r="25" spans="1:7" ht="42.75" x14ac:dyDescent="0.25">
      <c r="A25" s="7">
        <v>23</v>
      </c>
      <c r="B25" s="39" t="s">
        <v>184</v>
      </c>
      <c r="C25" s="141" t="s">
        <v>185</v>
      </c>
      <c r="D25" s="7" t="s">
        <v>3</v>
      </c>
      <c r="E25" s="141">
        <v>10</v>
      </c>
      <c r="F25" s="64"/>
      <c r="G25" s="156">
        <f>Tabela13[[#This Row],[QTD]]*Tabela13[[#This Row],[VALOR UNITÁRIO]]</f>
        <v>0</v>
      </c>
    </row>
    <row r="26" spans="1:7" ht="28.5" x14ac:dyDescent="0.25">
      <c r="A26" s="7">
        <v>24</v>
      </c>
      <c r="B26" s="39" t="s">
        <v>186</v>
      </c>
      <c r="C26" s="141" t="s">
        <v>187</v>
      </c>
      <c r="D26" s="7" t="s">
        <v>3</v>
      </c>
      <c r="E26" s="141">
        <v>3</v>
      </c>
      <c r="F26" s="64"/>
      <c r="G26" s="156">
        <f>Tabela13[[#This Row],[QTD]]*Tabela13[[#This Row],[VALOR UNITÁRIO]]</f>
        <v>0</v>
      </c>
    </row>
    <row r="27" spans="1:7" ht="28.5" x14ac:dyDescent="0.25">
      <c r="A27" s="7">
        <v>25</v>
      </c>
      <c r="B27" s="39" t="s">
        <v>188</v>
      </c>
      <c r="C27" s="141" t="s">
        <v>189</v>
      </c>
      <c r="D27" s="7" t="s">
        <v>3</v>
      </c>
      <c r="E27" s="141">
        <v>4</v>
      </c>
      <c r="F27" s="64"/>
      <c r="G27" s="156">
        <f>Tabela13[[#This Row],[QTD]]*Tabela13[[#This Row],[VALOR UNITÁRIO]]</f>
        <v>0</v>
      </c>
    </row>
    <row r="28" spans="1:7" ht="29.25" customHeight="1" x14ac:dyDescent="0.25">
      <c r="A28" s="7">
        <v>26</v>
      </c>
      <c r="B28" s="39" t="s">
        <v>190</v>
      </c>
      <c r="C28" s="141" t="s">
        <v>191</v>
      </c>
      <c r="D28" s="7" t="s">
        <v>3</v>
      </c>
      <c r="E28" s="141">
        <v>15</v>
      </c>
      <c r="F28" s="64"/>
      <c r="G28" s="156">
        <f>Tabela13[[#This Row],[QTD]]*Tabela13[[#This Row],[VALOR UNITÁRIO]]</f>
        <v>0</v>
      </c>
    </row>
    <row r="29" spans="1:7" ht="28.5" x14ac:dyDescent="0.25">
      <c r="A29" s="7">
        <v>27</v>
      </c>
      <c r="B29" s="39" t="s">
        <v>192</v>
      </c>
      <c r="C29" s="141" t="s">
        <v>193</v>
      </c>
      <c r="D29" s="7" t="s">
        <v>3</v>
      </c>
      <c r="E29" s="141">
        <v>140</v>
      </c>
      <c r="F29" s="64"/>
      <c r="G29" s="156">
        <f>Tabela13[[#This Row],[QTD]]*Tabela13[[#This Row],[VALOR UNITÁRIO]]</f>
        <v>0</v>
      </c>
    </row>
    <row r="30" spans="1:7" ht="28.5" x14ac:dyDescent="0.25">
      <c r="A30" s="7">
        <v>28</v>
      </c>
      <c r="B30" s="39" t="s">
        <v>194</v>
      </c>
      <c r="C30" s="141" t="s">
        <v>195</v>
      </c>
      <c r="D30" s="7" t="s">
        <v>148</v>
      </c>
      <c r="E30" s="141">
        <v>10</v>
      </c>
      <c r="F30" s="64"/>
      <c r="G30" s="156">
        <f>Tabela13[[#This Row],[QTD]]*Tabela13[[#This Row],[VALOR UNITÁRIO]]</f>
        <v>0</v>
      </c>
    </row>
    <row r="31" spans="1:7" ht="42.75" x14ac:dyDescent="0.25">
      <c r="A31" s="7">
        <v>29</v>
      </c>
      <c r="B31" s="39" t="s">
        <v>196</v>
      </c>
      <c r="C31" s="141" t="s">
        <v>197</v>
      </c>
      <c r="D31" s="7" t="s">
        <v>3</v>
      </c>
      <c r="E31" s="141">
        <v>33</v>
      </c>
      <c r="F31" s="64"/>
      <c r="G31" s="156">
        <f>Tabela13[[#This Row],[QTD]]*Tabela13[[#This Row],[VALOR UNITÁRIO]]</f>
        <v>0</v>
      </c>
    </row>
    <row r="32" spans="1:7" ht="28.5" x14ac:dyDescent="0.25">
      <c r="A32" s="7">
        <v>30</v>
      </c>
      <c r="B32" s="39" t="s">
        <v>198</v>
      </c>
      <c r="C32" s="141" t="s">
        <v>199</v>
      </c>
      <c r="D32" s="7" t="s">
        <v>3</v>
      </c>
      <c r="E32" s="141">
        <v>15</v>
      </c>
      <c r="F32" s="64"/>
      <c r="G32" s="156">
        <f>Tabela13[[#This Row],[QTD]]*Tabela13[[#This Row],[VALOR UNITÁRIO]]</f>
        <v>0</v>
      </c>
    </row>
    <row r="33" spans="1:7" ht="28.5" x14ac:dyDescent="0.25">
      <c r="A33" s="7">
        <v>31</v>
      </c>
      <c r="B33" s="39" t="s">
        <v>200</v>
      </c>
      <c r="C33" s="141" t="s">
        <v>201</v>
      </c>
      <c r="D33" s="7" t="s">
        <v>202</v>
      </c>
      <c r="E33" s="141">
        <v>23</v>
      </c>
      <c r="F33" s="64"/>
      <c r="G33" s="156">
        <f>Tabela13[[#This Row],[QTD]]*Tabela13[[#This Row],[VALOR UNITÁRIO]]</f>
        <v>0</v>
      </c>
    </row>
    <row r="34" spans="1:7" ht="28.5" x14ac:dyDescent="0.25">
      <c r="A34" s="7">
        <v>32</v>
      </c>
      <c r="B34" s="39" t="s">
        <v>203</v>
      </c>
      <c r="C34" s="141" t="s">
        <v>204</v>
      </c>
      <c r="D34" s="7" t="s">
        <v>148</v>
      </c>
      <c r="E34" s="141">
        <v>3</v>
      </c>
      <c r="F34" s="64"/>
      <c r="G34" s="156">
        <f>Tabela13[[#This Row],[QTD]]*Tabela13[[#This Row],[VALOR UNITÁRIO]]</f>
        <v>0</v>
      </c>
    </row>
    <row r="35" spans="1:7" ht="24" customHeight="1" x14ac:dyDescent="0.25">
      <c r="A35" s="7">
        <v>33</v>
      </c>
      <c r="B35" s="39" t="s">
        <v>205</v>
      </c>
      <c r="C35" s="141" t="s">
        <v>206</v>
      </c>
      <c r="D35" s="7" t="s">
        <v>148</v>
      </c>
      <c r="E35" s="141">
        <v>2</v>
      </c>
      <c r="F35" s="64"/>
      <c r="G35" s="156">
        <f>Tabela13[[#This Row],[QTD]]*Tabela13[[#This Row],[VALOR UNITÁRIO]]</f>
        <v>0</v>
      </c>
    </row>
    <row r="36" spans="1:7" ht="28.5" x14ac:dyDescent="0.25">
      <c r="A36" s="7">
        <v>34</v>
      </c>
      <c r="B36" s="39" t="s">
        <v>207</v>
      </c>
      <c r="C36" s="141" t="s">
        <v>208</v>
      </c>
      <c r="D36" s="7" t="s">
        <v>148</v>
      </c>
      <c r="E36" s="141">
        <v>19</v>
      </c>
      <c r="F36" s="64"/>
      <c r="G36" s="156">
        <f>Tabela13[[#This Row],[QTD]]*Tabela13[[#This Row],[VALOR UNITÁRIO]]</f>
        <v>0</v>
      </c>
    </row>
    <row r="37" spans="1:7" ht="28.5" x14ac:dyDescent="0.25">
      <c r="A37" s="7">
        <v>35</v>
      </c>
      <c r="B37" s="39" t="s">
        <v>209</v>
      </c>
      <c r="C37" s="141" t="s">
        <v>210</v>
      </c>
      <c r="D37" s="7" t="s">
        <v>148</v>
      </c>
      <c r="E37" s="141">
        <v>19</v>
      </c>
      <c r="F37" s="64"/>
      <c r="G37" s="156">
        <f>Tabela13[[#This Row],[QTD]]*Tabela13[[#This Row],[VALOR UNITÁRIO]]</f>
        <v>0</v>
      </c>
    </row>
    <row r="38" spans="1:7" ht="28.5" x14ac:dyDescent="0.25">
      <c r="A38" s="7">
        <v>36</v>
      </c>
      <c r="B38" s="39" t="s">
        <v>211</v>
      </c>
      <c r="C38" s="141" t="s">
        <v>212</v>
      </c>
      <c r="D38" s="7" t="s">
        <v>148</v>
      </c>
      <c r="E38" s="141">
        <v>31</v>
      </c>
      <c r="F38" s="64"/>
      <c r="G38" s="156">
        <f>Tabela13[[#This Row],[QTD]]*Tabela13[[#This Row],[VALOR UNITÁRIO]]</f>
        <v>0</v>
      </c>
    </row>
    <row r="39" spans="1:7" ht="42.75" x14ac:dyDescent="0.25">
      <c r="A39" s="7">
        <v>37</v>
      </c>
      <c r="B39" s="39" t="s">
        <v>213</v>
      </c>
      <c r="C39" s="141" t="s">
        <v>214</v>
      </c>
      <c r="D39" s="7" t="s">
        <v>148</v>
      </c>
      <c r="E39" s="141">
        <v>35</v>
      </c>
      <c r="F39" s="64"/>
      <c r="G39" s="156">
        <f>Tabela13[[#This Row],[QTD]]*Tabela13[[#This Row],[VALOR UNITÁRIO]]</f>
        <v>0</v>
      </c>
    </row>
    <row r="40" spans="1:7" ht="26.25" customHeight="1" x14ac:dyDescent="0.25">
      <c r="A40" s="7">
        <v>38</v>
      </c>
      <c r="B40" s="39" t="s">
        <v>215</v>
      </c>
      <c r="C40" s="141" t="s">
        <v>216</v>
      </c>
      <c r="D40" s="7" t="s">
        <v>3</v>
      </c>
      <c r="E40" s="141">
        <v>18</v>
      </c>
      <c r="F40" s="64"/>
      <c r="G40" s="156">
        <f>Tabela13[[#This Row],[QTD]]*Tabela13[[#This Row],[VALOR UNITÁRIO]]</f>
        <v>0</v>
      </c>
    </row>
    <row r="41" spans="1:7" ht="28.5" x14ac:dyDescent="0.25">
      <c r="A41" s="7">
        <v>39</v>
      </c>
      <c r="B41" s="39" t="s">
        <v>217</v>
      </c>
      <c r="C41" s="141" t="s">
        <v>218</v>
      </c>
      <c r="D41" s="7" t="s">
        <v>219</v>
      </c>
      <c r="E41" s="141">
        <v>59</v>
      </c>
      <c r="F41" s="64"/>
      <c r="G41" s="156">
        <f>Tabela13[[#This Row],[QTD]]*Tabela13[[#This Row],[VALOR UNITÁRIO]]</f>
        <v>0</v>
      </c>
    </row>
    <row r="42" spans="1:7" ht="28.5" x14ac:dyDescent="0.25">
      <c r="A42" s="7">
        <v>40</v>
      </c>
      <c r="B42" s="39" t="s">
        <v>220</v>
      </c>
      <c r="C42" s="141" t="s">
        <v>221</v>
      </c>
      <c r="D42" s="7" t="s">
        <v>219</v>
      </c>
      <c r="E42" s="141">
        <v>59</v>
      </c>
      <c r="F42" s="64"/>
      <c r="G42" s="156">
        <f>Tabela13[[#This Row],[QTD]]*Tabela13[[#This Row],[VALOR UNITÁRIO]]</f>
        <v>0</v>
      </c>
    </row>
    <row r="43" spans="1:7" ht="28.5" x14ac:dyDescent="0.25">
      <c r="A43" s="7">
        <v>41</v>
      </c>
      <c r="B43" s="39" t="s">
        <v>222</v>
      </c>
      <c r="C43" s="141" t="s">
        <v>223</v>
      </c>
      <c r="D43" s="7" t="s">
        <v>3</v>
      </c>
      <c r="E43" s="141">
        <v>4</v>
      </c>
      <c r="F43" s="64"/>
      <c r="G43" s="156">
        <f>Tabela13[[#This Row],[QTD]]*Tabela13[[#This Row],[VALOR UNITÁRIO]]</f>
        <v>0</v>
      </c>
    </row>
    <row r="44" spans="1:7" ht="42.75" x14ac:dyDescent="0.25">
      <c r="A44" s="7">
        <v>42</v>
      </c>
      <c r="B44" s="39" t="s">
        <v>224</v>
      </c>
      <c r="C44" s="141" t="s">
        <v>225</v>
      </c>
      <c r="D44" s="7" t="s">
        <v>3</v>
      </c>
      <c r="E44" s="141">
        <v>5</v>
      </c>
      <c r="F44" s="64"/>
      <c r="G44" s="156">
        <f>Tabela13[[#This Row],[QTD]]*Tabela13[[#This Row],[VALOR UNITÁRIO]]</f>
        <v>0</v>
      </c>
    </row>
    <row r="45" spans="1:7" ht="28.5" x14ac:dyDescent="0.25">
      <c r="A45" s="7">
        <v>43</v>
      </c>
      <c r="B45" s="39" t="s">
        <v>226</v>
      </c>
      <c r="C45" s="141" t="s">
        <v>227</v>
      </c>
      <c r="D45" s="7" t="s">
        <v>3</v>
      </c>
      <c r="E45" s="141">
        <v>3</v>
      </c>
      <c r="F45" s="64"/>
      <c r="G45" s="156">
        <f>Tabela13[[#This Row],[QTD]]*Tabela13[[#This Row],[VALOR UNITÁRIO]]</f>
        <v>0</v>
      </c>
    </row>
    <row r="46" spans="1:7" ht="28.5" x14ac:dyDescent="0.25">
      <c r="A46" s="7">
        <v>44</v>
      </c>
      <c r="B46" s="39" t="s">
        <v>228</v>
      </c>
      <c r="C46" s="141" t="s">
        <v>229</v>
      </c>
      <c r="D46" s="7" t="s">
        <v>230</v>
      </c>
      <c r="E46" s="141">
        <v>210</v>
      </c>
      <c r="F46" s="64"/>
      <c r="G46" s="156">
        <f>Tabela13[[#This Row],[QTD]]*Tabela13[[#This Row],[VALOR UNITÁRIO]]</f>
        <v>0</v>
      </c>
    </row>
    <row r="47" spans="1:7" ht="28.5" x14ac:dyDescent="0.25">
      <c r="A47" s="7">
        <v>45</v>
      </c>
      <c r="B47" s="39" t="s">
        <v>231</v>
      </c>
      <c r="C47" s="141" t="s">
        <v>232</v>
      </c>
      <c r="D47" s="7" t="s">
        <v>233</v>
      </c>
      <c r="E47" s="143">
        <v>6450</v>
      </c>
      <c r="F47" s="64"/>
      <c r="G47" s="156">
        <f>Tabela13[[#This Row],[QTD]]*Tabela13[[#This Row],[VALOR UNITÁRIO]]</f>
        <v>0</v>
      </c>
    </row>
    <row r="48" spans="1:7" ht="28.5" x14ac:dyDescent="0.25">
      <c r="A48" s="7">
        <v>46</v>
      </c>
      <c r="B48" s="142" t="s">
        <v>234</v>
      </c>
      <c r="C48" s="141" t="s">
        <v>235</v>
      </c>
      <c r="D48" s="7" t="s">
        <v>202</v>
      </c>
      <c r="E48" s="143">
        <v>1100</v>
      </c>
      <c r="F48" s="64"/>
      <c r="G48" s="156">
        <f>Tabela13[[#This Row],[QTD]]*Tabela13[[#This Row],[VALOR UNITÁRIO]]</f>
        <v>0</v>
      </c>
    </row>
    <row r="49" spans="1:7" ht="28.5" x14ac:dyDescent="0.25">
      <c r="A49" s="7">
        <v>47</v>
      </c>
      <c r="B49" s="39" t="s">
        <v>236</v>
      </c>
      <c r="C49" s="141" t="s">
        <v>237</v>
      </c>
      <c r="D49" s="7" t="s">
        <v>3</v>
      </c>
      <c r="E49" s="141">
        <v>21</v>
      </c>
      <c r="F49" s="64"/>
      <c r="G49" s="156">
        <f>Tabela13[[#This Row],[QTD]]*Tabela13[[#This Row],[VALOR UNITÁRIO]]</f>
        <v>0</v>
      </c>
    </row>
    <row r="50" spans="1:7" ht="42.75" x14ac:dyDescent="0.25">
      <c r="A50" s="7">
        <v>48</v>
      </c>
      <c r="B50" s="39" t="s">
        <v>238</v>
      </c>
      <c r="C50" s="141" t="s">
        <v>239</v>
      </c>
      <c r="D50" s="7" t="s">
        <v>3</v>
      </c>
      <c r="E50" s="141">
        <v>7</v>
      </c>
      <c r="F50" s="64"/>
      <c r="G50" s="156">
        <f>Tabela13[[#This Row],[QTD]]*Tabela13[[#This Row],[VALOR UNITÁRIO]]</f>
        <v>0</v>
      </c>
    </row>
    <row r="51" spans="1:7" ht="28.5" x14ac:dyDescent="0.25">
      <c r="A51" s="7">
        <v>49</v>
      </c>
      <c r="B51" s="142" t="s">
        <v>240</v>
      </c>
      <c r="C51" s="141" t="s">
        <v>241</v>
      </c>
      <c r="D51" s="7" t="s">
        <v>242</v>
      </c>
      <c r="E51" s="141">
        <v>4</v>
      </c>
      <c r="F51" s="64"/>
      <c r="G51" s="156">
        <f>Tabela13[[#This Row],[QTD]]*Tabela13[[#This Row],[VALOR UNITÁRIO]]</f>
        <v>0</v>
      </c>
    </row>
    <row r="52" spans="1:7" ht="42.75" x14ac:dyDescent="0.25">
      <c r="A52" s="7">
        <v>50</v>
      </c>
      <c r="B52" s="39" t="s">
        <v>243</v>
      </c>
      <c r="C52" s="141" t="s">
        <v>244</v>
      </c>
      <c r="D52" s="7" t="s">
        <v>3</v>
      </c>
      <c r="E52" s="141">
        <v>8</v>
      </c>
      <c r="F52" s="64"/>
      <c r="G52" s="156">
        <f>Tabela13[[#This Row],[QTD]]*Tabela13[[#This Row],[VALOR UNITÁRIO]]</f>
        <v>0</v>
      </c>
    </row>
    <row r="53" spans="1:7" ht="28.5" x14ac:dyDescent="0.25">
      <c r="A53" s="7">
        <v>51</v>
      </c>
      <c r="B53" s="39" t="s">
        <v>245</v>
      </c>
      <c r="C53" s="141" t="s">
        <v>246</v>
      </c>
      <c r="D53" s="7" t="s">
        <v>148</v>
      </c>
      <c r="E53" s="141">
        <v>21</v>
      </c>
      <c r="F53" s="64"/>
      <c r="G53" s="156">
        <f>Tabela13[[#This Row],[QTD]]*Tabela13[[#This Row],[VALOR UNITÁRIO]]</f>
        <v>0</v>
      </c>
    </row>
    <row r="54" spans="1:7" ht="42.75" x14ac:dyDescent="0.25">
      <c r="A54" s="7">
        <v>52</v>
      </c>
      <c r="B54" s="39" t="s">
        <v>247</v>
      </c>
      <c r="C54" s="141" t="s">
        <v>248</v>
      </c>
      <c r="D54" s="7" t="s">
        <v>148</v>
      </c>
      <c r="E54" s="141">
        <v>20</v>
      </c>
      <c r="F54" s="64"/>
      <c r="G54" s="156">
        <f>Tabela13[[#This Row],[QTD]]*Tabela13[[#This Row],[VALOR UNITÁRIO]]</f>
        <v>0</v>
      </c>
    </row>
    <row r="55" spans="1:7" ht="28.5" x14ac:dyDescent="0.25">
      <c r="A55" s="7">
        <v>53</v>
      </c>
      <c r="B55" s="39" t="s">
        <v>249</v>
      </c>
      <c r="C55" s="141" t="s">
        <v>250</v>
      </c>
      <c r="D55" s="7" t="s">
        <v>3</v>
      </c>
      <c r="E55" s="141">
        <v>9</v>
      </c>
      <c r="F55" s="64"/>
      <c r="G55" s="156">
        <f>Tabela13[[#This Row],[QTD]]*Tabela13[[#This Row],[VALOR UNITÁRIO]]</f>
        <v>0</v>
      </c>
    </row>
    <row r="56" spans="1:7" ht="28.5" x14ac:dyDescent="0.25">
      <c r="A56" s="7">
        <v>54</v>
      </c>
      <c r="B56" s="39" t="s">
        <v>251</v>
      </c>
      <c r="C56" s="141" t="s">
        <v>252</v>
      </c>
      <c r="D56" s="7" t="s">
        <v>3</v>
      </c>
      <c r="E56" s="141">
        <v>5</v>
      </c>
      <c r="F56" s="64"/>
      <c r="G56" s="156">
        <f>Tabela13[[#This Row],[QTD]]*Tabela13[[#This Row],[VALOR UNITÁRIO]]</f>
        <v>0</v>
      </c>
    </row>
    <row r="57" spans="1:7" ht="28.5" x14ac:dyDescent="0.25">
      <c r="A57" s="7">
        <v>55</v>
      </c>
      <c r="B57" s="39" t="s">
        <v>253</v>
      </c>
      <c r="C57" s="141" t="s">
        <v>254</v>
      </c>
      <c r="D57" s="7" t="s">
        <v>3</v>
      </c>
      <c r="E57" s="141">
        <v>47</v>
      </c>
      <c r="F57" s="64"/>
      <c r="G57" s="156">
        <f>Tabela13[[#This Row],[QTD]]*Tabela13[[#This Row],[VALOR UNITÁRIO]]</f>
        <v>0</v>
      </c>
    </row>
    <row r="58" spans="1:7" ht="24.75" customHeight="1" x14ac:dyDescent="0.25">
      <c r="A58" s="7">
        <v>56</v>
      </c>
      <c r="B58" s="39" t="s">
        <v>255</v>
      </c>
      <c r="C58" s="141" t="s">
        <v>256</v>
      </c>
      <c r="D58" s="7" t="s">
        <v>3</v>
      </c>
      <c r="E58" s="141">
        <v>5</v>
      </c>
      <c r="F58" s="64"/>
      <c r="G58" s="156">
        <f>Tabela13[[#This Row],[QTD]]*Tabela13[[#This Row],[VALOR UNITÁRIO]]</f>
        <v>0</v>
      </c>
    </row>
    <row r="59" spans="1:7" ht="28.5" x14ac:dyDescent="0.25">
      <c r="A59" s="7">
        <v>57</v>
      </c>
      <c r="B59" s="39" t="s">
        <v>257</v>
      </c>
      <c r="C59" s="141" t="s">
        <v>258</v>
      </c>
      <c r="D59" s="7" t="s">
        <v>3</v>
      </c>
      <c r="E59" s="141">
        <v>100</v>
      </c>
      <c r="F59" s="64"/>
      <c r="G59" s="156">
        <f>Tabela13[[#This Row],[QTD]]*Tabela13[[#This Row],[VALOR UNITÁRIO]]</f>
        <v>0</v>
      </c>
    </row>
    <row r="60" spans="1:7" ht="28.5" x14ac:dyDescent="0.25">
      <c r="A60" s="7">
        <v>58</v>
      </c>
      <c r="B60" s="39" t="s">
        <v>259</v>
      </c>
      <c r="C60" s="141" t="s">
        <v>260</v>
      </c>
      <c r="D60" s="7" t="s">
        <v>261</v>
      </c>
      <c r="E60" s="141">
        <v>22</v>
      </c>
      <c r="F60" s="64"/>
      <c r="G60" s="156">
        <f>Tabela13[[#This Row],[QTD]]*Tabela13[[#This Row],[VALOR UNITÁRIO]]</f>
        <v>0</v>
      </c>
    </row>
    <row r="61" spans="1:7" ht="28.5" x14ac:dyDescent="0.25">
      <c r="A61" s="7">
        <v>59</v>
      </c>
      <c r="B61" s="39" t="s">
        <v>262</v>
      </c>
      <c r="C61" s="141" t="s">
        <v>263</v>
      </c>
      <c r="D61" s="7" t="s">
        <v>148</v>
      </c>
      <c r="E61" s="141">
        <v>16</v>
      </c>
      <c r="F61" s="64"/>
      <c r="G61" s="156">
        <f>Tabela13[[#This Row],[QTD]]*Tabela13[[#This Row],[VALOR UNITÁRIO]]</f>
        <v>0</v>
      </c>
    </row>
    <row r="62" spans="1:7" ht="42.75" x14ac:dyDescent="0.25">
      <c r="A62" s="7">
        <v>60</v>
      </c>
      <c r="B62" s="39" t="s">
        <v>264</v>
      </c>
      <c r="C62" s="141" t="s">
        <v>265</v>
      </c>
      <c r="D62" s="7" t="s">
        <v>3</v>
      </c>
      <c r="E62" s="141">
        <v>189</v>
      </c>
      <c r="F62" s="64"/>
      <c r="G62" s="156">
        <f>Tabela13[[#This Row],[QTD]]*Tabela13[[#This Row],[VALOR UNITÁRIO]]</f>
        <v>0</v>
      </c>
    </row>
    <row r="63" spans="1:7" ht="42.75" x14ac:dyDescent="0.25">
      <c r="A63" s="7">
        <v>61</v>
      </c>
      <c r="B63" s="39" t="s">
        <v>266</v>
      </c>
      <c r="C63" s="141" t="s">
        <v>267</v>
      </c>
      <c r="D63" s="7" t="s">
        <v>3</v>
      </c>
      <c r="E63" s="141">
        <v>150</v>
      </c>
      <c r="F63" s="64"/>
      <c r="G63" s="156">
        <f>Tabela13[[#This Row],[QTD]]*Tabela13[[#This Row],[VALOR UNITÁRIO]]</f>
        <v>0</v>
      </c>
    </row>
    <row r="64" spans="1:7" ht="42.75" x14ac:dyDescent="0.25">
      <c r="A64" s="7">
        <v>62</v>
      </c>
      <c r="B64" s="39" t="s">
        <v>268</v>
      </c>
      <c r="C64" s="141" t="s">
        <v>269</v>
      </c>
      <c r="D64" s="7" t="s">
        <v>270</v>
      </c>
      <c r="E64" s="141">
        <v>53</v>
      </c>
      <c r="F64" s="64"/>
      <c r="G64" s="156">
        <f>Tabela13[[#This Row],[QTD]]*Tabela13[[#This Row],[VALOR UNITÁRIO]]</f>
        <v>0</v>
      </c>
    </row>
    <row r="65" spans="1:7" ht="28.5" x14ac:dyDescent="0.25">
      <c r="A65" s="7">
        <v>63</v>
      </c>
      <c r="B65" s="39" t="s">
        <v>271</v>
      </c>
      <c r="C65" s="141" t="s">
        <v>272</v>
      </c>
      <c r="D65" s="7" t="s">
        <v>270</v>
      </c>
      <c r="E65" s="141">
        <v>62</v>
      </c>
      <c r="F65" s="64"/>
      <c r="G65" s="156">
        <f>Tabela13[[#This Row],[QTD]]*Tabela13[[#This Row],[VALOR UNITÁRIO]]</f>
        <v>0</v>
      </c>
    </row>
    <row r="66" spans="1:7" ht="28.5" x14ac:dyDescent="0.25">
      <c r="A66" s="7">
        <v>64</v>
      </c>
      <c r="B66" s="142" t="s">
        <v>273</v>
      </c>
      <c r="C66" s="141" t="s">
        <v>274</v>
      </c>
      <c r="D66" s="7" t="s">
        <v>3</v>
      </c>
      <c r="E66" s="141">
        <v>34</v>
      </c>
      <c r="F66" s="64"/>
      <c r="G66" s="156">
        <f>Tabela13[[#This Row],[QTD]]*Tabela13[[#This Row],[VALOR UNITÁRIO]]</f>
        <v>0</v>
      </c>
    </row>
    <row r="67" spans="1:7" ht="22.5" customHeight="1" x14ac:dyDescent="0.25">
      <c r="A67" s="7">
        <v>65</v>
      </c>
      <c r="B67" s="39" t="s">
        <v>275</v>
      </c>
      <c r="C67" s="141" t="s">
        <v>276</v>
      </c>
      <c r="D67" s="7" t="s">
        <v>3</v>
      </c>
      <c r="E67" s="141">
        <v>2</v>
      </c>
      <c r="F67" s="64"/>
      <c r="G67" s="156">
        <f>Tabela13[[#This Row],[QTD]]*Tabela13[[#This Row],[VALOR UNITÁRIO]]</f>
        <v>0</v>
      </c>
    </row>
    <row r="68" spans="1:7" ht="42.75" x14ac:dyDescent="0.25">
      <c r="A68" s="7">
        <v>66</v>
      </c>
      <c r="B68" s="39" t="s">
        <v>277</v>
      </c>
      <c r="C68" s="141" t="s">
        <v>278</v>
      </c>
      <c r="D68" s="7" t="s">
        <v>3</v>
      </c>
      <c r="E68" s="141">
        <v>4</v>
      </c>
      <c r="F68" s="64"/>
      <c r="G68" s="156">
        <f>Tabela13[[#This Row],[QTD]]*Tabela13[[#This Row],[VALOR UNITÁRIO]]</f>
        <v>0</v>
      </c>
    </row>
    <row r="69" spans="1:7" ht="28.5" x14ac:dyDescent="0.25">
      <c r="A69" s="7">
        <v>67</v>
      </c>
      <c r="B69" s="39" t="s">
        <v>279</v>
      </c>
      <c r="C69" s="141" t="s">
        <v>280</v>
      </c>
      <c r="D69" s="7" t="s">
        <v>3</v>
      </c>
      <c r="E69" s="141">
        <v>9</v>
      </c>
      <c r="F69" s="64"/>
      <c r="G69" s="156">
        <f>Tabela13[[#This Row],[QTD]]*Tabela13[[#This Row],[VALOR UNITÁRIO]]</f>
        <v>0</v>
      </c>
    </row>
    <row r="70" spans="1:7" ht="42.75" x14ac:dyDescent="0.25">
      <c r="A70" s="7">
        <v>68</v>
      </c>
      <c r="B70" s="39" t="s">
        <v>281</v>
      </c>
      <c r="C70" s="141" t="s">
        <v>282</v>
      </c>
      <c r="D70" s="7" t="s">
        <v>3</v>
      </c>
      <c r="E70" s="141">
        <v>9</v>
      </c>
      <c r="F70" s="64"/>
      <c r="G70" s="156">
        <f>Tabela13[[#This Row],[QTD]]*Tabela13[[#This Row],[VALOR UNITÁRIO]]</f>
        <v>0</v>
      </c>
    </row>
    <row r="71" spans="1:7" ht="28.5" x14ac:dyDescent="0.25">
      <c r="A71" s="7">
        <v>69</v>
      </c>
      <c r="B71" s="39" t="s">
        <v>283</v>
      </c>
      <c r="C71" s="141" t="s">
        <v>284</v>
      </c>
      <c r="D71" s="7" t="s">
        <v>3</v>
      </c>
      <c r="E71" s="141">
        <v>9</v>
      </c>
      <c r="F71" s="64"/>
      <c r="G71" s="156">
        <f>Tabela13[[#This Row],[QTD]]*Tabela13[[#This Row],[VALOR UNITÁRIO]]</f>
        <v>0</v>
      </c>
    </row>
    <row r="72" spans="1:7" ht="28.5" x14ac:dyDescent="0.25">
      <c r="A72" s="7">
        <v>70</v>
      </c>
      <c r="B72" s="142" t="s">
        <v>285</v>
      </c>
      <c r="C72" s="141" t="s">
        <v>286</v>
      </c>
      <c r="D72" s="7" t="s">
        <v>3</v>
      </c>
      <c r="E72" s="141">
        <v>105</v>
      </c>
      <c r="F72" s="64"/>
      <c r="G72" s="156">
        <f>Tabela13[[#This Row],[QTD]]*Tabela13[[#This Row],[VALOR UNITÁRIO]]</f>
        <v>0</v>
      </c>
    </row>
    <row r="73" spans="1:7" ht="28.5" x14ac:dyDescent="0.25">
      <c r="A73" s="144">
        <v>71</v>
      </c>
      <c r="B73" s="145" t="s">
        <v>287</v>
      </c>
      <c r="C73" s="146" t="s">
        <v>14</v>
      </c>
      <c r="D73" s="144" t="s">
        <v>3</v>
      </c>
      <c r="E73" s="141">
        <v>15</v>
      </c>
      <c r="F73" s="147"/>
      <c r="G73" s="148">
        <f>Tabela13[[#This Row],[QTD]]*Tabela13[[#This Row],[VALOR UNITÁRIO]]</f>
        <v>0</v>
      </c>
    </row>
    <row r="74" spans="1:7" ht="28.5" x14ac:dyDescent="0.25">
      <c r="A74" s="144">
        <v>72</v>
      </c>
      <c r="B74" s="145" t="s">
        <v>288</v>
      </c>
      <c r="C74" s="146" t="s">
        <v>14</v>
      </c>
      <c r="D74" s="144" t="s">
        <v>3</v>
      </c>
      <c r="E74" s="141">
        <v>7</v>
      </c>
      <c r="F74" s="147"/>
      <c r="G74" s="148">
        <f>Tabela13[[#This Row],[QTD]]*Tabela13[[#This Row],[VALOR UNITÁRIO]]</f>
        <v>0</v>
      </c>
    </row>
    <row r="75" spans="1:7" x14ac:dyDescent="0.25">
      <c r="A75" s="7">
        <v>73</v>
      </c>
      <c r="B75" s="39" t="s">
        <v>289</v>
      </c>
      <c r="C75" s="141" t="s">
        <v>14</v>
      </c>
      <c r="D75" s="7" t="s">
        <v>3</v>
      </c>
      <c r="E75" s="141">
        <v>12</v>
      </c>
      <c r="F75" s="64"/>
      <c r="G75" s="156">
        <f>Tabela13[[#This Row],[QTD]]*Tabela13[[#This Row],[VALOR UNITÁRIO]]</f>
        <v>0</v>
      </c>
    </row>
    <row r="76" spans="1:7" x14ac:dyDescent="0.25">
      <c r="A76" s="7">
        <v>74</v>
      </c>
      <c r="B76" s="39" t="s">
        <v>290</v>
      </c>
      <c r="C76" s="141" t="s">
        <v>14</v>
      </c>
      <c r="D76" s="7" t="s">
        <v>3</v>
      </c>
      <c r="E76" s="141">
        <v>12</v>
      </c>
      <c r="F76" s="64"/>
      <c r="G76" s="156">
        <f>Tabela13[[#This Row],[QTD]]*Tabela13[[#This Row],[VALOR UNITÁRIO]]</f>
        <v>0</v>
      </c>
    </row>
    <row r="77" spans="1:7" ht="25.5" customHeight="1" x14ac:dyDescent="0.25">
      <c r="A77" s="184" t="s">
        <v>291</v>
      </c>
      <c r="B77" s="184"/>
      <c r="C77" s="184"/>
      <c r="D77" s="184"/>
      <c r="E77" s="184"/>
      <c r="F77" s="184"/>
      <c r="G77" s="140">
        <f>SUM(Tabela13[VALOR TOTAL])</f>
        <v>0</v>
      </c>
    </row>
    <row r="79" spans="1:7" ht="30.75" customHeight="1" x14ac:dyDescent="0.25">
      <c r="A79" s="188" t="s">
        <v>292</v>
      </c>
      <c r="B79" s="188"/>
      <c r="C79" s="188"/>
      <c r="D79" s="188"/>
      <c r="E79" s="188"/>
      <c r="F79" s="188"/>
      <c r="G79" s="188"/>
    </row>
    <row r="81" spans="1:7" ht="45" x14ac:dyDescent="0.25">
      <c r="A81" s="6" t="s">
        <v>293</v>
      </c>
      <c r="B81" s="180" t="s">
        <v>2</v>
      </c>
      <c r="C81" s="181"/>
      <c r="D81" s="181"/>
      <c r="E81" s="182"/>
      <c r="F81" s="74" t="s">
        <v>294</v>
      </c>
      <c r="G81" s="74" t="s">
        <v>295</v>
      </c>
    </row>
    <row r="82" spans="1:7" ht="30" customHeight="1" x14ac:dyDescent="0.25">
      <c r="A82" s="7">
        <v>1</v>
      </c>
      <c r="B82" s="185" t="s">
        <v>296</v>
      </c>
      <c r="C82" s="186"/>
      <c r="D82" s="186"/>
      <c r="E82" s="187"/>
      <c r="F82" s="83">
        <f>G77</f>
        <v>0</v>
      </c>
      <c r="G82" s="83">
        <f>F82/'Quadro Resumo Valor Serviço'!C6</f>
        <v>0</v>
      </c>
    </row>
    <row r="84" spans="1:7" ht="31.5" customHeight="1" x14ac:dyDescent="0.25">
      <c r="A84" s="179" t="s">
        <v>297</v>
      </c>
      <c r="B84" s="179"/>
      <c r="C84" s="179"/>
      <c r="D84" s="179"/>
      <c r="E84" s="179"/>
      <c r="F84" s="179"/>
      <c r="G84" s="179"/>
    </row>
    <row r="85" spans="1:7" ht="28.5" customHeight="1" x14ac:dyDescent="0.25">
      <c r="A85" s="179" t="s">
        <v>298</v>
      </c>
      <c r="B85" s="179"/>
      <c r="C85" s="179"/>
      <c r="D85" s="179"/>
      <c r="E85" s="179"/>
      <c r="F85" s="179"/>
      <c r="G85" s="179"/>
    </row>
    <row r="86" spans="1:7" ht="48" customHeight="1" x14ac:dyDescent="0.25">
      <c r="A86" s="179" t="s">
        <v>299</v>
      </c>
      <c r="B86" s="179"/>
      <c r="C86" s="179"/>
      <c r="D86" s="179"/>
      <c r="E86" s="179"/>
      <c r="F86" s="179"/>
      <c r="G86" s="179"/>
    </row>
    <row r="87" spans="1:7" x14ac:dyDescent="0.25">
      <c r="A87" s="179" t="s">
        <v>300</v>
      </c>
      <c r="B87" s="179"/>
      <c r="C87" s="179"/>
      <c r="D87" s="179"/>
      <c r="E87" s="179"/>
      <c r="F87" s="179"/>
      <c r="G87" s="179"/>
    </row>
    <row r="88" spans="1:7" ht="30" customHeight="1" x14ac:dyDescent="0.25">
      <c r="A88" s="179" t="s">
        <v>301</v>
      </c>
      <c r="B88" s="179"/>
      <c r="C88" s="179"/>
      <c r="D88" s="179"/>
      <c r="E88" s="179"/>
      <c r="F88" s="179"/>
      <c r="G88" s="179"/>
    </row>
    <row r="89" spans="1:7" ht="43.5" customHeight="1" x14ac:dyDescent="0.25">
      <c r="A89" s="179" t="s">
        <v>302</v>
      </c>
      <c r="B89" s="179"/>
      <c r="C89" s="179"/>
      <c r="D89" s="179"/>
      <c r="E89" s="179"/>
      <c r="F89" s="179"/>
      <c r="G89" s="179"/>
    </row>
    <row r="90" spans="1:7" ht="42.75" customHeight="1" x14ac:dyDescent="0.25">
      <c r="A90" s="179" t="s">
        <v>303</v>
      </c>
      <c r="B90" s="179"/>
      <c r="C90" s="179"/>
      <c r="D90" s="179"/>
      <c r="E90" s="179"/>
      <c r="F90" s="179"/>
      <c r="G90" s="179"/>
    </row>
    <row r="91" spans="1:7" ht="29.25" customHeight="1" x14ac:dyDescent="0.25">
      <c r="A91" s="179" t="s">
        <v>304</v>
      </c>
      <c r="B91" s="179"/>
      <c r="C91" s="179"/>
      <c r="D91" s="179"/>
      <c r="E91" s="179"/>
      <c r="F91" s="179"/>
      <c r="G91" s="179"/>
    </row>
  </sheetData>
  <mergeCells count="13">
    <mergeCell ref="B81:E81"/>
    <mergeCell ref="A1:G1"/>
    <mergeCell ref="A77:F77"/>
    <mergeCell ref="B82:E82"/>
    <mergeCell ref="A79:G79"/>
    <mergeCell ref="A89:G89"/>
    <mergeCell ref="A90:G90"/>
    <mergeCell ref="A91:G91"/>
    <mergeCell ref="A84:G84"/>
    <mergeCell ref="A85:G85"/>
    <mergeCell ref="A86:G86"/>
    <mergeCell ref="A87:G87"/>
    <mergeCell ref="A88:G88"/>
  </mergeCells>
  <printOptions horizontalCentered="1"/>
  <pageMargins left="0.51181102362204722" right="0.51181102362204722" top="0.59055118110236227" bottom="0.39370078740157483" header="0.31496062992125984" footer="0.31496062992125984"/>
  <pageSetup paperSize="9" scale="56" fitToHeight="2" orientation="portrait" horizontalDpi="300" verticalDpi="300" r:id="rId1"/>
  <headerFooter>
    <oddHeader>&amp;C&amp;"Arial,Negrito"&amp;14&amp;UPLANILHA DE ESTIMATIVA DE GASTOS COM MATERIAL DE CONSUMO</oddHeader>
  </headerFooter>
  <rowBreaks count="1" manualBreakCount="1">
    <brk id="78" max="16383" man="1"/>
  </rowBreaks>
  <colBreaks count="1" manualBreakCount="1">
    <brk id="7" max="1048575"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7"/>
  <sheetViews>
    <sheetView workbookViewId="0">
      <selection activeCell="F17" sqref="F17"/>
    </sheetView>
  </sheetViews>
  <sheetFormatPr defaultColWidth="9.140625" defaultRowHeight="14.25" x14ac:dyDescent="0.25"/>
  <cols>
    <col min="1" max="1" width="8.42578125" style="1" customWidth="1"/>
    <col min="2" max="2" width="50.7109375" style="1" customWidth="1"/>
    <col min="3" max="3" width="16.85546875" style="1" customWidth="1"/>
    <col min="4" max="4" width="9.85546875" style="1" customWidth="1"/>
    <col min="5" max="5" width="23.85546875" style="1" bestFit="1" customWidth="1"/>
    <col min="6" max="6" width="20.5703125" style="1" bestFit="1" customWidth="1"/>
    <col min="7" max="16384" width="9.140625" style="1"/>
  </cols>
  <sheetData>
    <row r="1" spans="1:6" ht="27.75" customHeight="1" x14ac:dyDescent="0.25">
      <c r="A1" s="183" t="s">
        <v>305</v>
      </c>
      <c r="B1" s="183"/>
      <c r="C1" s="183"/>
      <c r="D1" s="183"/>
      <c r="E1" s="183"/>
      <c r="F1" s="183"/>
    </row>
    <row r="2" spans="1:6" ht="27.75" customHeight="1" x14ac:dyDescent="0.25">
      <c r="A2" s="2" t="s">
        <v>293</v>
      </c>
      <c r="B2" s="2" t="s">
        <v>2</v>
      </c>
      <c r="C2" s="2" t="s">
        <v>138</v>
      </c>
      <c r="D2" s="2" t="s">
        <v>4</v>
      </c>
      <c r="E2" s="2" t="s">
        <v>5</v>
      </c>
      <c r="F2" s="2" t="s">
        <v>140</v>
      </c>
    </row>
    <row r="3" spans="1:6" ht="100.5" x14ac:dyDescent="0.25">
      <c r="A3" s="1">
        <v>1</v>
      </c>
      <c r="B3" s="155" t="s">
        <v>306</v>
      </c>
      <c r="C3" s="8" t="s">
        <v>307</v>
      </c>
      <c r="D3" s="1">
        <f>10+2</f>
        <v>12</v>
      </c>
      <c r="E3" s="4"/>
      <c r="F3" s="4">
        <f>Tabela46[[#This Row],[QTD]]*Tabela46[[#This Row],[VALOR UNITÁRIO]]</f>
        <v>0</v>
      </c>
    </row>
    <row r="4" spans="1:6" ht="157.5" x14ac:dyDescent="0.25">
      <c r="A4" s="1">
        <v>2</v>
      </c>
      <c r="B4" s="155" t="s">
        <v>308</v>
      </c>
      <c r="C4" s="8" t="s">
        <v>309</v>
      </c>
      <c r="D4" s="1">
        <f>14+2</f>
        <v>16</v>
      </c>
      <c r="E4" s="4"/>
      <c r="F4" s="4">
        <f>Tabela46[[#This Row],[QTD]]*Tabela46[[#This Row],[VALOR UNITÁRIO]]</f>
        <v>0</v>
      </c>
    </row>
    <row r="5" spans="1:6" ht="43.5" x14ac:dyDescent="0.25">
      <c r="A5" s="1">
        <v>3</v>
      </c>
      <c r="B5" s="155" t="s">
        <v>310</v>
      </c>
      <c r="C5" s="8" t="s">
        <v>311</v>
      </c>
      <c r="D5" s="1">
        <f>10+2</f>
        <v>12</v>
      </c>
      <c r="E5" s="4"/>
      <c r="F5" s="4">
        <f>Tabela46[[#This Row],[QTD]]*Tabela46[[#This Row],[VALOR UNITÁRIO]]</f>
        <v>0</v>
      </c>
    </row>
    <row r="6" spans="1:6" ht="157.5" x14ac:dyDescent="0.25">
      <c r="A6" s="1">
        <v>4</v>
      </c>
      <c r="B6" s="155" t="s">
        <v>312</v>
      </c>
      <c r="C6" s="8" t="s">
        <v>313</v>
      </c>
      <c r="D6" s="1">
        <f>10+2</f>
        <v>12</v>
      </c>
      <c r="E6" s="4"/>
      <c r="F6" s="4">
        <f>Tabela46[[#This Row],[QTD]]*Tabela46[[#This Row],[VALOR UNITÁRIO]]</f>
        <v>0</v>
      </c>
    </row>
    <row r="7" spans="1:6" ht="30.75" customHeight="1" x14ac:dyDescent="0.25">
      <c r="A7" s="1">
        <v>5</v>
      </c>
      <c r="B7" s="155" t="s">
        <v>314</v>
      </c>
      <c r="C7" s="8" t="s">
        <v>14</v>
      </c>
      <c r="D7" s="1">
        <f>17+2</f>
        <v>19</v>
      </c>
      <c r="E7" s="4"/>
      <c r="F7" s="4">
        <f>Tabela46[[#This Row],[QTD]]*Tabela46[[#This Row],[VALOR UNITÁRIO]]</f>
        <v>0</v>
      </c>
    </row>
    <row r="8" spans="1:6" ht="43.5" x14ac:dyDescent="0.25">
      <c r="A8" s="1">
        <v>6</v>
      </c>
      <c r="B8" s="155" t="s">
        <v>315</v>
      </c>
      <c r="C8" s="8" t="s">
        <v>14</v>
      </c>
      <c r="D8" s="1">
        <f>14+2</f>
        <v>16</v>
      </c>
      <c r="E8" s="4"/>
      <c r="F8" s="4">
        <f>Tabela46[[#This Row],[QTD]]*Tabela46[[#This Row],[VALOR UNITÁRIO]]</f>
        <v>0</v>
      </c>
    </row>
    <row r="9" spans="1:6" ht="29.25" x14ac:dyDescent="0.25">
      <c r="A9" s="1">
        <v>7</v>
      </c>
      <c r="B9" s="155" t="s">
        <v>316</v>
      </c>
      <c r="C9" s="8" t="s">
        <v>14</v>
      </c>
      <c r="D9" s="1">
        <f>28+2</f>
        <v>30</v>
      </c>
      <c r="E9" s="4"/>
      <c r="F9" s="4">
        <f>Tabela46[[#This Row],[QTD]]*Tabela46[[#This Row],[VALOR UNITÁRIO]]</f>
        <v>0</v>
      </c>
    </row>
    <row r="10" spans="1:6" ht="171.75" x14ac:dyDescent="0.25">
      <c r="A10" s="1">
        <v>8</v>
      </c>
      <c r="B10" s="155" t="s">
        <v>317</v>
      </c>
      <c r="C10" s="8" t="s">
        <v>318</v>
      </c>
      <c r="D10" s="1">
        <f>10+3</f>
        <v>13</v>
      </c>
      <c r="E10" s="4"/>
      <c r="F10" s="4">
        <f>Tabela46[[#This Row],[QTD]]*Tabela46[[#This Row],[VALOR UNITÁRIO]]</f>
        <v>0</v>
      </c>
    </row>
    <row r="11" spans="1:6" ht="72.75" x14ac:dyDescent="0.25">
      <c r="A11" s="100">
        <v>9</v>
      </c>
      <c r="B11" s="155" t="s">
        <v>319</v>
      </c>
      <c r="C11" s="8" t="s">
        <v>14</v>
      </c>
      <c r="D11" s="100">
        <f>28+1</f>
        <v>29</v>
      </c>
      <c r="E11" s="101"/>
      <c r="F11" s="101">
        <f>Tabela46[[#This Row],[QTD]]*Tabela46[[#This Row],[VALOR UNITÁRIO]]</f>
        <v>0</v>
      </c>
    </row>
    <row r="12" spans="1:6" ht="24" customHeight="1" x14ac:dyDescent="0.25">
      <c r="A12" s="183" t="s">
        <v>320</v>
      </c>
      <c r="B12" s="183"/>
      <c r="C12" s="183"/>
      <c r="D12" s="183"/>
      <c r="E12" s="183"/>
      <c r="F12" s="5">
        <f>SUM(Tabela46[VALOR TOTAL])</f>
        <v>0</v>
      </c>
    </row>
    <row r="13" spans="1:6" ht="24" customHeight="1" x14ac:dyDescent="0.25">
      <c r="A13" s="183" t="s">
        <v>321</v>
      </c>
      <c r="B13" s="183"/>
      <c r="C13" s="183"/>
      <c r="D13" s="183"/>
      <c r="E13" s="183"/>
      <c r="F13" s="5">
        <f>(F12-(F12*10%))/10/12</f>
        <v>0</v>
      </c>
    </row>
    <row r="14" spans="1:6" ht="24" customHeight="1" x14ac:dyDescent="0.25">
      <c r="A14" s="183" t="s">
        <v>322</v>
      </c>
      <c r="B14" s="183"/>
      <c r="C14" s="183"/>
      <c r="D14" s="183"/>
      <c r="E14" s="183"/>
      <c r="F14" s="5">
        <f>F12*0.5%</f>
        <v>0</v>
      </c>
    </row>
    <row r="15" spans="1:6" ht="24" customHeight="1" x14ac:dyDescent="0.25">
      <c r="A15" s="183" t="s">
        <v>323</v>
      </c>
      <c r="B15" s="183"/>
      <c r="C15" s="183"/>
      <c r="D15" s="183"/>
      <c r="E15" s="183"/>
      <c r="F15" s="5">
        <f>SUM(F13:F14)</f>
        <v>0</v>
      </c>
    </row>
    <row r="16" spans="1:6" ht="24" customHeight="1" x14ac:dyDescent="0.25">
      <c r="A16" s="183" t="s">
        <v>324</v>
      </c>
      <c r="B16" s="183"/>
      <c r="C16" s="183"/>
      <c r="D16" s="183"/>
      <c r="E16" s="183"/>
      <c r="F16" s="5">
        <f>F15/'Quadro Resumo Valor Serviço'!C6</f>
        <v>0</v>
      </c>
    </row>
    <row r="18" spans="1:6" ht="30.75" customHeight="1" x14ac:dyDescent="0.25">
      <c r="A18" s="179" t="s">
        <v>325</v>
      </c>
      <c r="B18" s="179"/>
      <c r="C18" s="179"/>
      <c r="D18" s="179"/>
      <c r="E18" s="179"/>
      <c r="F18" s="179"/>
    </row>
    <row r="19" spans="1:6" ht="29.25" customHeight="1" x14ac:dyDescent="0.25">
      <c r="A19" s="179" t="s">
        <v>326</v>
      </c>
      <c r="B19" s="179"/>
      <c r="C19" s="179"/>
      <c r="D19" s="179"/>
      <c r="E19" s="179"/>
      <c r="F19" s="179"/>
    </row>
    <row r="20" spans="1:6" ht="46.5" customHeight="1" x14ac:dyDescent="0.25">
      <c r="A20" s="179" t="s">
        <v>327</v>
      </c>
      <c r="B20" s="179"/>
      <c r="C20" s="179"/>
      <c r="D20" s="179"/>
      <c r="E20" s="179"/>
      <c r="F20" s="179"/>
    </row>
    <row r="21" spans="1:6" ht="30" customHeight="1" x14ac:dyDescent="0.25">
      <c r="A21" s="179" t="s">
        <v>328</v>
      </c>
      <c r="B21" s="179"/>
      <c r="C21" s="179"/>
      <c r="D21" s="179"/>
      <c r="E21" s="179"/>
      <c r="F21" s="179"/>
    </row>
    <row r="22" spans="1:6" x14ac:dyDescent="0.25">
      <c r="A22" s="179" t="s">
        <v>329</v>
      </c>
      <c r="B22" s="179"/>
      <c r="C22" s="179"/>
      <c r="D22" s="179"/>
      <c r="E22" s="179"/>
      <c r="F22" s="179"/>
    </row>
    <row r="23" spans="1:6" ht="29.25" customHeight="1" x14ac:dyDescent="0.25">
      <c r="A23" s="179" t="s">
        <v>330</v>
      </c>
      <c r="B23" s="179"/>
      <c r="C23" s="179"/>
      <c r="D23" s="179"/>
      <c r="E23" s="179"/>
      <c r="F23" s="179"/>
    </row>
    <row r="24" spans="1:6" ht="30" customHeight="1" x14ac:dyDescent="0.25">
      <c r="A24" s="179" t="s">
        <v>331</v>
      </c>
      <c r="B24" s="179"/>
      <c r="C24" s="179"/>
      <c r="D24" s="179"/>
      <c r="E24" s="179"/>
      <c r="F24" s="179"/>
    </row>
    <row r="25" spans="1:6" ht="46.5" customHeight="1" x14ac:dyDescent="0.25">
      <c r="A25" s="179" t="s">
        <v>332</v>
      </c>
      <c r="B25" s="179"/>
      <c r="C25" s="179"/>
      <c r="D25" s="179"/>
      <c r="E25" s="179"/>
      <c r="F25" s="179"/>
    </row>
    <row r="26" spans="1:6" ht="30" customHeight="1" x14ac:dyDescent="0.25">
      <c r="A26" s="179" t="s">
        <v>333</v>
      </c>
      <c r="B26" s="179"/>
      <c r="C26" s="179"/>
      <c r="D26" s="179"/>
      <c r="E26" s="179"/>
      <c r="F26" s="179"/>
    </row>
    <row r="27" spans="1:6" ht="30.75" customHeight="1" x14ac:dyDescent="0.25">
      <c r="A27" s="179" t="s">
        <v>334</v>
      </c>
      <c r="B27" s="179"/>
      <c r="C27" s="179"/>
      <c r="D27" s="179"/>
      <c r="E27" s="179"/>
      <c r="F27" s="179"/>
    </row>
  </sheetData>
  <mergeCells count="16">
    <mergeCell ref="A1:F1"/>
    <mergeCell ref="A18:F18"/>
    <mergeCell ref="A19:F19"/>
    <mergeCell ref="A20:F20"/>
    <mergeCell ref="A21:F21"/>
    <mergeCell ref="A12:E12"/>
    <mergeCell ref="A13:E13"/>
    <mergeCell ref="A14:E14"/>
    <mergeCell ref="A15:E15"/>
    <mergeCell ref="A16:E16"/>
    <mergeCell ref="A27:F27"/>
    <mergeCell ref="A22:F22"/>
    <mergeCell ref="A23:F23"/>
    <mergeCell ref="A24:F24"/>
    <mergeCell ref="A25:F25"/>
    <mergeCell ref="A26:F26"/>
  </mergeCells>
  <printOptions horizontalCentered="1"/>
  <pageMargins left="1" right="1" top="1" bottom="1" header="0.5" footer="0.5"/>
  <pageSetup paperSize="9" scale="70" orientation="portrait" horizontalDpi="300" verticalDpi="300" r:id="rId1"/>
  <headerFooter>
    <oddHeader>&amp;C&amp;"Arial,Negrito"&amp;14&amp;UPLANILHA DE ESTIMATIVA DE GASTOS PARA DISPONIBILIZAÇÃO DE EQUIPAMENTOS</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H27"/>
  <sheetViews>
    <sheetView topLeftCell="A15" workbookViewId="0">
      <selection activeCell="G14" sqref="G14:G17"/>
    </sheetView>
  </sheetViews>
  <sheetFormatPr defaultRowHeight="14.25" x14ac:dyDescent="0.25"/>
  <cols>
    <col min="1" max="1" width="6.42578125" style="37" customWidth="1"/>
    <col min="2" max="3" width="15.5703125" style="37" customWidth="1"/>
    <col min="4" max="4" width="16.28515625" style="37" customWidth="1"/>
    <col min="5" max="5" width="27.7109375" style="37" customWidth="1"/>
    <col min="6" max="6" width="56.7109375" style="37" customWidth="1"/>
    <col min="7" max="7" width="14.5703125" style="37" customWidth="1"/>
    <col min="8" max="8" width="26.7109375" style="37" customWidth="1"/>
    <col min="9" max="16384" width="9.140625" style="37"/>
  </cols>
  <sheetData>
    <row r="2" spans="1:8" ht="27" customHeight="1" x14ac:dyDescent="0.25">
      <c r="A2" s="183" t="s">
        <v>335</v>
      </c>
      <c r="B2" s="183"/>
      <c r="C2" s="183"/>
      <c r="D2" s="183"/>
      <c r="E2" s="183"/>
      <c r="F2" s="183"/>
      <c r="G2" s="183"/>
      <c r="H2" s="183"/>
    </row>
    <row r="3" spans="1:8" ht="45" x14ac:dyDescent="0.25">
      <c r="A3" s="154" t="s">
        <v>293</v>
      </c>
      <c r="B3" s="154" t="s">
        <v>336</v>
      </c>
      <c r="C3" s="159" t="s">
        <v>337</v>
      </c>
      <c r="D3" s="159" t="s">
        <v>338</v>
      </c>
      <c r="E3" s="159" t="s">
        <v>339</v>
      </c>
      <c r="F3" s="154" t="s">
        <v>2</v>
      </c>
      <c r="G3" s="159" t="s">
        <v>5</v>
      </c>
      <c r="H3" s="159" t="s">
        <v>340</v>
      </c>
    </row>
    <row r="4" spans="1:8" ht="28.5" x14ac:dyDescent="0.25">
      <c r="A4" s="7">
        <v>1</v>
      </c>
      <c r="B4" s="38" t="s">
        <v>341</v>
      </c>
      <c r="C4" s="7">
        <v>2</v>
      </c>
      <c r="D4" s="7">
        <v>1</v>
      </c>
      <c r="E4" s="7">
        <v>6</v>
      </c>
      <c r="F4" s="39" t="s">
        <v>342</v>
      </c>
      <c r="G4" s="40"/>
      <c r="H4" s="40">
        <f>E4*G4</f>
        <v>0</v>
      </c>
    </row>
    <row r="5" spans="1:8" ht="28.5" x14ac:dyDescent="0.25">
      <c r="A5" s="7">
        <v>2</v>
      </c>
      <c r="B5" s="38" t="s">
        <v>343</v>
      </c>
      <c r="C5" s="7">
        <v>2</v>
      </c>
      <c r="D5" s="7">
        <v>1</v>
      </c>
      <c r="E5" s="7">
        <v>6</v>
      </c>
      <c r="F5" s="39" t="s">
        <v>344</v>
      </c>
      <c r="G5" s="40"/>
      <c r="H5" s="40">
        <f t="shared" ref="H5:H8" si="0">E5*G5</f>
        <v>0</v>
      </c>
    </row>
    <row r="6" spans="1:8" ht="21.75" customHeight="1" x14ac:dyDescent="0.25">
      <c r="A6" s="7">
        <v>3</v>
      </c>
      <c r="B6" s="38" t="s">
        <v>345</v>
      </c>
      <c r="C6" s="7">
        <v>1</v>
      </c>
      <c r="D6" s="7">
        <v>1</v>
      </c>
      <c r="E6" s="7">
        <v>5</v>
      </c>
      <c r="F6" s="39" t="s">
        <v>346</v>
      </c>
      <c r="G6" s="40"/>
      <c r="H6" s="40">
        <f t="shared" si="0"/>
        <v>0</v>
      </c>
    </row>
    <row r="7" spans="1:8" ht="71.25" x14ac:dyDescent="0.25">
      <c r="A7" s="7">
        <v>4</v>
      </c>
      <c r="B7" s="38" t="s">
        <v>347</v>
      </c>
      <c r="C7" s="7">
        <v>1</v>
      </c>
      <c r="D7" s="7" t="s">
        <v>14</v>
      </c>
      <c r="E7" s="7">
        <v>2</v>
      </c>
      <c r="F7" s="39" t="s">
        <v>348</v>
      </c>
      <c r="G7" s="40"/>
      <c r="H7" s="40">
        <f t="shared" si="0"/>
        <v>0</v>
      </c>
    </row>
    <row r="8" spans="1:8" ht="57" x14ac:dyDescent="0.25">
      <c r="A8" s="7">
        <v>5</v>
      </c>
      <c r="B8" s="38" t="s">
        <v>349</v>
      </c>
      <c r="C8" s="7">
        <v>1</v>
      </c>
      <c r="D8" s="7" t="s">
        <v>14</v>
      </c>
      <c r="E8" s="7">
        <v>1</v>
      </c>
      <c r="F8" s="39" t="s">
        <v>350</v>
      </c>
      <c r="G8" s="40"/>
      <c r="H8" s="40">
        <f t="shared" si="0"/>
        <v>0</v>
      </c>
    </row>
    <row r="9" spans="1:8" ht="30" customHeight="1" x14ac:dyDescent="0.25">
      <c r="A9" s="183" t="s">
        <v>351</v>
      </c>
      <c r="B9" s="183"/>
      <c r="C9" s="183"/>
      <c r="D9" s="183"/>
      <c r="E9" s="183"/>
      <c r="F9" s="183"/>
      <c r="G9" s="183"/>
      <c r="H9" s="41">
        <f>SUM(H4:H8)</f>
        <v>0</v>
      </c>
    </row>
    <row r="12" spans="1:8" ht="24" customHeight="1" x14ac:dyDescent="0.25">
      <c r="A12" s="183" t="s">
        <v>352</v>
      </c>
      <c r="B12" s="183"/>
      <c r="C12" s="183"/>
      <c r="D12" s="183"/>
      <c r="E12" s="183"/>
      <c r="F12" s="183"/>
      <c r="G12" s="183"/>
      <c r="H12" s="183"/>
    </row>
    <row r="13" spans="1:8" ht="45" x14ac:dyDescent="0.25">
      <c r="A13" s="154" t="s">
        <v>293</v>
      </c>
      <c r="B13" s="154" t="s">
        <v>336</v>
      </c>
      <c r="C13" s="159" t="s">
        <v>337</v>
      </c>
      <c r="D13" s="159" t="s">
        <v>338</v>
      </c>
      <c r="E13" s="159" t="s">
        <v>339</v>
      </c>
      <c r="F13" s="154" t="s">
        <v>2</v>
      </c>
      <c r="G13" s="159" t="s">
        <v>5</v>
      </c>
      <c r="H13" s="159" t="s">
        <v>340</v>
      </c>
    </row>
    <row r="14" spans="1:8" ht="21.75" customHeight="1" x14ac:dyDescent="0.25">
      <c r="A14" s="7">
        <v>6</v>
      </c>
      <c r="B14" s="38" t="s">
        <v>341</v>
      </c>
      <c r="C14" s="7">
        <v>2</v>
      </c>
      <c r="D14" s="7">
        <v>1</v>
      </c>
      <c r="E14" s="7">
        <v>6</v>
      </c>
      <c r="F14" s="39" t="s">
        <v>353</v>
      </c>
      <c r="G14" s="40"/>
      <c r="H14" s="40">
        <f>E14*G14</f>
        <v>0</v>
      </c>
    </row>
    <row r="15" spans="1:8" ht="42.75" x14ac:dyDescent="0.25">
      <c r="A15" s="7">
        <v>7</v>
      </c>
      <c r="B15" s="113" t="s">
        <v>354</v>
      </c>
      <c r="C15" s="7">
        <v>2</v>
      </c>
      <c r="D15" s="7">
        <v>1</v>
      </c>
      <c r="E15" s="7">
        <v>6</v>
      </c>
      <c r="F15" s="39" t="s">
        <v>355</v>
      </c>
      <c r="G15" s="40"/>
      <c r="H15" s="40">
        <f t="shared" ref="H15:H17" si="1">E15*G15</f>
        <v>0</v>
      </c>
    </row>
    <row r="16" spans="1:8" ht="21.75" customHeight="1" x14ac:dyDescent="0.25">
      <c r="A16" s="7">
        <v>8</v>
      </c>
      <c r="B16" s="38" t="s">
        <v>345</v>
      </c>
      <c r="C16" s="7">
        <v>1</v>
      </c>
      <c r="D16" s="7">
        <v>1</v>
      </c>
      <c r="E16" s="7">
        <v>5</v>
      </c>
      <c r="F16" s="39" t="s">
        <v>346</v>
      </c>
      <c r="G16" s="40"/>
      <c r="H16" s="40">
        <f t="shared" si="1"/>
        <v>0</v>
      </c>
    </row>
    <row r="17" spans="1:8" ht="71.25" x14ac:dyDescent="0.25">
      <c r="A17" s="7">
        <v>9</v>
      </c>
      <c r="B17" s="38" t="s">
        <v>347</v>
      </c>
      <c r="C17" s="7">
        <v>1</v>
      </c>
      <c r="D17" s="7" t="s">
        <v>14</v>
      </c>
      <c r="E17" s="7">
        <v>2</v>
      </c>
      <c r="F17" s="39" t="s">
        <v>348</v>
      </c>
      <c r="G17" s="40"/>
      <c r="H17" s="40">
        <f t="shared" si="1"/>
        <v>0</v>
      </c>
    </row>
    <row r="18" spans="1:8" ht="30" customHeight="1" x14ac:dyDescent="0.25">
      <c r="A18" s="183" t="s">
        <v>356</v>
      </c>
      <c r="B18" s="183"/>
      <c r="C18" s="183"/>
      <c r="D18" s="183"/>
      <c r="E18" s="183"/>
      <c r="F18" s="183"/>
      <c r="G18" s="183"/>
      <c r="H18" s="41">
        <f>SUM(H14:H17)</f>
        <v>0</v>
      </c>
    </row>
    <row r="21" spans="1:8" ht="21" customHeight="1" x14ac:dyDescent="0.25">
      <c r="B21" s="183" t="s">
        <v>357</v>
      </c>
      <c r="C21" s="183"/>
      <c r="D21" s="183"/>
      <c r="E21" s="183"/>
      <c r="F21" s="154" t="s">
        <v>358</v>
      </c>
    </row>
    <row r="22" spans="1:8" ht="21" customHeight="1" x14ac:dyDescent="0.25">
      <c r="B22" s="189">
        <f>H9</f>
        <v>0</v>
      </c>
      <c r="C22" s="189"/>
      <c r="D22" s="189"/>
      <c r="E22" s="189"/>
      <c r="F22" s="156">
        <f>B22/30</f>
        <v>0</v>
      </c>
    </row>
    <row r="24" spans="1:8" ht="21" customHeight="1" x14ac:dyDescent="0.25">
      <c r="B24" s="183" t="s">
        <v>359</v>
      </c>
      <c r="C24" s="183"/>
      <c r="D24" s="183"/>
      <c r="E24" s="183"/>
      <c r="F24" s="154" t="s">
        <v>360</v>
      </c>
    </row>
    <row r="25" spans="1:8" ht="21" customHeight="1" x14ac:dyDescent="0.25">
      <c r="B25" s="189">
        <f>H18</f>
        <v>0</v>
      </c>
      <c r="C25" s="189"/>
      <c r="D25" s="189"/>
      <c r="E25" s="189"/>
      <c r="F25" s="156">
        <f>B25/30</f>
        <v>0</v>
      </c>
    </row>
    <row r="27" spans="1:8" ht="48.75" customHeight="1" x14ac:dyDescent="0.25">
      <c r="B27" s="179" t="s">
        <v>361</v>
      </c>
      <c r="C27" s="179"/>
      <c r="D27" s="179"/>
      <c r="E27" s="179"/>
      <c r="F27" s="179"/>
      <c r="G27" s="179"/>
      <c r="H27" s="179"/>
    </row>
  </sheetData>
  <mergeCells count="9">
    <mergeCell ref="A2:H2"/>
    <mergeCell ref="A9:G9"/>
    <mergeCell ref="A12:H12"/>
    <mergeCell ref="A18:G18"/>
    <mergeCell ref="B27:H27"/>
    <mergeCell ref="B24:E24"/>
    <mergeCell ref="B22:E22"/>
    <mergeCell ref="B25:E25"/>
    <mergeCell ref="B21:E21"/>
  </mergeCells>
  <printOptions horizontalCentered="1"/>
  <pageMargins left="0.51181102362204722" right="0.51181102362204722" top="0.78740157480314965" bottom="0.78740157480314965" header="0.31496062992125984" footer="0.31496062992125984"/>
  <pageSetup paperSize="9" scale="62" orientation="landscape" horizontalDpi="300" verticalDpi="300" r:id="rId1"/>
  <headerFooter>
    <oddHeader>&amp;C&amp;"Arial,Negrito"&amp;14&amp;UPLANILHA DE ESTIMATIVA DE GASTOS COM UNIFORMES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38759-6E31-4A7E-AC90-CCB08CCF5980}">
  <sheetPr>
    <pageSetUpPr fitToPage="1"/>
  </sheetPr>
  <dimension ref="A1:R63"/>
  <sheetViews>
    <sheetView zoomScale="80" zoomScaleNormal="80" workbookViewId="0">
      <pane xSplit="2" ySplit="2" topLeftCell="C47" activePane="bottomRight" state="frozen"/>
      <selection pane="topRight" activeCell="C1" sqref="C1"/>
      <selection pane="bottomLeft" activeCell="A3" sqref="A3"/>
      <selection pane="bottomRight" activeCell="P3" sqref="P3:P6"/>
    </sheetView>
  </sheetViews>
  <sheetFormatPr defaultRowHeight="15" x14ac:dyDescent="0.25"/>
  <cols>
    <col min="1" max="1" width="6.42578125" customWidth="1"/>
    <col min="2" max="2" width="21.42578125" customWidth="1"/>
    <col min="3" max="11" width="12.7109375" customWidth="1"/>
    <col min="12" max="12" width="13.5703125" customWidth="1"/>
    <col min="13" max="13" width="15.28515625" customWidth="1"/>
    <col min="14" max="14" width="15.7109375" customWidth="1"/>
    <col min="15" max="16" width="21.5703125" customWidth="1"/>
    <col min="17" max="17" width="3.140625" customWidth="1"/>
    <col min="18" max="18" width="12" customWidth="1"/>
  </cols>
  <sheetData>
    <row r="1" spans="1:18" ht="70.5" customHeight="1" x14ac:dyDescent="0.25">
      <c r="A1" s="249" t="s">
        <v>366</v>
      </c>
      <c r="B1" s="251" t="s">
        <v>367</v>
      </c>
      <c r="C1" s="253" t="s">
        <v>368</v>
      </c>
      <c r="D1" s="253"/>
      <c r="E1" s="253"/>
      <c r="F1" s="253"/>
      <c r="G1" s="253"/>
      <c r="H1" s="253"/>
      <c r="I1" s="254" t="s">
        <v>369</v>
      </c>
      <c r="J1" s="254"/>
      <c r="K1" s="254"/>
      <c r="L1" s="259" t="s">
        <v>364</v>
      </c>
      <c r="M1" s="260"/>
      <c r="N1" s="105" t="s">
        <v>398</v>
      </c>
      <c r="O1" s="157" t="s">
        <v>370</v>
      </c>
      <c r="P1" s="89" t="s">
        <v>399</v>
      </c>
      <c r="R1" s="99" t="s">
        <v>371</v>
      </c>
    </row>
    <row r="2" spans="1:18" ht="45.75" thickBot="1" x14ac:dyDescent="0.3">
      <c r="A2" s="250"/>
      <c r="B2" s="252"/>
      <c r="C2" s="44" t="s">
        <v>372</v>
      </c>
      <c r="D2" s="44" t="s">
        <v>373</v>
      </c>
      <c r="E2" s="44" t="s">
        <v>374</v>
      </c>
      <c r="F2" s="44" t="s">
        <v>362</v>
      </c>
      <c r="G2" s="44" t="s">
        <v>375</v>
      </c>
      <c r="H2" s="44" t="s">
        <v>363</v>
      </c>
      <c r="I2" s="45" t="s">
        <v>376</v>
      </c>
      <c r="J2" s="45" t="s">
        <v>377</v>
      </c>
      <c r="K2" s="45" t="s">
        <v>378</v>
      </c>
      <c r="L2" s="46" t="s">
        <v>400</v>
      </c>
      <c r="M2" s="88" t="s">
        <v>379</v>
      </c>
      <c r="N2" s="102"/>
      <c r="O2" s="47" t="s">
        <v>380</v>
      </c>
      <c r="P2" s="90" t="s">
        <v>380</v>
      </c>
      <c r="R2" s="93" t="s">
        <v>381</v>
      </c>
    </row>
    <row r="3" spans="1:18" ht="30.75" customHeight="1" x14ac:dyDescent="0.25">
      <c r="A3" s="245">
        <v>1</v>
      </c>
      <c r="B3" s="70" t="s">
        <v>382</v>
      </c>
      <c r="C3" s="48">
        <v>7519.57</v>
      </c>
      <c r="D3" s="48" t="e">
        <f>#REF!</f>
        <v>#REF!</v>
      </c>
      <c r="E3" s="48" t="e">
        <f>#REF!</f>
        <v>#REF!</v>
      </c>
      <c r="F3" s="48" t="e">
        <f>#REF!</f>
        <v>#REF!</v>
      </c>
      <c r="G3" s="48">
        <v>134.49</v>
      </c>
      <c r="H3" s="48" t="e">
        <f>#REF!</f>
        <v>#REF!</v>
      </c>
      <c r="I3" s="48">
        <v>1010.04</v>
      </c>
      <c r="J3" s="48">
        <v>4329.07</v>
      </c>
      <c r="K3" s="48">
        <v>1655.69</v>
      </c>
      <c r="L3" s="48">
        <f>2028.12+40.1</f>
        <v>2068.2199999999998</v>
      </c>
      <c r="M3" s="87" t="e">
        <f>#REF!</f>
        <v>#REF!</v>
      </c>
      <c r="N3" s="98">
        <v>327.24</v>
      </c>
      <c r="O3" s="191">
        <f>SUM(C6:M6)</f>
        <v>16</v>
      </c>
      <c r="P3" s="231">
        <f>N6</f>
        <v>1</v>
      </c>
      <c r="R3" s="246" t="e">
        <f>#REF!</f>
        <v>#REF!</v>
      </c>
    </row>
    <row r="4" spans="1:18" ht="30.75" customHeight="1" x14ac:dyDescent="0.25">
      <c r="A4" s="245"/>
      <c r="B4" s="53" t="s">
        <v>383</v>
      </c>
      <c r="C4" s="49" t="e">
        <f>C3/#REF!</f>
        <v>#REF!</v>
      </c>
      <c r="D4" s="49" t="e">
        <f>D3/#REF!</f>
        <v>#REF!</v>
      </c>
      <c r="E4" s="49" t="e">
        <f>E3/#REF!</f>
        <v>#REF!</v>
      </c>
      <c r="F4" s="49" t="e">
        <f>F3/#REF!</f>
        <v>#REF!</v>
      </c>
      <c r="G4" s="49" t="e">
        <f>G3/#REF!</f>
        <v>#REF!</v>
      </c>
      <c r="H4" s="49" t="e">
        <f>H3/#REF!</f>
        <v>#REF!</v>
      </c>
      <c r="I4" s="49" t="e">
        <f>I3/#REF!</f>
        <v>#REF!</v>
      </c>
      <c r="J4" s="49" t="e">
        <f>J3/#REF!</f>
        <v>#REF!</v>
      </c>
      <c r="K4" s="49" t="e">
        <f>K3/#REF!</f>
        <v>#REF!</v>
      </c>
      <c r="L4" s="108" t="e">
        <f>L3/#REF!</f>
        <v>#REF!</v>
      </c>
      <c r="M4" s="109" t="e">
        <f>M3/#REF!</f>
        <v>#REF!</v>
      </c>
      <c r="N4" s="247" t="e">
        <f>N3/#REF!</f>
        <v>#REF!</v>
      </c>
      <c r="O4" s="192"/>
      <c r="P4" s="232"/>
      <c r="R4" s="224"/>
    </row>
    <row r="5" spans="1:18" ht="30.75" customHeight="1" x14ac:dyDescent="0.25">
      <c r="A5" s="245"/>
      <c r="B5" s="53" t="s">
        <v>384</v>
      </c>
      <c r="C5" s="239" t="e">
        <f>SUM(C4:H4)</f>
        <v>#REF!</v>
      </c>
      <c r="D5" s="240"/>
      <c r="E5" s="240"/>
      <c r="F5" s="240"/>
      <c r="G5" s="240"/>
      <c r="H5" s="241"/>
      <c r="I5" s="239" t="e">
        <f>SUM(I4:K4)</f>
        <v>#REF!</v>
      </c>
      <c r="J5" s="240"/>
      <c r="K5" s="240"/>
      <c r="L5" s="221" t="e">
        <f>SUM(L4:M4)</f>
        <v>#REF!</v>
      </c>
      <c r="M5" s="221"/>
      <c r="N5" s="247"/>
      <c r="O5" s="192"/>
      <c r="P5" s="232"/>
      <c r="R5" s="224"/>
    </row>
    <row r="6" spans="1:18" ht="30.75" customHeight="1" x14ac:dyDescent="0.25">
      <c r="A6" s="245"/>
      <c r="B6" s="53" t="s">
        <v>385</v>
      </c>
      <c r="C6" s="242">
        <v>8</v>
      </c>
      <c r="D6" s="243"/>
      <c r="E6" s="243"/>
      <c r="F6" s="243"/>
      <c r="G6" s="243"/>
      <c r="H6" s="244"/>
      <c r="I6" s="242">
        <v>1</v>
      </c>
      <c r="J6" s="243"/>
      <c r="K6" s="243"/>
      <c r="L6" s="222">
        <v>7</v>
      </c>
      <c r="M6" s="222"/>
      <c r="N6" s="97">
        <v>1</v>
      </c>
      <c r="O6" s="193"/>
      <c r="P6" s="233"/>
      <c r="R6" s="224"/>
    </row>
    <row r="7" spans="1:18" ht="30.75" customHeight="1" x14ac:dyDescent="0.25">
      <c r="A7" s="194">
        <v>2</v>
      </c>
      <c r="B7" s="52" t="s">
        <v>401</v>
      </c>
      <c r="C7" s="56">
        <v>439</v>
      </c>
      <c r="D7" s="56">
        <v>0</v>
      </c>
      <c r="E7" s="56">
        <v>0</v>
      </c>
      <c r="F7" s="56">
        <v>0</v>
      </c>
      <c r="G7" s="56">
        <v>0</v>
      </c>
      <c r="H7" s="56">
        <v>17</v>
      </c>
      <c r="I7" s="56">
        <v>0</v>
      </c>
      <c r="J7" s="56">
        <v>0</v>
      </c>
      <c r="K7" s="56">
        <v>0</v>
      </c>
      <c r="L7" s="96">
        <v>0</v>
      </c>
      <c r="M7" s="103">
        <v>0</v>
      </c>
      <c r="N7" s="211" t="s">
        <v>14</v>
      </c>
      <c r="O7" s="198">
        <f>SUM(C10:M10)</f>
        <v>0</v>
      </c>
      <c r="P7" s="208">
        <f>N10</f>
        <v>0</v>
      </c>
      <c r="R7" s="201" t="e">
        <f>#REF!</f>
        <v>#REF!</v>
      </c>
    </row>
    <row r="8" spans="1:18" ht="30.75" customHeight="1" x14ac:dyDescent="0.25">
      <c r="A8" s="194"/>
      <c r="B8" s="52" t="s">
        <v>383</v>
      </c>
      <c r="C8" s="50" t="e">
        <f>C7/#REF!</f>
        <v>#REF!</v>
      </c>
      <c r="D8" s="50" t="e">
        <f>D7/#REF!</f>
        <v>#REF!</v>
      </c>
      <c r="E8" s="50" t="e">
        <f>E7/#REF!</f>
        <v>#REF!</v>
      </c>
      <c r="F8" s="50" t="e">
        <f>F7/#REF!</f>
        <v>#REF!</v>
      </c>
      <c r="G8" s="50" t="e">
        <f>G7/#REF!</f>
        <v>#REF!</v>
      </c>
      <c r="H8" s="50" t="e">
        <f>H7/#REF!</f>
        <v>#REF!</v>
      </c>
      <c r="I8" s="50" t="e">
        <f>I7/#REF!</f>
        <v>#REF!</v>
      </c>
      <c r="J8" s="50" t="e">
        <f>J7/#REF!</f>
        <v>#REF!</v>
      </c>
      <c r="K8" s="50" t="e">
        <f>K7/#REF!</f>
        <v>#REF!</v>
      </c>
      <c r="L8" s="107" t="e">
        <f>L7/#REF!</f>
        <v>#REF!</v>
      </c>
      <c r="M8" s="110" t="e">
        <f>M7/#REF!</f>
        <v>#REF!</v>
      </c>
      <c r="N8" s="212"/>
      <c r="O8" s="199"/>
      <c r="P8" s="209"/>
      <c r="R8" s="202"/>
    </row>
    <row r="9" spans="1:18" ht="30.75" customHeight="1" x14ac:dyDescent="0.25">
      <c r="A9" s="194"/>
      <c r="B9" s="52" t="s">
        <v>384</v>
      </c>
      <c r="C9" s="225" t="e">
        <f>SUM(C8:H8)</f>
        <v>#REF!</v>
      </c>
      <c r="D9" s="226"/>
      <c r="E9" s="226"/>
      <c r="F9" s="226"/>
      <c r="G9" s="226"/>
      <c r="H9" s="227"/>
      <c r="I9" s="225" t="e">
        <f>SUM(I8:K8)</f>
        <v>#REF!</v>
      </c>
      <c r="J9" s="226"/>
      <c r="K9" s="226"/>
      <c r="L9" s="214" t="e">
        <f>SUM(L8:M8)</f>
        <v>#REF!</v>
      </c>
      <c r="M9" s="214"/>
      <c r="N9" s="212"/>
      <c r="O9" s="199"/>
      <c r="P9" s="209"/>
      <c r="R9" s="202"/>
    </row>
    <row r="10" spans="1:18" ht="30.75" customHeight="1" thickBot="1" x14ac:dyDescent="0.3">
      <c r="A10" s="194"/>
      <c r="B10" s="52" t="s">
        <v>385</v>
      </c>
      <c r="C10" s="228">
        <v>0</v>
      </c>
      <c r="D10" s="229"/>
      <c r="E10" s="229"/>
      <c r="F10" s="229"/>
      <c r="G10" s="229"/>
      <c r="H10" s="230"/>
      <c r="I10" s="228">
        <v>0</v>
      </c>
      <c r="J10" s="229"/>
      <c r="K10" s="229"/>
      <c r="L10" s="207">
        <v>0</v>
      </c>
      <c r="M10" s="207"/>
      <c r="N10" s="213"/>
      <c r="O10" s="200"/>
      <c r="P10" s="210"/>
      <c r="R10" s="202"/>
    </row>
    <row r="11" spans="1:18" ht="30.75" customHeight="1" x14ac:dyDescent="0.25">
      <c r="A11" s="245">
        <v>3</v>
      </c>
      <c r="B11" s="53" t="s">
        <v>386</v>
      </c>
      <c r="C11" s="57">
        <v>1311.93</v>
      </c>
      <c r="D11" s="57">
        <v>0</v>
      </c>
      <c r="E11" s="57">
        <v>0</v>
      </c>
      <c r="F11" s="57">
        <v>0</v>
      </c>
      <c r="G11" s="57">
        <v>80</v>
      </c>
      <c r="H11" s="57">
        <v>45.07</v>
      </c>
      <c r="I11" s="57">
        <v>0</v>
      </c>
      <c r="J11" s="57">
        <v>0</v>
      </c>
      <c r="K11" s="57">
        <v>0</v>
      </c>
      <c r="L11" s="111">
        <v>149.29</v>
      </c>
      <c r="M11" s="112">
        <v>0</v>
      </c>
      <c r="N11" s="234" t="s">
        <v>14</v>
      </c>
      <c r="O11" s="191">
        <f>SUM(C14:M14)</f>
        <v>1</v>
      </c>
      <c r="P11" s="231">
        <f>N14</f>
        <v>0</v>
      </c>
      <c r="R11" s="223" t="e">
        <f>#REF!</f>
        <v>#REF!</v>
      </c>
    </row>
    <row r="12" spans="1:18" ht="30.75" customHeight="1" x14ac:dyDescent="0.25">
      <c r="A12" s="245"/>
      <c r="B12" s="53" t="s">
        <v>383</v>
      </c>
      <c r="C12" s="49" t="e">
        <f>C11/#REF!</f>
        <v>#REF!</v>
      </c>
      <c r="D12" s="49" t="e">
        <f>D11/#REF!</f>
        <v>#REF!</v>
      </c>
      <c r="E12" s="49" t="e">
        <f>E11/#REF!</f>
        <v>#REF!</v>
      </c>
      <c r="F12" s="49" t="e">
        <f>F11/#REF!</f>
        <v>#REF!</v>
      </c>
      <c r="G12" s="49" t="e">
        <f>G11/#REF!</f>
        <v>#REF!</v>
      </c>
      <c r="H12" s="49" t="e">
        <f>H11/#REF!</f>
        <v>#REF!</v>
      </c>
      <c r="I12" s="49" t="e">
        <f>I11/#REF!</f>
        <v>#REF!</v>
      </c>
      <c r="J12" s="49" t="e">
        <f>J11/#REF!</f>
        <v>#REF!</v>
      </c>
      <c r="K12" s="49" t="e">
        <f>K11/#REF!</f>
        <v>#REF!</v>
      </c>
      <c r="L12" s="108" t="e">
        <f>L11/#REF!</f>
        <v>#REF!</v>
      </c>
      <c r="M12" s="109" t="e">
        <f>M11/#REF!</f>
        <v>#REF!</v>
      </c>
      <c r="N12" s="235"/>
      <c r="O12" s="192"/>
      <c r="P12" s="232"/>
      <c r="R12" s="224"/>
    </row>
    <row r="13" spans="1:18" ht="30.75" customHeight="1" x14ac:dyDescent="0.25">
      <c r="A13" s="245"/>
      <c r="B13" s="53" t="s">
        <v>384</v>
      </c>
      <c r="C13" s="239" t="e">
        <f>SUM(C12:H12)</f>
        <v>#REF!</v>
      </c>
      <c r="D13" s="240"/>
      <c r="E13" s="240"/>
      <c r="F13" s="240"/>
      <c r="G13" s="240"/>
      <c r="H13" s="241"/>
      <c r="I13" s="239" t="e">
        <f>SUM(I12:K12)</f>
        <v>#REF!</v>
      </c>
      <c r="J13" s="240"/>
      <c r="K13" s="241"/>
      <c r="L13" s="221" t="e">
        <f>SUM(L12:M12)</f>
        <v>#REF!</v>
      </c>
      <c r="M13" s="221"/>
      <c r="N13" s="235"/>
      <c r="O13" s="192"/>
      <c r="P13" s="232"/>
      <c r="R13" s="224"/>
    </row>
    <row r="14" spans="1:18" ht="30.75" customHeight="1" x14ac:dyDescent="0.25">
      <c r="A14" s="245"/>
      <c r="B14" s="53" t="s">
        <v>385</v>
      </c>
      <c r="C14" s="242">
        <v>1</v>
      </c>
      <c r="D14" s="243"/>
      <c r="E14" s="243"/>
      <c r="F14" s="243"/>
      <c r="G14" s="243"/>
      <c r="H14" s="244"/>
      <c r="I14" s="242">
        <v>0</v>
      </c>
      <c r="J14" s="243"/>
      <c r="K14" s="244"/>
      <c r="L14" s="222">
        <v>0</v>
      </c>
      <c r="M14" s="222"/>
      <c r="N14" s="236"/>
      <c r="O14" s="193"/>
      <c r="P14" s="233"/>
      <c r="R14" s="224"/>
    </row>
    <row r="15" spans="1:18" ht="30.75" customHeight="1" x14ac:dyDescent="0.25">
      <c r="A15" s="194">
        <v>4</v>
      </c>
      <c r="B15" s="51" t="s">
        <v>387</v>
      </c>
      <c r="C15" s="58">
        <v>5484.19</v>
      </c>
      <c r="D15" s="58">
        <v>0</v>
      </c>
      <c r="E15" s="58">
        <v>50</v>
      </c>
      <c r="F15" s="58">
        <v>0</v>
      </c>
      <c r="G15" s="58">
        <v>958</v>
      </c>
      <c r="H15" s="58">
        <v>437.67</v>
      </c>
      <c r="I15" s="58">
        <v>608.70000000000005</v>
      </c>
      <c r="J15" s="58">
        <v>2132.23</v>
      </c>
      <c r="K15" s="58">
        <v>62877</v>
      </c>
      <c r="L15" s="58">
        <v>743.99</v>
      </c>
      <c r="M15" s="91">
        <v>0</v>
      </c>
      <c r="N15" s="211" t="s">
        <v>14</v>
      </c>
      <c r="O15" s="198">
        <f>SUM(C18:M18)</f>
        <v>10</v>
      </c>
      <c r="P15" s="208">
        <f>N18</f>
        <v>0</v>
      </c>
      <c r="R15" s="201" t="e">
        <f>#REF!</f>
        <v>#REF!</v>
      </c>
    </row>
    <row r="16" spans="1:18" ht="30.75" customHeight="1" x14ac:dyDescent="0.25">
      <c r="A16" s="194"/>
      <c r="B16" s="52" t="s">
        <v>383</v>
      </c>
      <c r="C16" s="50" t="e">
        <f>C15/#REF!</f>
        <v>#REF!</v>
      </c>
      <c r="D16" s="50" t="e">
        <f>D15/#REF!</f>
        <v>#REF!</v>
      </c>
      <c r="E16" s="50" t="e">
        <f>E15/#REF!</f>
        <v>#REF!</v>
      </c>
      <c r="F16" s="50" t="e">
        <f>F15/#REF!</f>
        <v>#REF!</v>
      </c>
      <c r="G16" s="50" t="e">
        <f>G15/#REF!</f>
        <v>#REF!</v>
      </c>
      <c r="H16" s="50" t="e">
        <f>H15/#REF!</f>
        <v>#REF!</v>
      </c>
      <c r="I16" s="50" t="e">
        <f>I15/#REF!</f>
        <v>#REF!</v>
      </c>
      <c r="J16" s="50" t="e">
        <f>J15/#REF!</f>
        <v>#REF!</v>
      </c>
      <c r="K16" s="50" t="e">
        <f>K15/#REF!</f>
        <v>#REF!</v>
      </c>
      <c r="L16" s="107" t="e">
        <f>L15/#REF!</f>
        <v>#REF!</v>
      </c>
      <c r="M16" s="110" t="e">
        <f>M15/#REF!</f>
        <v>#REF!</v>
      </c>
      <c r="N16" s="212"/>
      <c r="O16" s="199"/>
      <c r="P16" s="209"/>
      <c r="R16" s="202"/>
    </row>
    <row r="17" spans="1:18" ht="30.75" customHeight="1" x14ac:dyDescent="0.25">
      <c r="A17" s="194"/>
      <c r="B17" s="52" t="s">
        <v>384</v>
      </c>
      <c r="C17" s="225" t="e">
        <f>SUM(C16:H16)</f>
        <v>#REF!</v>
      </c>
      <c r="D17" s="226"/>
      <c r="E17" s="226"/>
      <c r="F17" s="226"/>
      <c r="G17" s="226"/>
      <c r="H17" s="227"/>
      <c r="I17" s="225" t="e">
        <f>SUM(I16:K16)</f>
        <v>#REF!</v>
      </c>
      <c r="J17" s="226"/>
      <c r="K17" s="227"/>
      <c r="L17" s="214" t="e">
        <f>SUM(L16:M16)</f>
        <v>#REF!</v>
      </c>
      <c r="M17" s="214"/>
      <c r="N17" s="212"/>
      <c r="O17" s="199"/>
      <c r="P17" s="209"/>
      <c r="R17" s="202"/>
    </row>
    <row r="18" spans="1:18" ht="30.75" customHeight="1" thickBot="1" x14ac:dyDescent="0.3">
      <c r="A18" s="194"/>
      <c r="B18" s="52" t="s">
        <v>385</v>
      </c>
      <c r="C18" s="228">
        <v>7</v>
      </c>
      <c r="D18" s="229"/>
      <c r="E18" s="229"/>
      <c r="F18" s="229"/>
      <c r="G18" s="229"/>
      <c r="H18" s="230"/>
      <c r="I18" s="228">
        <v>1</v>
      </c>
      <c r="J18" s="229"/>
      <c r="K18" s="230"/>
      <c r="L18" s="207">
        <v>2</v>
      </c>
      <c r="M18" s="207"/>
      <c r="N18" s="213"/>
      <c r="O18" s="200"/>
      <c r="P18" s="210"/>
      <c r="R18" s="202"/>
    </row>
    <row r="19" spans="1:18" ht="30.75" customHeight="1" x14ac:dyDescent="0.25">
      <c r="A19" s="190">
        <v>5</v>
      </c>
      <c r="B19" s="53" t="s">
        <v>388</v>
      </c>
      <c r="C19" s="57">
        <v>1532.5</v>
      </c>
      <c r="D19" s="57">
        <v>0</v>
      </c>
      <c r="E19" s="57">
        <v>39.9</v>
      </c>
      <c r="F19" s="57">
        <v>0</v>
      </c>
      <c r="G19" s="57">
        <v>438.8</v>
      </c>
      <c r="H19" s="57">
        <v>340.2</v>
      </c>
      <c r="I19" s="57">
        <v>551.20000000000005</v>
      </c>
      <c r="J19" s="57">
        <v>3197.7</v>
      </c>
      <c r="K19" s="57">
        <v>1003.1</v>
      </c>
      <c r="L19" s="57">
        <v>334.4</v>
      </c>
      <c r="M19" s="92">
        <v>0</v>
      </c>
      <c r="N19" s="234" t="s">
        <v>14</v>
      </c>
      <c r="O19" s="191">
        <f>SUM(C22:M22)</f>
        <v>5</v>
      </c>
      <c r="P19" s="231">
        <f>N22</f>
        <v>0</v>
      </c>
      <c r="R19" s="223" t="e">
        <f>#REF!</f>
        <v>#REF!</v>
      </c>
    </row>
    <row r="20" spans="1:18" ht="30.75" customHeight="1" x14ac:dyDescent="0.25">
      <c r="A20" s="190"/>
      <c r="B20" s="53" t="s">
        <v>383</v>
      </c>
      <c r="C20" s="49" t="e">
        <f>C19/#REF!</f>
        <v>#REF!</v>
      </c>
      <c r="D20" s="49" t="e">
        <f>D19/#REF!</f>
        <v>#REF!</v>
      </c>
      <c r="E20" s="49" t="e">
        <f>E19/#REF!</f>
        <v>#REF!</v>
      </c>
      <c r="F20" s="49" t="e">
        <f>F19/#REF!</f>
        <v>#REF!</v>
      </c>
      <c r="G20" s="49" t="e">
        <f>G19/#REF!</f>
        <v>#REF!</v>
      </c>
      <c r="H20" s="49" t="e">
        <f>H19/#REF!</f>
        <v>#REF!</v>
      </c>
      <c r="I20" s="49" t="e">
        <f>I19/#REF!</f>
        <v>#REF!</v>
      </c>
      <c r="J20" s="49" t="e">
        <f>J19/#REF!</f>
        <v>#REF!</v>
      </c>
      <c r="K20" s="49" t="e">
        <f>K19/#REF!</f>
        <v>#REF!</v>
      </c>
      <c r="L20" s="108" t="e">
        <f>L19/#REF!</f>
        <v>#REF!</v>
      </c>
      <c r="M20" s="109" t="e">
        <f>M19/#REF!</f>
        <v>#REF!</v>
      </c>
      <c r="N20" s="235"/>
      <c r="O20" s="192"/>
      <c r="P20" s="232"/>
      <c r="R20" s="224"/>
    </row>
    <row r="21" spans="1:18" ht="30.75" customHeight="1" x14ac:dyDescent="0.25">
      <c r="A21" s="190"/>
      <c r="B21" s="53" t="s">
        <v>384</v>
      </c>
      <c r="C21" s="239" t="e">
        <f>SUM(C20:H20)</f>
        <v>#REF!</v>
      </c>
      <c r="D21" s="240"/>
      <c r="E21" s="240"/>
      <c r="F21" s="240"/>
      <c r="G21" s="240"/>
      <c r="H21" s="241"/>
      <c r="I21" s="239" t="e">
        <f>SUM(I20:K20)</f>
        <v>#REF!</v>
      </c>
      <c r="J21" s="240"/>
      <c r="K21" s="241"/>
      <c r="L21" s="221" t="e">
        <f>SUM(L20:M20)</f>
        <v>#REF!</v>
      </c>
      <c r="M21" s="221"/>
      <c r="N21" s="235"/>
      <c r="O21" s="192"/>
      <c r="P21" s="232"/>
      <c r="R21" s="224"/>
    </row>
    <row r="22" spans="1:18" ht="30.75" customHeight="1" x14ac:dyDescent="0.25">
      <c r="A22" s="190"/>
      <c r="B22" s="53" t="s">
        <v>385</v>
      </c>
      <c r="C22" s="242">
        <v>3</v>
      </c>
      <c r="D22" s="243"/>
      <c r="E22" s="243"/>
      <c r="F22" s="243"/>
      <c r="G22" s="243"/>
      <c r="H22" s="244"/>
      <c r="I22" s="242">
        <v>1</v>
      </c>
      <c r="J22" s="243"/>
      <c r="K22" s="244"/>
      <c r="L22" s="222">
        <v>1</v>
      </c>
      <c r="M22" s="222"/>
      <c r="N22" s="236"/>
      <c r="O22" s="193"/>
      <c r="P22" s="233"/>
      <c r="R22" s="224"/>
    </row>
    <row r="23" spans="1:18" ht="30.75" customHeight="1" x14ac:dyDescent="0.25">
      <c r="A23" s="194">
        <v>6</v>
      </c>
      <c r="B23" s="51" t="s">
        <v>389</v>
      </c>
      <c r="C23" s="58">
        <v>776.01</v>
      </c>
      <c r="D23" s="58">
        <v>0</v>
      </c>
      <c r="E23" s="58">
        <v>102.5</v>
      </c>
      <c r="F23" s="58">
        <v>0</v>
      </c>
      <c r="G23" s="58">
        <v>1157.08</v>
      </c>
      <c r="H23" s="58">
        <v>43.75</v>
      </c>
      <c r="I23" s="58">
        <v>253.76</v>
      </c>
      <c r="J23" s="58">
        <v>1267</v>
      </c>
      <c r="K23" s="58">
        <v>15237</v>
      </c>
      <c r="L23" s="58">
        <v>272.27</v>
      </c>
      <c r="M23" s="91">
        <v>0</v>
      </c>
      <c r="N23" s="211" t="s">
        <v>14</v>
      </c>
      <c r="O23" s="198">
        <f>SUM(C26:M26)</f>
        <v>3</v>
      </c>
      <c r="P23" s="208">
        <f>N26</f>
        <v>0</v>
      </c>
      <c r="R23" s="201" t="e">
        <f>#REF!</f>
        <v>#REF!</v>
      </c>
    </row>
    <row r="24" spans="1:18" ht="30.75" customHeight="1" x14ac:dyDescent="0.25">
      <c r="A24" s="194"/>
      <c r="B24" s="52" t="s">
        <v>383</v>
      </c>
      <c r="C24" s="50" t="e">
        <f>C23/#REF!</f>
        <v>#REF!</v>
      </c>
      <c r="D24" s="50" t="e">
        <f>D23/#REF!</f>
        <v>#REF!</v>
      </c>
      <c r="E24" s="50" t="e">
        <f>E23/#REF!</f>
        <v>#REF!</v>
      </c>
      <c r="F24" s="50" t="e">
        <f>F23/#REF!</f>
        <v>#REF!</v>
      </c>
      <c r="G24" s="50" t="e">
        <f>G23/#REF!</f>
        <v>#REF!</v>
      </c>
      <c r="H24" s="50" t="e">
        <f>H23/#REF!</f>
        <v>#REF!</v>
      </c>
      <c r="I24" s="50" t="e">
        <f>I23/#REF!</f>
        <v>#REF!</v>
      </c>
      <c r="J24" s="50" t="e">
        <f>J23/#REF!</f>
        <v>#REF!</v>
      </c>
      <c r="K24" s="50" t="e">
        <f>K23/#REF!</f>
        <v>#REF!</v>
      </c>
      <c r="L24" s="107" t="e">
        <f>L23/#REF!</f>
        <v>#REF!</v>
      </c>
      <c r="M24" s="110" t="e">
        <f>M23/#REF!</f>
        <v>#REF!</v>
      </c>
      <c r="N24" s="212"/>
      <c r="O24" s="199"/>
      <c r="P24" s="209"/>
      <c r="R24" s="202"/>
    </row>
    <row r="25" spans="1:18" ht="30.75" customHeight="1" x14ac:dyDescent="0.25">
      <c r="A25" s="194"/>
      <c r="B25" s="52" t="s">
        <v>384</v>
      </c>
      <c r="C25" s="225" t="e">
        <f>SUM(C24:H24)</f>
        <v>#REF!</v>
      </c>
      <c r="D25" s="226"/>
      <c r="E25" s="226"/>
      <c r="F25" s="226"/>
      <c r="G25" s="226"/>
      <c r="H25" s="227"/>
      <c r="I25" s="225" t="e">
        <f>SUM(I24:K24)</f>
        <v>#REF!</v>
      </c>
      <c r="J25" s="226"/>
      <c r="K25" s="227"/>
      <c r="L25" s="214" t="e">
        <f>SUM(L24:M24)</f>
        <v>#REF!</v>
      </c>
      <c r="M25" s="214"/>
      <c r="N25" s="212"/>
      <c r="O25" s="199"/>
      <c r="P25" s="209"/>
      <c r="R25" s="202"/>
    </row>
    <row r="26" spans="1:18" ht="30.75" customHeight="1" thickBot="1" x14ac:dyDescent="0.3">
      <c r="A26" s="194"/>
      <c r="B26" s="52" t="s">
        <v>385</v>
      </c>
      <c r="C26" s="228">
        <v>2</v>
      </c>
      <c r="D26" s="229"/>
      <c r="E26" s="229"/>
      <c r="F26" s="229"/>
      <c r="G26" s="229"/>
      <c r="H26" s="230"/>
      <c r="I26" s="228">
        <v>0</v>
      </c>
      <c r="J26" s="229"/>
      <c r="K26" s="230"/>
      <c r="L26" s="207">
        <v>1</v>
      </c>
      <c r="M26" s="207"/>
      <c r="N26" s="213"/>
      <c r="O26" s="200"/>
      <c r="P26" s="210"/>
      <c r="R26" s="202"/>
    </row>
    <row r="27" spans="1:18" ht="30.75" customHeight="1" x14ac:dyDescent="0.25">
      <c r="A27" s="190">
        <v>7</v>
      </c>
      <c r="B27" s="53" t="s">
        <v>390</v>
      </c>
      <c r="C27" s="57">
        <v>2075.91</v>
      </c>
      <c r="D27" s="57">
        <v>72</v>
      </c>
      <c r="E27" s="57">
        <v>80</v>
      </c>
      <c r="F27" s="57">
        <v>1258</v>
      </c>
      <c r="G27" s="57">
        <v>0</v>
      </c>
      <c r="H27" s="57">
        <v>300.08999999999997</v>
      </c>
      <c r="I27" s="57">
        <v>906</v>
      </c>
      <c r="J27" s="57">
        <v>8172</v>
      </c>
      <c r="K27" s="57">
        <v>24990</v>
      </c>
      <c r="L27" s="57">
        <v>442</v>
      </c>
      <c r="M27" s="92">
        <v>0</v>
      </c>
      <c r="N27" s="234" t="s">
        <v>14</v>
      </c>
      <c r="O27" s="191">
        <f>SUM(C30:M30)</f>
        <v>6</v>
      </c>
      <c r="P27" s="231">
        <f>N30</f>
        <v>0</v>
      </c>
      <c r="R27" s="223" t="e">
        <f>#REF!</f>
        <v>#REF!</v>
      </c>
    </row>
    <row r="28" spans="1:18" ht="30.75" customHeight="1" x14ac:dyDescent="0.25">
      <c r="A28" s="190"/>
      <c r="B28" s="53" t="s">
        <v>383</v>
      </c>
      <c r="C28" s="49" t="e">
        <f>C27/#REF!</f>
        <v>#REF!</v>
      </c>
      <c r="D28" s="49" t="e">
        <f>D27/#REF!</f>
        <v>#REF!</v>
      </c>
      <c r="E28" s="49" t="e">
        <f>E27/#REF!</f>
        <v>#REF!</v>
      </c>
      <c r="F28" s="49" t="e">
        <f>F27/#REF!</f>
        <v>#REF!</v>
      </c>
      <c r="G28" s="49" t="e">
        <f>G27/#REF!</f>
        <v>#REF!</v>
      </c>
      <c r="H28" s="49" t="e">
        <f>H27/#REF!</f>
        <v>#REF!</v>
      </c>
      <c r="I28" s="49" t="e">
        <f>I27/#REF!</f>
        <v>#REF!</v>
      </c>
      <c r="J28" s="49" t="e">
        <f>J27/#REF!</f>
        <v>#REF!</v>
      </c>
      <c r="K28" s="49" t="e">
        <f>K27/#REF!</f>
        <v>#REF!</v>
      </c>
      <c r="L28" s="108" t="e">
        <f>L27/#REF!</f>
        <v>#REF!</v>
      </c>
      <c r="M28" s="109" t="e">
        <f>M27/#REF!</f>
        <v>#REF!</v>
      </c>
      <c r="N28" s="235"/>
      <c r="O28" s="192"/>
      <c r="P28" s="232"/>
      <c r="R28" s="224"/>
    </row>
    <row r="29" spans="1:18" ht="30.75" customHeight="1" x14ac:dyDescent="0.25">
      <c r="A29" s="190"/>
      <c r="B29" s="53" t="s">
        <v>384</v>
      </c>
      <c r="C29" s="239" t="e">
        <f>SUM(C28:H28)</f>
        <v>#REF!</v>
      </c>
      <c r="D29" s="240"/>
      <c r="E29" s="240"/>
      <c r="F29" s="240"/>
      <c r="G29" s="240"/>
      <c r="H29" s="241"/>
      <c r="I29" s="239" t="e">
        <f>SUM(I28:K28)</f>
        <v>#REF!</v>
      </c>
      <c r="J29" s="240"/>
      <c r="K29" s="241"/>
      <c r="L29" s="221" t="e">
        <f>SUM(L28:M28)</f>
        <v>#REF!</v>
      </c>
      <c r="M29" s="221"/>
      <c r="N29" s="235"/>
      <c r="O29" s="192"/>
      <c r="P29" s="232"/>
      <c r="R29" s="224"/>
    </row>
    <row r="30" spans="1:18" ht="30.75" customHeight="1" x14ac:dyDescent="0.25">
      <c r="A30" s="190"/>
      <c r="B30" s="53" t="s">
        <v>385</v>
      </c>
      <c r="C30" s="242">
        <v>4</v>
      </c>
      <c r="D30" s="243"/>
      <c r="E30" s="243"/>
      <c r="F30" s="243"/>
      <c r="G30" s="243"/>
      <c r="H30" s="244"/>
      <c r="I30" s="242">
        <v>1</v>
      </c>
      <c r="J30" s="243"/>
      <c r="K30" s="244"/>
      <c r="L30" s="222">
        <v>1</v>
      </c>
      <c r="M30" s="222"/>
      <c r="N30" s="236"/>
      <c r="O30" s="193"/>
      <c r="P30" s="233"/>
      <c r="R30" s="224"/>
    </row>
    <row r="31" spans="1:18" ht="30.75" customHeight="1" x14ac:dyDescent="0.25">
      <c r="A31" s="194">
        <v>8</v>
      </c>
      <c r="B31" s="51" t="s">
        <v>391</v>
      </c>
      <c r="C31" s="58">
        <v>362.08</v>
      </c>
      <c r="D31" s="58">
        <v>68.760000000000005</v>
      </c>
      <c r="E31" s="58">
        <v>174.96</v>
      </c>
      <c r="F31" s="58">
        <v>0</v>
      </c>
      <c r="G31" s="58">
        <v>0</v>
      </c>
      <c r="H31" s="58">
        <v>25.37</v>
      </c>
      <c r="I31" s="77">
        <v>1697.67</v>
      </c>
      <c r="J31" s="58">
        <v>220.58</v>
      </c>
      <c r="K31" s="58">
        <v>819</v>
      </c>
      <c r="L31" s="58">
        <v>56.6</v>
      </c>
      <c r="M31" s="91">
        <v>0</v>
      </c>
      <c r="N31" s="211" t="s">
        <v>14</v>
      </c>
      <c r="O31" s="198">
        <f>SUM(C34:M34)</f>
        <v>2</v>
      </c>
      <c r="P31" s="208">
        <f>N34</f>
        <v>0</v>
      </c>
      <c r="R31" s="201" t="e">
        <f>#REF!</f>
        <v>#REF!</v>
      </c>
    </row>
    <row r="32" spans="1:18" ht="30.75" customHeight="1" x14ac:dyDescent="0.25">
      <c r="A32" s="194"/>
      <c r="B32" s="52" t="s">
        <v>383</v>
      </c>
      <c r="C32" s="50" t="e">
        <f>C31/#REF!</f>
        <v>#REF!</v>
      </c>
      <c r="D32" s="50" t="e">
        <f>D31/#REF!</f>
        <v>#REF!</v>
      </c>
      <c r="E32" s="50" t="e">
        <f>E31/#REF!</f>
        <v>#REF!</v>
      </c>
      <c r="F32" s="50" t="e">
        <f>F31/#REF!</f>
        <v>#REF!</v>
      </c>
      <c r="G32" s="50" t="e">
        <f>G31/#REF!</f>
        <v>#REF!</v>
      </c>
      <c r="H32" s="50" t="e">
        <f>H31/#REF!</f>
        <v>#REF!</v>
      </c>
      <c r="I32" s="50" t="e">
        <f>I31/#REF!</f>
        <v>#REF!</v>
      </c>
      <c r="J32" s="50" t="e">
        <f>J31/#REF!</f>
        <v>#REF!</v>
      </c>
      <c r="K32" s="50" t="e">
        <f>K31/#REF!</f>
        <v>#REF!</v>
      </c>
      <c r="L32" s="107" t="e">
        <f>L31/#REF!</f>
        <v>#REF!</v>
      </c>
      <c r="M32" s="110" t="e">
        <f>M31/#REF!</f>
        <v>#REF!</v>
      </c>
      <c r="N32" s="212"/>
      <c r="O32" s="199"/>
      <c r="P32" s="209"/>
      <c r="R32" s="202"/>
    </row>
    <row r="33" spans="1:18" ht="30.75" customHeight="1" x14ac:dyDescent="0.25">
      <c r="A33" s="194"/>
      <c r="B33" s="52" t="s">
        <v>384</v>
      </c>
      <c r="C33" s="225" t="e">
        <f>SUM(C32:H32)</f>
        <v>#REF!</v>
      </c>
      <c r="D33" s="226"/>
      <c r="E33" s="226"/>
      <c r="F33" s="226"/>
      <c r="G33" s="226"/>
      <c r="H33" s="227"/>
      <c r="I33" s="225" t="e">
        <f>SUM(I32:K32)</f>
        <v>#REF!</v>
      </c>
      <c r="J33" s="226"/>
      <c r="K33" s="227"/>
      <c r="L33" s="214" t="e">
        <f>SUM(L32:M32)</f>
        <v>#REF!</v>
      </c>
      <c r="M33" s="214"/>
      <c r="N33" s="212"/>
      <c r="O33" s="199"/>
      <c r="P33" s="209"/>
      <c r="R33" s="202"/>
    </row>
    <row r="34" spans="1:18" ht="30.75" customHeight="1" thickBot="1" x14ac:dyDescent="0.3">
      <c r="A34" s="194"/>
      <c r="B34" s="52" t="s">
        <v>385</v>
      </c>
      <c r="C34" s="228">
        <v>1</v>
      </c>
      <c r="D34" s="229"/>
      <c r="E34" s="229"/>
      <c r="F34" s="229"/>
      <c r="G34" s="229"/>
      <c r="H34" s="230"/>
      <c r="I34" s="228">
        <v>1</v>
      </c>
      <c r="J34" s="229"/>
      <c r="K34" s="230"/>
      <c r="L34" s="207">
        <v>0</v>
      </c>
      <c r="M34" s="207"/>
      <c r="N34" s="213"/>
      <c r="O34" s="200"/>
      <c r="P34" s="210"/>
      <c r="R34" s="202"/>
    </row>
    <row r="35" spans="1:18" ht="30.75" customHeight="1" x14ac:dyDescent="0.25">
      <c r="A35" s="190">
        <v>9</v>
      </c>
      <c r="B35" s="53" t="s">
        <v>392</v>
      </c>
      <c r="C35" s="57">
        <v>756.1</v>
      </c>
      <c r="D35" s="57">
        <v>0</v>
      </c>
      <c r="E35" s="57">
        <v>0</v>
      </c>
      <c r="F35" s="57">
        <v>0</v>
      </c>
      <c r="G35" s="57">
        <v>1481.5</v>
      </c>
      <c r="H35" s="57">
        <v>212.7</v>
      </c>
      <c r="I35" s="57">
        <v>390</v>
      </c>
      <c r="J35" s="57">
        <v>1339</v>
      </c>
      <c r="K35" s="57">
        <v>4000</v>
      </c>
      <c r="L35" s="59">
        <v>919.5</v>
      </c>
      <c r="M35" s="92">
        <v>0</v>
      </c>
      <c r="N35" s="234" t="s">
        <v>14</v>
      </c>
      <c r="O35" s="191">
        <f>SUM(C38:M38)</f>
        <v>4</v>
      </c>
      <c r="P35" s="231">
        <f>N38</f>
        <v>0</v>
      </c>
      <c r="R35" s="223" t="e">
        <f>#REF!</f>
        <v>#REF!</v>
      </c>
    </row>
    <row r="36" spans="1:18" ht="30.75" customHeight="1" x14ac:dyDescent="0.25">
      <c r="A36" s="190"/>
      <c r="B36" s="53" t="s">
        <v>383</v>
      </c>
      <c r="C36" s="49" t="e">
        <f>C35/#REF!</f>
        <v>#REF!</v>
      </c>
      <c r="D36" s="49" t="e">
        <f>D35/#REF!</f>
        <v>#REF!</v>
      </c>
      <c r="E36" s="49" t="e">
        <f>E35/#REF!</f>
        <v>#REF!</v>
      </c>
      <c r="F36" s="49" t="e">
        <f>F35/#REF!</f>
        <v>#REF!</v>
      </c>
      <c r="G36" s="49" t="e">
        <f>G35/#REF!</f>
        <v>#REF!</v>
      </c>
      <c r="H36" s="49" t="e">
        <f>H35/#REF!</f>
        <v>#REF!</v>
      </c>
      <c r="I36" s="49" t="e">
        <f>I35/#REF!</f>
        <v>#REF!</v>
      </c>
      <c r="J36" s="49" t="e">
        <f>J35/#REF!</f>
        <v>#REF!</v>
      </c>
      <c r="K36" s="49" t="e">
        <f>K35/#REF!</f>
        <v>#REF!</v>
      </c>
      <c r="L36" s="108" t="e">
        <f>L35/#REF!</f>
        <v>#REF!</v>
      </c>
      <c r="M36" s="109" t="e">
        <f>M35/#REF!</f>
        <v>#REF!</v>
      </c>
      <c r="N36" s="235"/>
      <c r="O36" s="192"/>
      <c r="P36" s="232"/>
      <c r="R36" s="224"/>
    </row>
    <row r="37" spans="1:18" ht="30.75" customHeight="1" x14ac:dyDescent="0.25">
      <c r="A37" s="190"/>
      <c r="B37" s="53" t="s">
        <v>384</v>
      </c>
      <c r="C37" s="239" t="e">
        <f>SUM(C36:H36)</f>
        <v>#REF!</v>
      </c>
      <c r="D37" s="240"/>
      <c r="E37" s="240"/>
      <c r="F37" s="240"/>
      <c r="G37" s="240"/>
      <c r="H37" s="241"/>
      <c r="I37" s="239" t="e">
        <f>SUM(I36:K36)</f>
        <v>#REF!</v>
      </c>
      <c r="J37" s="240"/>
      <c r="K37" s="241"/>
      <c r="L37" s="221" t="e">
        <f>SUM(L36:M36)</f>
        <v>#REF!</v>
      </c>
      <c r="M37" s="221"/>
      <c r="N37" s="235"/>
      <c r="O37" s="192"/>
      <c r="P37" s="232"/>
      <c r="R37" s="224"/>
    </row>
    <row r="38" spans="1:18" ht="30.75" customHeight="1" x14ac:dyDescent="0.25">
      <c r="A38" s="190"/>
      <c r="B38" s="53" t="s">
        <v>385</v>
      </c>
      <c r="C38" s="242">
        <v>2</v>
      </c>
      <c r="D38" s="243"/>
      <c r="E38" s="243"/>
      <c r="F38" s="243"/>
      <c r="G38" s="243"/>
      <c r="H38" s="244"/>
      <c r="I38" s="242">
        <v>0</v>
      </c>
      <c r="J38" s="243"/>
      <c r="K38" s="244"/>
      <c r="L38" s="222">
        <v>2</v>
      </c>
      <c r="M38" s="222"/>
      <c r="N38" s="236"/>
      <c r="O38" s="193"/>
      <c r="P38" s="233"/>
      <c r="R38" s="224"/>
    </row>
    <row r="39" spans="1:18" ht="60" hidden="1" customHeight="1" x14ac:dyDescent="0.25">
      <c r="A39" s="256" t="s">
        <v>366</v>
      </c>
      <c r="B39" s="257" t="s">
        <v>367</v>
      </c>
      <c r="C39" s="253" t="s">
        <v>368</v>
      </c>
      <c r="D39" s="253"/>
      <c r="E39" s="253"/>
      <c r="F39" s="253"/>
      <c r="G39" s="253"/>
      <c r="H39" s="253"/>
      <c r="I39" s="254" t="s">
        <v>369</v>
      </c>
      <c r="J39" s="254"/>
      <c r="K39" s="254"/>
      <c r="L39" s="43" t="s">
        <v>365</v>
      </c>
      <c r="M39" s="91">
        <v>0</v>
      </c>
      <c r="N39" s="103"/>
      <c r="O39" s="157" t="s">
        <v>370</v>
      </c>
      <c r="P39" s="237">
        <v>0</v>
      </c>
      <c r="R39" s="95"/>
    </row>
    <row r="40" spans="1:18" ht="30.75" hidden="1" customHeight="1" x14ac:dyDescent="0.25">
      <c r="A40" s="256"/>
      <c r="B40" s="258"/>
      <c r="C40" s="44" t="s">
        <v>372</v>
      </c>
      <c r="D40" s="44" t="s">
        <v>373</v>
      </c>
      <c r="E40" s="44" t="s">
        <v>374</v>
      </c>
      <c r="F40" s="44" t="s">
        <v>362</v>
      </c>
      <c r="G40" s="44" t="s">
        <v>375</v>
      </c>
      <c r="H40" s="44" t="s">
        <v>363</v>
      </c>
      <c r="I40" s="45" t="s">
        <v>376</v>
      </c>
      <c r="J40" s="45" t="s">
        <v>377</v>
      </c>
      <c r="K40" s="45" t="s">
        <v>378</v>
      </c>
      <c r="L40" s="46" t="s">
        <v>402</v>
      </c>
      <c r="M40" s="158" t="e">
        <f>M39/#REF!</f>
        <v>#REF!</v>
      </c>
      <c r="N40" s="104"/>
      <c r="O40" s="47" t="s">
        <v>380</v>
      </c>
      <c r="P40" s="238"/>
      <c r="R40" s="95"/>
    </row>
    <row r="41" spans="1:18" ht="30.75" customHeight="1" x14ac:dyDescent="0.25">
      <c r="A41" s="194">
        <v>10</v>
      </c>
      <c r="B41" s="52" t="s">
        <v>393</v>
      </c>
      <c r="C41" s="78">
        <v>427</v>
      </c>
      <c r="D41" s="75">
        <v>0</v>
      </c>
      <c r="E41" s="75">
        <v>25.6</v>
      </c>
      <c r="F41" s="75">
        <v>0</v>
      </c>
      <c r="G41" s="75">
        <v>12</v>
      </c>
      <c r="H41" s="75">
        <v>33</v>
      </c>
      <c r="I41" s="75">
        <v>168</v>
      </c>
      <c r="J41" s="75">
        <v>336</v>
      </c>
      <c r="K41" s="75">
        <v>234</v>
      </c>
      <c r="L41" s="75">
        <v>106.8</v>
      </c>
      <c r="M41" s="91">
        <v>0</v>
      </c>
      <c r="N41" s="211" t="s">
        <v>14</v>
      </c>
      <c r="O41" s="198">
        <f>SUM(C44:M44)</f>
        <v>0</v>
      </c>
      <c r="P41" s="238"/>
      <c r="R41" s="201" t="e">
        <f>#REF!</f>
        <v>#REF!</v>
      </c>
    </row>
    <row r="42" spans="1:18" ht="30.75" customHeight="1" x14ac:dyDescent="0.25">
      <c r="A42" s="194"/>
      <c r="B42" s="52" t="s">
        <v>383</v>
      </c>
      <c r="C42" s="50" t="e">
        <f>C41/#REF!</f>
        <v>#REF!</v>
      </c>
      <c r="D42" s="50" t="e">
        <f>D41/#REF!</f>
        <v>#REF!</v>
      </c>
      <c r="E42" s="50" t="e">
        <f>E41/#REF!</f>
        <v>#REF!</v>
      </c>
      <c r="F42" s="50" t="e">
        <f>F41/#REF!</f>
        <v>#REF!</v>
      </c>
      <c r="G42" s="50" t="e">
        <f>G41/#REF!</f>
        <v>#REF!</v>
      </c>
      <c r="H42" s="50" t="e">
        <f>H41/#REF!</f>
        <v>#REF!</v>
      </c>
      <c r="I42" s="50" t="e">
        <f>I41/#REF!</f>
        <v>#REF!</v>
      </c>
      <c r="J42" s="50" t="e">
        <f>J41/#REF!</f>
        <v>#REF!</v>
      </c>
      <c r="K42" s="50" t="e">
        <f>K41/#REF!</f>
        <v>#REF!</v>
      </c>
      <c r="L42" s="107" t="e">
        <f>L41/#REF!</f>
        <v>#REF!</v>
      </c>
      <c r="M42" s="110" t="e">
        <f>M41/#REF!</f>
        <v>#REF!</v>
      </c>
      <c r="N42" s="212"/>
      <c r="O42" s="199"/>
      <c r="P42" s="238"/>
      <c r="R42" s="202"/>
    </row>
    <row r="43" spans="1:18" ht="30.75" customHeight="1" x14ac:dyDescent="0.25">
      <c r="A43" s="194"/>
      <c r="B43" s="52" t="s">
        <v>384</v>
      </c>
      <c r="C43" s="225" t="e">
        <f>SUM(C42:H42)</f>
        <v>#REF!</v>
      </c>
      <c r="D43" s="226"/>
      <c r="E43" s="226"/>
      <c r="F43" s="226"/>
      <c r="G43" s="226"/>
      <c r="H43" s="227"/>
      <c r="I43" s="225" t="e">
        <f>SUM(I42:K42)</f>
        <v>#REF!</v>
      </c>
      <c r="J43" s="226"/>
      <c r="K43" s="227"/>
      <c r="L43" s="214" t="e">
        <f>SUM(L42:M42)</f>
        <v>#REF!</v>
      </c>
      <c r="M43" s="214"/>
      <c r="N43" s="212"/>
      <c r="O43" s="199"/>
      <c r="P43" s="238"/>
      <c r="R43" s="202"/>
    </row>
    <row r="44" spans="1:18" ht="30.75" customHeight="1" thickBot="1" x14ac:dyDescent="0.3">
      <c r="A44" s="194"/>
      <c r="B44" s="52" t="s">
        <v>385</v>
      </c>
      <c r="C44" s="228">
        <v>0</v>
      </c>
      <c r="D44" s="229"/>
      <c r="E44" s="229"/>
      <c r="F44" s="229"/>
      <c r="G44" s="229"/>
      <c r="H44" s="230"/>
      <c r="I44" s="228">
        <v>0</v>
      </c>
      <c r="J44" s="229"/>
      <c r="K44" s="230"/>
      <c r="L44" s="207">
        <v>0</v>
      </c>
      <c r="M44" s="207"/>
      <c r="N44" s="213"/>
      <c r="O44" s="200"/>
      <c r="P44" s="238"/>
      <c r="R44" s="202"/>
    </row>
    <row r="45" spans="1:18" ht="30.75" customHeight="1" x14ac:dyDescent="0.25">
      <c r="A45" s="190">
        <v>11</v>
      </c>
      <c r="B45" s="54" t="s">
        <v>394</v>
      </c>
      <c r="C45" s="76">
        <v>1015.92</v>
      </c>
      <c r="D45" s="76">
        <v>0</v>
      </c>
      <c r="E45" s="76">
        <v>38.659999999999997</v>
      </c>
      <c r="F45" s="76">
        <v>0</v>
      </c>
      <c r="G45" s="76">
        <v>139.63</v>
      </c>
      <c r="H45" s="76">
        <v>42.08</v>
      </c>
      <c r="I45" s="76">
        <v>732</v>
      </c>
      <c r="J45" s="76">
        <v>424</v>
      </c>
      <c r="K45" s="76">
        <v>9</v>
      </c>
      <c r="L45" s="76">
        <v>133.28</v>
      </c>
      <c r="M45" s="92">
        <v>0</v>
      </c>
      <c r="N45" s="234" t="s">
        <v>14</v>
      </c>
      <c r="O45" s="191">
        <f>SUM(C48:M48)</f>
        <v>1</v>
      </c>
      <c r="P45" s="231">
        <f>N48</f>
        <v>0</v>
      </c>
      <c r="R45" s="223" t="e">
        <f>#REF!</f>
        <v>#REF!</v>
      </c>
    </row>
    <row r="46" spans="1:18" ht="30.75" customHeight="1" x14ac:dyDescent="0.25">
      <c r="A46" s="190"/>
      <c r="B46" s="54" t="s">
        <v>383</v>
      </c>
      <c r="C46" s="49" t="e">
        <f>C45/#REF!</f>
        <v>#REF!</v>
      </c>
      <c r="D46" s="49" t="e">
        <f>D45/#REF!</f>
        <v>#REF!</v>
      </c>
      <c r="E46" s="49" t="e">
        <f>E45/#REF!</f>
        <v>#REF!</v>
      </c>
      <c r="F46" s="49" t="e">
        <f>F45/#REF!</f>
        <v>#REF!</v>
      </c>
      <c r="G46" s="49" t="e">
        <f>G45/#REF!</f>
        <v>#REF!</v>
      </c>
      <c r="H46" s="49" t="e">
        <f>H45/#REF!</f>
        <v>#REF!</v>
      </c>
      <c r="I46" s="49" t="e">
        <f>I45/#REF!</f>
        <v>#REF!</v>
      </c>
      <c r="J46" s="49" t="e">
        <f>J45/#REF!</f>
        <v>#REF!</v>
      </c>
      <c r="K46" s="49" t="e">
        <f>K45/#REF!</f>
        <v>#REF!</v>
      </c>
      <c r="L46" s="108" t="e">
        <f>L45/#REF!</f>
        <v>#REF!</v>
      </c>
      <c r="M46" s="109" t="e">
        <f>M45/#REF!</f>
        <v>#REF!</v>
      </c>
      <c r="N46" s="235"/>
      <c r="O46" s="192"/>
      <c r="P46" s="232"/>
      <c r="R46" s="224"/>
    </row>
    <row r="47" spans="1:18" ht="30.75" customHeight="1" x14ac:dyDescent="0.25">
      <c r="A47" s="190"/>
      <c r="B47" s="54" t="s">
        <v>384</v>
      </c>
      <c r="C47" s="215" t="e">
        <f>SUM(C46:H46)</f>
        <v>#REF!</v>
      </c>
      <c r="D47" s="216"/>
      <c r="E47" s="216"/>
      <c r="F47" s="216"/>
      <c r="G47" s="216"/>
      <c r="H47" s="217"/>
      <c r="I47" s="215" t="e">
        <f>SUM(I46:K46)</f>
        <v>#REF!</v>
      </c>
      <c r="J47" s="216"/>
      <c r="K47" s="217"/>
      <c r="L47" s="221" t="e">
        <f>SUM(L46:M46)</f>
        <v>#REF!</v>
      </c>
      <c r="M47" s="221"/>
      <c r="N47" s="235"/>
      <c r="O47" s="192"/>
      <c r="P47" s="232"/>
      <c r="R47" s="224"/>
    </row>
    <row r="48" spans="1:18" ht="30.75" customHeight="1" x14ac:dyDescent="0.25">
      <c r="A48" s="190"/>
      <c r="B48" s="54" t="s">
        <v>385</v>
      </c>
      <c r="C48" s="218">
        <v>1</v>
      </c>
      <c r="D48" s="219"/>
      <c r="E48" s="219"/>
      <c r="F48" s="219"/>
      <c r="G48" s="219"/>
      <c r="H48" s="220"/>
      <c r="I48" s="218">
        <v>0</v>
      </c>
      <c r="J48" s="219"/>
      <c r="K48" s="220"/>
      <c r="L48" s="222">
        <v>0</v>
      </c>
      <c r="M48" s="222"/>
      <c r="N48" s="236"/>
      <c r="O48" s="193"/>
      <c r="P48" s="233"/>
      <c r="R48" s="224"/>
    </row>
    <row r="49" spans="1:18" ht="30.75" customHeight="1" x14ac:dyDescent="0.25">
      <c r="A49" s="194">
        <v>12</v>
      </c>
      <c r="B49" s="52" t="s">
        <v>395</v>
      </c>
      <c r="C49" s="75">
        <v>875.89</v>
      </c>
      <c r="D49" s="75">
        <v>0</v>
      </c>
      <c r="E49" s="75">
        <v>55</v>
      </c>
      <c r="F49" s="75">
        <v>0</v>
      </c>
      <c r="G49" s="75">
        <v>798.86</v>
      </c>
      <c r="H49" s="75">
        <v>113.51</v>
      </c>
      <c r="I49" s="75">
        <v>608</v>
      </c>
      <c r="J49" s="75">
        <v>955</v>
      </c>
      <c r="K49" s="75">
        <v>273</v>
      </c>
      <c r="L49" s="79">
        <v>398.6</v>
      </c>
      <c r="M49" s="91">
        <v>0</v>
      </c>
      <c r="N49" s="211" t="s">
        <v>14</v>
      </c>
      <c r="O49" s="198">
        <f>SUM(C52:M52)</f>
        <v>3</v>
      </c>
      <c r="P49" s="208">
        <f>N52</f>
        <v>0</v>
      </c>
      <c r="R49" s="201" t="e">
        <f>#REF!</f>
        <v>#REF!</v>
      </c>
    </row>
    <row r="50" spans="1:18" ht="30.75" customHeight="1" x14ac:dyDescent="0.25">
      <c r="A50" s="194"/>
      <c r="B50" s="52" t="s">
        <v>383</v>
      </c>
      <c r="C50" s="50" t="e">
        <f>C49/#REF!</f>
        <v>#REF!</v>
      </c>
      <c r="D50" s="50" t="e">
        <f>D49/#REF!</f>
        <v>#REF!</v>
      </c>
      <c r="E50" s="50" t="e">
        <f>E49/#REF!</f>
        <v>#REF!</v>
      </c>
      <c r="F50" s="50" t="e">
        <f>F49/#REF!</f>
        <v>#REF!</v>
      </c>
      <c r="G50" s="50" t="e">
        <f>G49/#REF!</f>
        <v>#REF!</v>
      </c>
      <c r="H50" s="50" t="e">
        <f>H49/#REF!</f>
        <v>#REF!</v>
      </c>
      <c r="I50" s="50" t="e">
        <f>I49/#REF!</f>
        <v>#REF!</v>
      </c>
      <c r="J50" s="50" t="e">
        <f>J49/#REF!</f>
        <v>#REF!</v>
      </c>
      <c r="K50" s="50" t="e">
        <f>K49/#REF!</f>
        <v>#REF!</v>
      </c>
      <c r="L50" s="107" t="e">
        <f>L49/#REF!</f>
        <v>#REF!</v>
      </c>
      <c r="M50" s="110" t="e">
        <f>M49/#REF!</f>
        <v>#REF!</v>
      </c>
      <c r="N50" s="212"/>
      <c r="O50" s="199"/>
      <c r="P50" s="209"/>
      <c r="R50" s="202"/>
    </row>
    <row r="51" spans="1:18" ht="30.75" customHeight="1" x14ac:dyDescent="0.25">
      <c r="A51" s="194"/>
      <c r="B51" s="52" t="s">
        <v>384</v>
      </c>
      <c r="C51" s="225" t="e">
        <f>SUM(C50:H50)</f>
        <v>#REF!</v>
      </c>
      <c r="D51" s="226"/>
      <c r="E51" s="226"/>
      <c r="F51" s="226"/>
      <c r="G51" s="226"/>
      <c r="H51" s="227"/>
      <c r="I51" s="225" t="e">
        <f>SUM(I50:K50)</f>
        <v>#REF!</v>
      </c>
      <c r="J51" s="226"/>
      <c r="K51" s="227"/>
      <c r="L51" s="214" t="e">
        <f>SUM(L50:M50)</f>
        <v>#REF!</v>
      </c>
      <c r="M51" s="214"/>
      <c r="N51" s="212"/>
      <c r="O51" s="199"/>
      <c r="P51" s="209"/>
      <c r="R51" s="202"/>
    </row>
    <row r="52" spans="1:18" ht="30.75" customHeight="1" thickBot="1" x14ac:dyDescent="0.3">
      <c r="A52" s="194"/>
      <c r="B52" s="52" t="s">
        <v>385</v>
      </c>
      <c r="C52" s="228">
        <v>2</v>
      </c>
      <c r="D52" s="229"/>
      <c r="E52" s="229"/>
      <c r="F52" s="229"/>
      <c r="G52" s="229"/>
      <c r="H52" s="230"/>
      <c r="I52" s="228">
        <v>0</v>
      </c>
      <c r="J52" s="229"/>
      <c r="K52" s="230"/>
      <c r="L52" s="207">
        <v>1</v>
      </c>
      <c r="M52" s="207"/>
      <c r="N52" s="213"/>
      <c r="O52" s="200"/>
      <c r="P52" s="210"/>
      <c r="R52" s="202"/>
    </row>
    <row r="53" spans="1:18" ht="30.75" customHeight="1" x14ac:dyDescent="0.25">
      <c r="A53" s="190">
        <v>13</v>
      </c>
      <c r="B53" s="54" t="s">
        <v>396</v>
      </c>
      <c r="C53" s="76">
        <v>1370.96</v>
      </c>
      <c r="D53" s="76">
        <v>0</v>
      </c>
      <c r="E53" s="76">
        <v>895</v>
      </c>
      <c r="F53" s="76">
        <v>0</v>
      </c>
      <c r="G53" s="76">
        <v>62</v>
      </c>
      <c r="H53" s="76">
        <v>82.12</v>
      </c>
      <c r="I53" s="76">
        <v>473.12</v>
      </c>
      <c r="J53" s="76">
        <v>1555</v>
      </c>
      <c r="K53" s="76">
        <v>800</v>
      </c>
      <c r="L53" s="76">
        <v>93.8</v>
      </c>
      <c r="M53" s="92">
        <v>0</v>
      </c>
      <c r="N53" s="234" t="s">
        <v>14</v>
      </c>
      <c r="O53" s="191">
        <f>SUM(C56:M56)</f>
        <v>2</v>
      </c>
      <c r="P53" s="231">
        <f>N56</f>
        <v>0</v>
      </c>
      <c r="R53" s="223" t="e">
        <f>#REF!</f>
        <v>#REF!</v>
      </c>
    </row>
    <row r="54" spans="1:18" ht="30.75" customHeight="1" x14ac:dyDescent="0.25">
      <c r="A54" s="190"/>
      <c r="B54" s="54" t="s">
        <v>383</v>
      </c>
      <c r="C54" s="49" t="e">
        <f>C53/#REF!</f>
        <v>#REF!</v>
      </c>
      <c r="D54" s="49" t="e">
        <f>D53/#REF!</f>
        <v>#REF!</v>
      </c>
      <c r="E54" s="49" t="e">
        <f>E53/#REF!</f>
        <v>#REF!</v>
      </c>
      <c r="F54" s="49" t="e">
        <f>F53/#REF!</f>
        <v>#REF!</v>
      </c>
      <c r="G54" s="49" t="e">
        <f>G53/#REF!</f>
        <v>#REF!</v>
      </c>
      <c r="H54" s="49" t="e">
        <f>H53/#REF!</f>
        <v>#REF!</v>
      </c>
      <c r="I54" s="49" t="e">
        <f>I53/#REF!</f>
        <v>#REF!</v>
      </c>
      <c r="J54" s="49" t="e">
        <f>J53/#REF!</f>
        <v>#REF!</v>
      </c>
      <c r="K54" s="49" t="e">
        <f>K53/#REF!</f>
        <v>#REF!</v>
      </c>
      <c r="L54" s="108" t="e">
        <f>L53/#REF!</f>
        <v>#REF!</v>
      </c>
      <c r="M54" s="109" t="e">
        <f>M53/#REF!</f>
        <v>#REF!</v>
      </c>
      <c r="N54" s="235"/>
      <c r="O54" s="192"/>
      <c r="P54" s="232"/>
      <c r="R54" s="224"/>
    </row>
    <row r="55" spans="1:18" ht="30.75" customHeight="1" x14ac:dyDescent="0.25">
      <c r="A55" s="190"/>
      <c r="B55" s="54" t="s">
        <v>384</v>
      </c>
      <c r="C55" s="215" t="e">
        <f>SUM(C54:H54)</f>
        <v>#REF!</v>
      </c>
      <c r="D55" s="216"/>
      <c r="E55" s="216"/>
      <c r="F55" s="216"/>
      <c r="G55" s="216"/>
      <c r="H55" s="217"/>
      <c r="I55" s="215" t="e">
        <f>SUM(I54:K54)</f>
        <v>#REF!</v>
      </c>
      <c r="J55" s="216"/>
      <c r="K55" s="217"/>
      <c r="L55" s="221" t="e">
        <f>SUM(L54:M54)</f>
        <v>#REF!</v>
      </c>
      <c r="M55" s="221"/>
      <c r="N55" s="235"/>
      <c r="O55" s="192"/>
      <c r="P55" s="232"/>
      <c r="R55" s="224"/>
    </row>
    <row r="56" spans="1:18" ht="30.75" customHeight="1" x14ac:dyDescent="0.25">
      <c r="A56" s="190"/>
      <c r="B56" s="54" t="s">
        <v>385</v>
      </c>
      <c r="C56" s="218">
        <v>2</v>
      </c>
      <c r="D56" s="219"/>
      <c r="E56" s="219"/>
      <c r="F56" s="219"/>
      <c r="G56" s="219"/>
      <c r="H56" s="220"/>
      <c r="I56" s="218">
        <v>0</v>
      </c>
      <c r="J56" s="219"/>
      <c r="K56" s="220"/>
      <c r="L56" s="222">
        <v>0</v>
      </c>
      <c r="M56" s="222"/>
      <c r="N56" s="236"/>
      <c r="O56" s="193"/>
      <c r="P56" s="233"/>
      <c r="R56" s="224"/>
    </row>
    <row r="57" spans="1:18" ht="30.75" customHeight="1" x14ac:dyDescent="0.25">
      <c r="A57" s="194">
        <v>14</v>
      </c>
      <c r="B57" s="52" t="s">
        <v>397</v>
      </c>
      <c r="C57" s="75">
        <v>167.01</v>
      </c>
      <c r="D57" s="75">
        <v>0</v>
      </c>
      <c r="E57" s="75">
        <v>420</v>
      </c>
      <c r="F57" s="75">
        <v>0</v>
      </c>
      <c r="G57" s="75">
        <v>0</v>
      </c>
      <c r="H57" s="75">
        <v>15</v>
      </c>
      <c r="I57" s="75">
        <v>113</v>
      </c>
      <c r="J57" s="75">
        <v>747</v>
      </c>
      <c r="K57" s="75">
        <v>160.30000000000001</v>
      </c>
      <c r="L57" s="75">
        <v>55</v>
      </c>
      <c r="M57" s="91">
        <v>0</v>
      </c>
      <c r="N57" s="211" t="s">
        <v>14</v>
      </c>
      <c r="O57" s="198">
        <f>SUM(C60:M60)</f>
        <v>0</v>
      </c>
      <c r="P57" s="208">
        <f>N60</f>
        <v>0</v>
      </c>
      <c r="R57" s="201" t="e">
        <f>#REF!</f>
        <v>#REF!</v>
      </c>
    </row>
    <row r="58" spans="1:18" ht="30.75" customHeight="1" x14ac:dyDescent="0.25">
      <c r="A58" s="194"/>
      <c r="B58" s="52" t="s">
        <v>383</v>
      </c>
      <c r="C58" s="50" t="e">
        <f>C57/#REF!</f>
        <v>#REF!</v>
      </c>
      <c r="D58" s="50" t="e">
        <f>D57/#REF!</f>
        <v>#REF!</v>
      </c>
      <c r="E58" s="50" t="e">
        <f>E57/#REF!</f>
        <v>#REF!</v>
      </c>
      <c r="F58" s="50" t="e">
        <f>F57/#REF!</f>
        <v>#REF!</v>
      </c>
      <c r="G58" s="50" t="e">
        <f>G57/#REF!</f>
        <v>#REF!</v>
      </c>
      <c r="H58" s="50" t="e">
        <f>H57/#REF!</f>
        <v>#REF!</v>
      </c>
      <c r="I58" s="50" t="e">
        <f>I57/#REF!</f>
        <v>#REF!</v>
      </c>
      <c r="J58" s="50" t="e">
        <f>J57/#REF!</f>
        <v>#REF!</v>
      </c>
      <c r="K58" s="50" t="e">
        <f>K57/#REF!</f>
        <v>#REF!</v>
      </c>
      <c r="L58" s="107" t="e">
        <f>L57/#REF!</f>
        <v>#REF!</v>
      </c>
      <c r="M58" s="110" t="e">
        <f>M57/#REF!</f>
        <v>#REF!</v>
      </c>
      <c r="N58" s="212"/>
      <c r="O58" s="199"/>
      <c r="P58" s="209"/>
      <c r="R58" s="202"/>
    </row>
    <row r="59" spans="1:18" ht="30.75" customHeight="1" x14ac:dyDescent="0.25">
      <c r="A59" s="194"/>
      <c r="B59" s="52" t="s">
        <v>384</v>
      </c>
      <c r="C59" s="204" t="e">
        <f>SUM(C58:H58)</f>
        <v>#REF!</v>
      </c>
      <c r="D59" s="205"/>
      <c r="E59" s="205"/>
      <c r="F59" s="205"/>
      <c r="G59" s="205"/>
      <c r="H59" s="206"/>
      <c r="I59" s="204" t="e">
        <f>SUM(I58:K58)</f>
        <v>#REF!</v>
      </c>
      <c r="J59" s="205"/>
      <c r="K59" s="206"/>
      <c r="L59" s="214" t="e">
        <f>SUM(L58:M58)</f>
        <v>#REF!</v>
      </c>
      <c r="M59" s="214"/>
      <c r="N59" s="212"/>
      <c r="O59" s="199"/>
      <c r="P59" s="209"/>
      <c r="R59" s="202"/>
    </row>
    <row r="60" spans="1:18" ht="30" x14ac:dyDescent="0.25">
      <c r="A60" s="194"/>
      <c r="B60" s="73" t="s">
        <v>385</v>
      </c>
      <c r="C60" s="207">
        <v>0</v>
      </c>
      <c r="D60" s="207"/>
      <c r="E60" s="207"/>
      <c r="F60" s="207"/>
      <c r="G60" s="207"/>
      <c r="H60" s="207"/>
      <c r="I60" s="207">
        <v>0</v>
      </c>
      <c r="J60" s="207"/>
      <c r="K60" s="207"/>
      <c r="L60" s="207">
        <v>0</v>
      </c>
      <c r="M60" s="207"/>
      <c r="N60" s="213"/>
      <c r="O60" s="200"/>
      <c r="P60" s="210"/>
      <c r="R60" s="203"/>
    </row>
    <row r="61" spans="1:18" ht="51.75" customHeight="1" x14ac:dyDescent="0.25">
      <c r="A61" s="195" t="s">
        <v>403</v>
      </c>
      <c r="B61" s="196"/>
      <c r="C61" s="196"/>
      <c r="D61" s="196"/>
      <c r="E61" s="196"/>
      <c r="F61" s="196"/>
      <c r="G61" s="196"/>
      <c r="H61" s="196"/>
      <c r="I61" s="196"/>
      <c r="J61" s="196"/>
      <c r="K61" s="196"/>
      <c r="L61" s="196"/>
      <c r="M61" s="196"/>
      <c r="N61" s="197"/>
      <c r="O61" s="55">
        <f>SUM(O3:O59)</f>
        <v>53</v>
      </c>
      <c r="P61" s="55">
        <f>SUM(P3:P60)</f>
        <v>1</v>
      </c>
      <c r="R61" s="94" t="e">
        <f>SUM(R3:R60)</f>
        <v>#REF!</v>
      </c>
    </row>
    <row r="62" spans="1:18" ht="23.25" customHeight="1" x14ac:dyDescent="0.25">
      <c r="A62" s="255" t="s">
        <v>404</v>
      </c>
      <c r="B62" s="255"/>
      <c r="C62" s="255"/>
      <c r="D62" s="255"/>
      <c r="E62" s="255"/>
      <c r="F62" s="255"/>
      <c r="G62" s="255"/>
      <c r="H62" s="255"/>
      <c r="I62" s="255"/>
      <c r="J62" s="255"/>
      <c r="K62" s="255"/>
      <c r="L62" s="255"/>
      <c r="M62" s="255"/>
      <c r="N62" s="255"/>
      <c r="O62" s="255"/>
      <c r="P62" s="255"/>
    </row>
    <row r="63" spans="1:18" ht="24.75" customHeight="1" x14ac:dyDescent="0.25">
      <c r="A63" s="248"/>
      <c r="B63" s="248"/>
      <c r="C63" s="248"/>
      <c r="D63" s="248"/>
      <c r="E63" s="248"/>
      <c r="F63" s="248"/>
      <c r="G63" s="248"/>
      <c r="H63" s="248"/>
      <c r="I63" s="248"/>
      <c r="J63" s="248"/>
      <c r="K63" s="248"/>
      <c r="L63" s="248"/>
      <c r="M63" s="248"/>
      <c r="N63" s="248"/>
      <c r="O63" s="248"/>
      <c r="P63" s="248"/>
    </row>
  </sheetData>
  <mergeCells count="166">
    <mergeCell ref="L1:M1"/>
    <mergeCell ref="L5:M5"/>
    <mergeCell ref="L6:M6"/>
    <mergeCell ref="L13:M13"/>
    <mergeCell ref="L14:M14"/>
    <mergeCell ref="L21:M21"/>
    <mergeCell ref="L22:M22"/>
    <mergeCell ref="L29:M29"/>
    <mergeCell ref="L30:M30"/>
    <mergeCell ref="L9:M9"/>
    <mergeCell ref="L10:M10"/>
    <mergeCell ref="L17:M17"/>
    <mergeCell ref="L18:M18"/>
    <mergeCell ref="L25:M25"/>
    <mergeCell ref="L26:M26"/>
    <mergeCell ref="A63:P63"/>
    <mergeCell ref="A1:A2"/>
    <mergeCell ref="B1:B2"/>
    <mergeCell ref="C1:H1"/>
    <mergeCell ref="I1:K1"/>
    <mergeCell ref="A3:A6"/>
    <mergeCell ref="O3:O6"/>
    <mergeCell ref="A7:A10"/>
    <mergeCell ref="O7:O10"/>
    <mergeCell ref="A62:P62"/>
    <mergeCell ref="A23:A26"/>
    <mergeCell ref="O23:O26"/>
    <mergeCell ref="A31:A34"/>
    <mergeCell ref="O31:O34"/>
    <mergeCell ref="A39:A40"/>
    <mergeCell ref="B39:B40"/>
    <mergeCell ref="C39:H39"/>
    <mergeCell ref="I39:K39"/>
    <mergeCell ref="A41:A44"/>
    <mergeCell ref="O41:O44"/>
    <mergeCell ref="A35:A38"/>
    <mergeCell ref="O35:O38"/>
    <mergeCell ref="C51:H51"/>
    <mergeCell ref="A45:A48"/>
    <mergeCell ref="R7:R10"/>
    <mergeCell ref="C9:H9"/>
    <mergeCell ref="I9:K9"/>
    <mergeCell ref="C10:H10"/>
    <mergeCell ref="I10:K10"/>
    <mergeCell ref="R3:R6"/>
    <mergeCell ref="C5:H5"/>
    <mergeCell ref="I5:K5"/>
    <mergeCell ref="C6:H6"/>
    <mergeCell ref="I6:K6"/>
    <mergeCell ref="P3:P6"/>
    <mergeCell ref="P7:P10"/>
    <mergeCell ref="N4:N5"/>
    <mergeCell ref="N7:N10"/>
    <mergeCell ref="R15:R18"/>
    <mergeCell ref="C17:H17"/>
    <mergeCell ref="I17:K17"/>
    <mergeCell ref="C18:H18"/>
    <mergeCell ref="I18:K18"/>
    <mergeCell ref="A11:A14"/>
    <mergeCell ref="O11:O14"/>
    <mergeCell ref="R11:R14"/>
    <mergeCell ref="C13:H13"/>
    <mergeCell ref="I13:K13"/>
    <mergeCell ref="C14:H14"/>
    <mergeCell ref="I14:K14"/>
    <mergeCell ref="P11:P14"/>
    <mergeCell ref="P15:P18"/>
    <mergeCell ref="A15:A18"/>
    <mergeCell ref="O15:O18"/>
    <mergeCell ref="N15:N18"/>
    <mergeCell ref="N11:N14"/>
    <mergeCell ref="R23:R26"/>
    <mergeCell ref="C25:H25"/>
    <mergeCell ref="I25:K25"/>
    <mergeCell ref="C26:H26"/>
    <mergeCell ref="I26:K26"/>
    <mergeCell ref="A19:A22"/>
    <mergeCell ref="O19:O22"/>
    <mergeCell ref="R19:R22"/>
    <mergeCell ref="C21:H21"/>
    <mergeCell ref="I21:K21"/>
    <mergeCell ref="C22:H22"/>
    <mergeCell ref="I22:K22"/>
    <mergeCell ref="P19:P22"/>
    <mergeCell ref="P23:P26"/>
    <mergeCell ref="N23:N26"/>
    <mergeCell ref="N19:N22"/>
    <mergeCell ref="R31:R34"/>
    <mergeCell ref="C33:H33"/>
    <mergeCell ref="I33:K33"/>
    <mergeCell ref="C34:H34"/>
    <mergeCell ref="I34:K34"/>
    <mergeCell ref="A27:A30"/>
    <mergeCell ref="O27:O30"/>
    <mergeCell ref="R27:R30"/>
    <mergeCell ref="C29:H29"/>
    <mergeCell ref="I29:K29"/>
    <mergeCell ref="C30:H30"/>
    <mergeCell ref="I30:K30"/>
    <mergeCell ref="P27:P30"/>
    <mergeCell ref="P31:P34"/>
    <mergeCell ref="N31:N34"/>
    <mergeCell ref="N27:N30"/>
    <mergeCell ref="L33:M33"/>
    <mergeCell ref="L34:M34"/>
    <mergeCell ref="R41:R44"/>
    <mergeCell ref="C43:H43"/>
    <mergeCell ref="I43:K43"/>
    <mergeCell ref="C44:H44"/>
    <mergeCell ref="I44:K44"/>
    <mergeCell ref="P45:P48"/>
    <mergeCell ref="P39:P44"/>
    <mergeCell ref="R35:R38"/>
    <mergeCell ref="C37:H37"/>
    <mergeCell ref="I37:K37"/>
    <mergeCell ref="C38:H38"/>
    <mergeCell ref="I38:K38"/>
    <mergeCell ref="P35:P38"/>
    <mergeCell ref="N41:N44"/>
    <mergeCell ref="N35:N38"/>
    <mergeCell ref="L37:M37"/>
    <mergeCell ref="L38:M38"/>
    <mergeCell ref="L47:M47"/>
    <mergeCell ref="L48:M48"/>
    <mergeCell ref="L43:M43"/>
    <mergeCell ref="L44:M44"/>
    <mergeCell ref="O45:O48"/>
    <mergeCell ref="N45:N48"/>
    <mergeCell ref="R45:R48"/>
    <mergeCell ref="C47:H47"/>
    <mergeCell ref="I47:K47"/>
    <mergeCell ref="C48:H48"/>
    <mergeCell ref="I48:K48"/>
    <mergeCell ref="L55:M55"/>
    <mergeCell ref="L56:M56"/>
    <mergeCell ref="L51:M51"/>
    <mergeCell ref="L52:M52"/>
    <mergeCell ref="R53:R56"/>
    <mergeCell ref="C55:H55"/>
    <mergeCell ref="I55:K55"/>
    <mergeCell ref="C56:H56"/>
    <mergeCell ref="I56:K56"/>
    <mergeCell ref="O49:O52"/>
    <mergeCell ref="R49:R52"/>
    <mergeCell ref="I51:K51"/>
    <mergeCell ref="C52:H52"/>
    <mergeCell ref="I52:K52"/>
    <mergeCell ref="P49:P52"/>
    <mergeCell ref="P53:P56"/>
    <mergeCell ref="N49:N52"/>
    <mergeCell ref="N53:N56"/>
    <mergeCell ref="A53:A56"/>
    <mergeCell ref="O53:O56"/>
    <mergeCell ref="A49:A52"/>
    <mergeCell ref="A61:N61"/>
    <mergeCell ref="A57:A60"/>
    <mergeCell ref="O57:O60"/>
    <mergeCell ref="R57:R60"/>
    <mergeCell ref="C59:H59"/>
    <mergeCell ref="I59:K59"/>
    <mergeCell ref="C60:H60"/>
    <mergeCell ref="I60:K60"/>
    <mergeCell ref="P57:P60"/>
    <mergeCell ref="N57:N60"/>
    <mergeCell ref="L59:M59"/>
    <mergeCell ref="L60:M60"/>
  </mergeCells>
  <printOptions horizontalCentered="1"/>
  <pageMargins left="0.51181102362204722" right="0.51181102362204722" top="0.78740157480314965" bottom="0.39370078740157483" header="0.31496062992125984" footer="0.31496062992125984"/>
  <pageSetup paperSize="9" scale="60" orientation="portrait" horizontalDpi="300" verticalDpi="300" r:id="rId1"/>
  <headerFooter>
    <oddHeader>&amp;C&amp;"Arial,Negrito"&amp;14&amp;UMEMORIA DE CÁLCULO DA QUANTIDADE DE POSTOS DE TRABALHO (SERVENTES) 
ITEM 2 - UNIDADES ADMINISTRATIVAS - SEGUNDA À SEXTA-FEIRA.</oddHead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Quadro Resumo Valor Serviço</vt:lpstr>
      <vt:lpstr>Custo Servente SEG-SEX</vt:lpstr>
      <vt:lpstr>Custo Jauzeiro SEG-SEX</vt:lpstr>
      <vt:lpstr>Custo Servente Insalubr SEG-SEX</vt:lpstr>
      <vt:lpstr>Custo Encarreg SEG-SEX</vt:lpstr>
      <vt:lpstr>Materiais de Consumo</vt:lpstr>
      <vt:lpstr>Equipamentos</vt:lpstr>
      <vt:lpstr>Uniformes</vt:lpstr>
      <vt:lpstr>QTD SERVERVENTE - PROD. MAX</vt:lpstr>
      <vt:lpstr>DEDETIZAÇÃO</vt:lpstr>
      <vt:lpstr>LIMPEZA CAIXA D'ÁGUA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Arcangela Silva Casagrande</dc:creator>
  <cp:keywords/>
  <dc:description/>
  <cp:lastModifiedBy>Leal Junior</cp:lastModifiedBy>
  <cp:revision/>
  <dcterms:created xsi:type="dcterms:W3CDTF">2018-01-23T19:35:16Z</dcterms:created>
  <dcterms:modified xsi:type="dcterms:W3CDTF">2025-08-06T12:45:48Z</dcterms:modified>
  <cp:category/>
  <cp:contentStatus/>
</cp:coreProperties>
</file>