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docs.live.net/b91212ba9bbbd8b8/CBMDF/40º GBM/PLO/"/>
    </mc:Choice>
  </mc:AlternateContent>
  <xr:revisionPtr revIDLastSave="115" documentId="8_{1C7C5B2E-7BFB-4115-9920-F820A6161691}" xr6:coauthVersionLast="47" xr6:coauthVersionMax="47" xr10:uidLastSave="{45A71CE3-6A1F-4CA0-885E-54626100C32F}"/>
  <bookViews>
    <workbookView xWindow="38290" yWindow="-110" windowWidth="38620" windowHeight="21100" xr2:uid="{F9A52584-3BC4-4CF2-9D67-7034AFC57AD6}"/>
  </bookViews>
  <sheets>
    <sheet name="CAPA LICITAÇÃO" sheetId="20" r:id="rId1"/>
    <sheet name="CAPA CONVENIO" sheetId="1" state="hidden" r:id="rId2"/>
    <sheet name="RESUMO" sheetId="2" r:id="rId3"/>
    <sheet name="CAPA BDI" sheetId="15" r:id="rId4"/>
    <sheet name="BDI" sheetId="14" r:id="rId5"/>
    <sheet name="CAPA ENC. SOCIAIS" sheetId="4" r:id="rId6"/>
    <sheet name="ENCARGOS SOCIAIS" sheetId="3" r:id="rId7"/>
    <sheet name="CAPA PLANILHA PROPOSTA" sheetId="5" r:id="rId8"/>
    <sheet name="PLANILHA CUSTEIO CONVÊNIO" sheetId="8" r:id="rId9"/>
    <sheet name="PLANILHA CUSTEIO CBMDF" sheetId="56" r:id="rId10"/>
    <sheet name="OBSOLETO - MEM. CALCULO" sheetId="17" state="hidden" r:id="rId11"/>
  </sheets>
  <definedNames>
    <definedName name="_xlnm._FilterDatabase" localSheetId="8" hidden="1">'PLANILHA CUSTEIO CONVÊNIO'!$A$1:$N$722</definedName>
    <definedName name="_xlnm.Print_Area" localSheetId="4">BDI!$A$1:$M$43</definedName>
    <definedName name="_xlnm.Print_Area" localSheetId="3">'CAPA BDI'!$A$1:$D$40</definedName>
    <definedName name="_xlnm.Print_Area" localSheetId="1">'CAPA CONVENIO'!$A$1:$D$40</definedName>
    <definedName name="_xlnm.Print_Area" localSheetId="5">'CAPA ENC. SOCIAIS'!$A$1:$D$32</definedName>
    <definedName name="_xlnm.Print_Area" localSheetId="0">'CAPA LICITAÇÃO'!$A$1:$D$31</definedName>
    <definedName name="_xlnm.Print_Area" localSheetId="7">'CAPA PLANILHA PROPOSTA'!$A$1:$D$35</definedName>
    <definedName name="_xlnm.Print_Area" localSheetId="6">'ENCARGOS SOCIAIS'!$A$1:$D$51</definedName>
    <definedName name="_xlnm.Print_Area" localSheetId="10">'OBSOLETO - MEM. CALCULO'!$A$1:$E$696</definedName>
    <definedName name="_xlnm.Print_Area" localSheetId="9">'PLANILHA CUSTEIO CBMDF'!$A$1:$M$41</definedName>
    <definedName name="_xlnm.Print_Area" localSheetId="8">'PLANILHA CUSTEIO CONVÊNIO'!$A$1:$M$727</definedName>
    <definedName name="_xlnm.Print_Area" localSheetId="2">RESUMO!$A$1:$G$48</definedName>
    <definedName name="_xlnm.Print_Titles" localSheetId="10">'OBSOLETO - MEM. CALCULO'!$1:$4</definedName>
    <definedName name="_xlnm.Print_Titles" localSheetId="8">'PLANILHA CUSTEIO CONVÊNIO'!$1:$9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2" l="1"/>
  <c r="F27" i="2"/>
  <c r="F28" i="2"/>
  <c r="F29" i="2"/>
  <c r="F30" i="2"/>
  <c r="F31" i="2"/>
  <c r="F25" i="2"/>
  <c r="K327" i="8"/>
  <c r="K275" i="8"/>
  <c r="L722" i="8"/>
  <c r="L721" i="8" s="1"/>
  <c r="B6" i="56"/>
  <c r="L36" i="56" s="1"/>
  <c r="J36" i="56" s="1"/>
  <c r="F4" i="56"/>
  <c r="A3" i="56"/>
  <c r="A2" i="56"/>
  <c r="A1" i="56"/>
  <c r="K35" i="56"/>
  <c r="K26" i="56"/>
  <c r="K18" i="56"/>
  <c r="K16" i="56"/>
  <c r="K14" i="56"/>
  <c r="K12" i="56"/>
  <c r="K10" i="56"/>
  <c r="L15" i="56" l="1"/>
  <c r="L14" i="56" s="1"/>
  <c r="L13" i="56"/>
  <c r="L34" i="56"/>
  <c r="J34" i="56" s="1"/>
  <c r="L33" i="56"/>
  <c r="J33" i="56" s="1"/>
  <c r="L32" i="56"/>
  <c r="J32" i="56" s="1"/>
  <c r="L31" i="56"/>
  <c r="L30" i="56"/>
  <c r="L29" i="56"/>
  <c r="J29" i="56" s="1"/>
  <c r="L28" i="56"/>
  <c r="J28" i="56" s="1"/>
  <c r="L27" i="56"/>
  <c r="L25" i="56"/>
  <c r="J25" i="56" s="1"/>
  <c r="L24" i="56"/>
  <c r="J24" i="56" s="1"/>
  <c r="L23" i="56"/>
  <c r="L22" i="56"/>
  <c r="J22" i="56" s="1"/>
  <c r="L21" i="56"/>
  <c r="J21" i="56" s="1"/>
  <c r="L20" i="56"/>
  <c r="J20" i="56" s="1"/>
  <c r="L19" i="56"/>
  <c r="L17" i="56"/>
  <c r="J31" i="56"/>
  <c r="L16" i="56"/>
  <c r="J17" i="56"/>
  <c r="L35" i="56"/>
  <c r="J23" i="56"/>
  <c r="J30" i="56"/>
  <c r="L18" i="56"/>
  <c r="J19" i="56"/>
  <c r="J27" i="56"/>
  <c r="L12" i="56"/>
  <c r="J13" i="56"/>
  <c r="L11" i="56"/>
  <c r="L38" i="56"/>
  <c r="L37" i="56"/>
  <c r="K41" i="56"/>
  <c r="J15" i="56" l="1"/>
  <c r="L26" i="56"/>
  <c r="J37" i="56"/>
  <c r="J38" i="56"/>
  <c r="J11" i="56"/>
  <c r="L10" i="56"/>
  <c r="L41" i="56" l="1"/>
  <c r="M20" i="56" l="1"/>
  <c r="M21" i="56"/>
  <c r="M22" i="56"/>
  <c r="M27" i="56"/>
  <c r="M24" i="56"/>
  <c r="M28" i="56"/>
  <c r="M25" i="56"/>
  <c r="M29" i="56"/>
  <c r="M30" i="56"/>
  <c r="M34" i="56"/>
  <c r="M33" i="56"/>
  <c r="M17" i="56"/>
  <c r="M19" i="56"/>
  <c r="M15" i="56"/>
  <c r="M32" i="56"/>
  <c r="M13" i="56"/>
  <c r="M31" i="56"/>
  <c r="M36" i="56"/>
  <c r="M23" i="56"/>
  <c r="M35" i="56"/>
  <c r="M14" i="56"/>
  <c r="M12" i="56"/>
  <c r="M18" i="56"/>
  <c r="M26" i="56"/>
  <c r="M16" i="56"/>
  <c r="M37" i="56"/>
  <c r="M38" i="56"/>
  <c r="M11" i="56"/>
  <c r="M10" i="56"/>
  <c r="K721" i="8" l="1"/>
  <c r="F20" i="2" s="1"/>
  <c r="K717" i="8"/>
  <c r="F19" i="2" s="1"/>
  <c r="K710" i="8"/>
  <c r="F18" i="2" s="1"/>
  <c r="K694" i="8"/>
  <c r="K689" i="8"/>
  <c r="K683" i="8"/>
  <c r="K680" i="8"/>
  <c r="K674" i="8"/>
  <c r="K668" i="8"/>
  <c r="K665" i="8"/>
  <c r="K663" i="8"/>
  <c r="K653" i="8"/>
  <c r="K647" i="8"/>
  <c r="K640" i="8"/>
  <c r="K637" i="8"/>
  <c r="K634" i="8"/>
  <c r="K624" i="8"/>
  <c r="K619" i="8"/>
  <c r="K612" i="8"/>
  <c r="K607" i="8"/>
  <c r="K604" i="8"/>
  <c r="K603" i="8" s="1"/>
  <c r="K593" i="8"/>
  <c r="K571" i="8"/>
  <c r="K565" i="8"/>
  <c r="K560" i="8"/>
  <c r="K555" i="8"/>
  <c r="K548" i="8"/>
  <c r="K536" i="8"/>
  <c r="K532" i="8"/>
  <c r="K523" i="8"/>
  <c r="K517" i="8"/>
  <c r="K508" i="8"/>
  <c r="K491" i="8"/>
  <c r="K478" i="8"/>
  <c r="K464" i="8"/>
  <c r="K462" i="8"/>
  <c r="K460" i="8"/>
  <c r="K453" i="8"/>
  <c r="K439" i="8"/>
  <c r="K421" i="8"/>
  <c r="K414" i="8"/>
  <c r="K404" i="8"/>
  <c r="K395" i="8"/>
  <c r="K359" i="8"/>
  <c r="K351" i="8"/>
  <c r="K350" i="8"/>
  <c r="K348" i="8"/>
  <c r="K338" i="8"/>
  <c r="K336" i="8"/>
  <c r="K333" i="8"/>
  <c r="K321" i="8"/>
  <c r="K319" i="8"/>
  <c r="K314" i="8"/>
  <c r="K309" i="8"/>
  <c r="K302" i="8"/>
  <c r="K298" i="8"/>
  <c r="K294" i="8"/>
  <c r="K291" i="8"/>
  <c r="K289" i="8"/>
  <c r="K277" i="8"/>
  <c r="K273" i="8"/>
  <c r="K266" i="8"/>
  <c r="K261" i="8"/>
  <c r="K264" i="8"/>
  <c r="K259" i="8"/>
  <c r="K255" i="8"/>
  <c r="K252" i="8"/>
  <c r="K248" i="8"/>
  <c r="K245" i="8"/>
  <c r="K243" i="8"/>
  <c r="K240" i="8"/>
  <c r="K237" i="8"/>
  <c r="K234" i="8"/>
  <c r="K231" i="8"/>
  <c r="K226" i="8"/>
  <c r="K222" i="8"/>
  <c r="K218" i="8"/>
  <c r="K214" i="8"/>
  <c r="K213" i="8" s="1"/>
  <c r="K208" i="8"/>
  <c r="K205" i="8"/>
  <c r="K200" i="8"/>
  <c r="K194" i="8"/>
  <c r="K189" i="8"/>
  <c r="K185" i="8"/>
  <c r="K182" i="8"/>
  <c r="K180" i="8"/>
  <c r="K176" i="8"/>
  <c r="K173" i="8"/>
  <c r="K168" i="8"/>
  <c r="K85" i="8"/>
  <c r="K92" i="8"/>
  <c r="K103" i="8"/>
  <c r="K111" i="8"/>
  <c r="K117" i="8"/>
  <c r="K125" i="8"/>
  <c r="K132" i="8"/>
  <c r="K139" i="8"/>
  <c r="K144" i="8"/>
  <c r="K150" i="8"/>
  <c r="K155" i="8"/>
  <c r="K157" i="8"/>
  <c r="K60" i="8"/>
  <c r="K68" i="8"/>
  <c r="K75" i="8"/>
  <c r="K79" i="8"/>
  <c r="K44" i="8"/>
  <c r="K54" i="8"/>
  <c r="K50" i="8"/>
  <c r="K40" i="8"/>
  <c r="K33" i="8"/>
  <c r="L15" i="8"/>
  <c r="L16" i="8"/>
  <c r="J16" i="8" s="1"/>
  <c r="L17" i="8"/>
  <c r="J17" i="8" s="1"/>
  <c r="L18" i="8"/>
  <c r="J18" i="8" s="1"/>
  <c r="L19" i="8"/>
  <c r="J19" i="8" s="1"/>
  <c r="L20" i="8"/>
  <c r="J20" i="8" s="1"/>
  <c r="L22" i="8"/>
  <c r="L23" i="8"/>
  <c r="J23" i="8" s="1"/>
  <c r="L25" i="8"/>
  <c r="L26" i="8"/>
  <c r="J26" i="8" s="1"/>
  <c r="L28" i="8"/>
  <c r="L29" i="8"/>
  <c r="J29" i="8" s="1"/>
  <c r="L31" i="8"/>
  <c r="L34" i="8"/>
  <c r="L35" i="8"/>
  <c r="L36" i="8"/>
  <c r="J36" i="8" s="1"/>
  <c r="L37" i="8"/>
  <c r="J37" i="8" s="1"/>
  <c r="L38" i="8"/>
  <c r="J38" i="8" s="1"/>
  <c r="L41" i="8"/>
  <c r="L42" i="8"/>
  <c r="J42" i="8" s="1"/>
  <c r="L43" i="8"/>
  <c r="J43" i="8" s="1"/>
  <c r="L45" i="8"/>
  <c r="L46" i="8"/>
  <c r="J46" i="8" s="1"/>
  <c r="L47" i="8"/>
  <c r="J47" i="8" s="1"/>
  <c r="L48" i="8"/>
  <c r="J48" i="8" s="1"/>
  <c r="L49" i="8"/>
  <c r="J49" i="8" s="1"/>
  <c r="L51" i="8"/>
  <c r="L52" i="8"/>
  <c r="L53" i="8"/>
  <c r="L55" i="8"/>
  <c r="L56" i="8"/>
  <c r="L57" i="8"/>
  <c r="J57" i="8" s="1"/>
  <c r="L58" i="8"/>
  <c r="J58" i="8" s="1"/>
  <c r="L61" i="8"/>
  <c r="L62" i="8"/>
  <c r="L63" i="8"/>
  <c r="L64" i="8"/>
  <c r="L65" i="8"/>
  <c r="L66" i="8"/>
  <c r="L67" i="8"/>
  <c r="L69" i="8"/>
  <c r="L70" i="8"/>
  <c r="J70" i="8" s="1"/>
  <c r="L71" i="8"/>
  <c r="J71" i="8" s="1"/>
  <c r="L72" i="8"/>
  <c r="J72" i="8" s="1"/>
  <c r="L73" i="8"/>
  <c r="L76" i="8"/>
  <c r="L77" i="8"/>
  <c r="J77" i="8" s="1"/>
  <c r="L78" i="8"/>
  <c r="J78" i="8" s="1"/>
  <c r="L80" i="8"/>
  <c r="L81" i="8"/>
  <c r="L82" i="8"/>
  <c r="J82" i="8" s="1"/>
  <c r="L86" i="8"/>
  <c r="L87" i="8"/>
  <c r="J87" i="8" s="1"/>
  <c r="L88" i="8"/>
  <c r="J88" i="8" s="1"/>
  <c r="L89" i="8"/>
  <c r="J89" i="8" s="1"/>
  <c r="L90" i="8"/>
  <c r="L91" i="8"/>
  <c r="L93" i="8"/>
  <c r="L94" i="8"/>
  <c r="L95" i="8"/>
  <c r="L96" i="8"/>
  <c r="L97" i="8"/>
  <c r="J97" i="8" s="1"/>
  <c r="L98" i="8"/>
  <c r="J98" i="8" s="1"/>
  <c r="L99" i="8"/>
  <c r="J99" i="8" s="1"/>
  <c r="L100" i="8"/>
  <c r="J100" i="8" s="1"/>
  <c r="L101" i="8"/>
  <c r="J101" i="8" s="1"/>
  <c r="L104" i="8"/>
  <c r="L105" i="8"/>
  <c r="J105" i="8" s="1"/>
  <c r="L106" i="8"/>
  <c r="L107" i="8"/>
  <c r="L108" i="8"/>
  <c r="L109" i="8"/>
  <c r="L112" i="8"/>
  <c r="L113" i="8"/>
  <c r="J113" i="8" s="1"/>
  <c r="L114" i="8"/>
  <c r="J114" i="8" s="1"/>
  <c r="L115" i="8"/>
  <c r="J115" i="8" s="1"/>
  <c r="L116" i="8"/>
  <c r="J116" i="8" s="1"/>
  <c r="L118" i="8"/>
  <c r="L119" i="8"/>
  <c r="L120" i="8"/>
  <c r="L121" i="8"/>
  <c r="L122" i="8"/>
  <c r="L123" i="8"/>
  <c r="L124" i="8"/>
  <c r="L126" i="8"/>
  <c r="L127" i="8"/>
  <c r="J127" i="8" s="1"/>
  <c r="L128" i="8"/>
  <c r="J128" i="8" s="1"/>
  <c r="L129" i="8"/>
  <c r="J129" i="8" s="1"/>
  <c r="L130" i="8"/>
  <c r="J130" i="8" s="1"/>
  <c r="L131" i="8"/>
  <c r="J131" i="8" s="1"/>
  <c r="L133" i="8"/>
  <c r="L134" i="8"/>
  <c r="J134" i="8" s="1"/>
  <c r="L135" i="8"/>
  <c r="J135" i="8" s="1"/>
  <c r="L136" i="8"/>
  <c r="J136" i="8" s="1"/>
  <c r="L137" i="8"/>
  <c r="L140" i="8"/>
  <c r="L141" i="8"/>
  <c r="J141" i="8" s="1"/>
  <c r="L142" i="8"/>
  <c r="J142" i="8" s="1"/>
  <c r="L143" i="8"/>
  <c r="L145" i="8"/>
  <c r="L146" i="8"/>
  <c r="L147" i="8"/>
  <c r="L148" i="8"/>
  <c r="L149" i="8"/>
  <c r="J149" i="8" s="1"/>
  <c r="L151" i="8"/>
  <c r="L152" i="8"/>
  <c r="J152" i="8" s="1"/>
  <c r="L153" i="8"/>
  <c r="L154" i="8"/>
  <c r="J154" i="8" s="1"/>
  <c r="L156" i="8"/>
  <c r="L158" i="8"/>
  <c r="L159" i="8"/>
  <c r="J159" i="8" s="1"/>
  <c r="L160" i="8"/>
  <c r="J160" i="8" s="1"/>
  <c r="L161" i="8"/>
  <c r="J161" i="8" s="1"/>
  <c r="L162" i="8"/>
  <c r="J162" i="8" s="1"/>
  <c r="L163" i="8"/>
  <c r="L164" i="8"/>
  <c r="L169" i="8"/>
  <c r="L170" i="8"/>
  <c r="J170" i="8" s="1"/>
  <c r="L171" i="8"/>
  <c r="J171" i="8" s="1"/>
  <c r="L174" i="8"/>
  <c r="L175" i="8"/>
  <c r="L177" i="8"/>
  <c r="L178" i="8"/>
  <c r="L179" i="8"/>
  <c r="L181" i="8"/>
  <c r="L180" i="8" s="1"/>
  <c r="L183" i="8"/>
  <c r="L184" i="8"/>
  <c r="J184" i="8" s="1"/>
  <c r="L186" i="8"/>
  <c r="L187" i="8"/>
  <c r="J187" i="8" s="1"/>
  <c r="L190" i="8"/>
  <c r="L191" i="8"/>
  <c r="J191" i="8" s="1"/>
  <c r="L192" i="8"/>
  <c r="L193" i="8"/>
  <c r="J193" i="8" s="1"/>
  <c r="L195" i="8"/>
  <c r="L196" i="8"/>
  <c r="L197" i="8"/>
  <c r="J197" i="8" s="1"/>
  <c r="L198" i="8"/>
  <c r="J198" i="8" s="1"/>
  <c r="L199" i="8"/>
  <c r="J199" i="8" s="1"/>
  <c r="L201" i="8"/>
  <c r="L202" i="8"/>
  <c r="L203" i="8"/>
  <c r="L204" i="8"/>
  <c r="J204" i="8" s="1"/>
  <c r="L206" i="8"/>
  <c r="L207" i="8"/>
  <c r="J207" i="8" s="1"/>
  <c r="L209" i="8"/>
  <c r="L210" i="8"/>
  <c r="J210" i="8" s="1"/>
  <c r="L211" i="8"/>
  <c r="J211" i="8" s="1"/>
  <c r="L215" i="8"/>
  <c r="L216" i="8"/>
  <c r="J216" i="8" s="1"/>
  <c r="L217" i="8"/>
  <c r="J217" i="8" s="1"/>
  <c r="L219" i="8"/>
  <c r="L220" i="8"/>
  <c r="J220" i="8" s="1"/>
  <c r="L221" i="8"/>
  <c r="J221" i="8" s="1"/>
  <c r="L223" i="8"/>
  <c r="L224" i="8"/>
  <c r="L225" i="8"/>
  <c r="J225" i="8" s="1"/>
  <c r="L227" i="8"/>
  <c r="L228" i="8"/>
  <c r="J228" i="8" s="1"/>
  <c r="L229" i="8"/>
  <c r="J229" i="8" s="1"/>
  <c r="L232" i="8"/>
  <c r="L233" i="8"/>
  <c r="L235" i="8"/>
  <c r="L236" i="8"/>
  <c r="L238" i="8"/>
  <c r="L239" i="8"/>
  <c r="J239" i="8" s="1"/>
  <c r="L241" i="8"/>
  <c r="L242" i="8"/>
  <c r="J242" i="8" s="1"/>
  <c r="L244" i="8"/>
  <c r="L243" i="8" s="1"/>
  <c r="L246" i="8"/>
  <c r="L249" i="8"/>
  <c r="L250" i="8"/>
  <c r="J250" i="8" s="1"/>
  <c r="L251" i="8"/>
  <c r="L253" i="8"/>
  <c r="L254" i="8"/>
  <c r="J254" i="8" s="1"/>
  <c r="L256" i="8"/>
  <c r="L257" i="8"/>
  <c r="J257" i="8" s="1"/>
  <c r="L260" i="8"/>
  <c r="L262" i="8"/>
  <c r="L263" i="8"/>
  <c r="J263" i="8" s="1"/>
  <c r="L265" i="8"/>
  <c r="L267" i="8"/>
  <c r="L268" i="8"/>
  <c r="J268" i="8" s="1"/>
  <c r="L269" i="8"/>
  <c r="L270" i="8"/>
  <c r="J270" i="8" s="1"/>
  <c r="L271" i="8"/>
  <c r="L274" i="8"/>
  <c r="L276" i="8"/>
  <c r="L278" i="8"/>
  <c r="L279" i="8"/>
  <c r="L280" i="8"/>
  <c r="L281" i="8"/>
  <c r="J281" i="8" s="1"/>
  <c r="L282" i="8"/>
  <c r="J282" i="8" s="1"/>
  <c r="L283" i="8"/>
  <c r="J283" i="8" s="1"/>
  <c r="L284" i="8"/>
  <c r="J284" i="8" s="1"/>
  <c r="L285" i="8"/>
  <c r="J285" i="8" s="1"/>
  <c r="L286" i="8"/>
  <c r="L287" i="8"/>
  <c r="L290" i="8"/>
  <c r="L289" i="8" s="1"/>
  <c r="L292" i="8"/>
  <c r="L293" i="8"/>
  <c r="L295" i="8"/>
  <c r="L299" i="8"/>
  <c r="L300" i="8"/>
  <c r="J300" i="8" s="1"/>
  <c r="L301" i="8"/>
  <c r="J301" i="8" s="1"/>
  <c r="L303" i="8"/>
  <c r="L304" i="8"/>
  <c r="J304" i="8" s="1"/>
  <c r="L305" i="8"/>
  <c r="L306" i="8"/>
  <c r="J306" i="8" s="1"/>
  <c r="L307" i="8"/>
  <c r="L308" i="8"/>
  <c r="L310" i="8"/>
  <c r="L311" i="8"/>
  <c r="L312" i="8"/>
  <c r="J312" i="8" s="1"/>
  <c r="L313" i="8"/>
  <c r="J313" i="8" s="1"/>
  <c r="L315" i="8"/>
  <c r="L316" i="8"/>
  <c r="L317" i="8"/>
  <c r="L318" i="8"/>
  <c r="L320" i="8"/>
  <c r="L319" i="8" s="1"/>
  <c r="L322" i="8"/>
  <c r="L323" i="8"/>
  <c r="J323" i="8" s="1"/>
  <c r="L324" i="8"/>
  <c r="J324" i="8" s="1"/>
  <c r="L325" i="8"/>
  <c r="J325" i="8" s="1"/>
  <c r="L326" i="8"/>
  <c r="J326" i="8" s="1"/>
  <c r="L328" i="8"/>
  <c r="L329" i="8"/>
  <c r="J329" i="8" s="1"/>
  <c r="L334" i="8"/>
  <c r="L335" i="8"/>
  <c r="J335" i="8" s="1"/>
  <c r="L337" i="8"/>
  <c r="L339" i="8"/>
  <c r="L340" i="8"/>
  <c r="J340" i="8" s="1"/>
  <c r="L341" i="8"/>
  <c r="J341" i="8" s="1"/>
  <c r="L342" i="8"/>
  <c r="L343" i="8"/>
  <c r="L344" i="8"/>
  <c r="L345" i="8"/>
  <c r="J345" i="8" s="1"/>
  <c r="L346" i="8"/>
  <c r="L347" i="8"/>
  <c r="J347" i="8" s="1"/>
  <c r="L349" i="8"/>
  <c r="L348" i="8" s="1"/>
  <c r="L352" i="8"/>
  <c r="L353" i="8"/>
  <c r="J353" i="8" s="1"/>
  <c r="L354" i="8"/>
  <c r="J354" i="8" s="1"/>
  <c r="L355" i="8"/>
  <c r="J355" i="8" s="1"/>
  <c r="L356" i="8"/>
  <c r="L357" i="8"/>
  <c r="J357" i="8" s="1"/>
  <c r="L358" i="8"/>
  <c r="J358" i="8" s="1"/>
  <c r="L360" i="8"/>
  <c r="L361" i="8"/>
  <c r="L362" i="8"/>
  <c r="L363" i="8"/>
  <c r="L364" i="8"/>
  <c r="L365" i="8"/>
  <c r="J365" i="8" s="1"/>
  <c r="L366" i="8"/>
  <c r="J366" i="8" s="1"/>
  <c r="L367" i="8"/>
  <c r="J367" i="8" s="1"/>
  <c r="L368" i="8"/>
  <c r="J368" i="8" s="1"/>
  <c r="L369" i="8"/>
  <c r="J369" i="8" s="1"/>
  <c r="L370" i="8"/>
  <c r="L371" i="8"/>
  <c r="L372" i="8"/>
  <c r="L373" i="8"/>
  <c r="L374" i="8"/>
  <c r="J374" i="8" s="1"/>
  <c r="L375" i="8"/>
  <c r="J375" i="8" s="1"/>
  <c r="L376" i="8"/>
  <c r="J376" i="8" s="1"/>
  <c r="L377" i="8"/>
  <c r="J377" i="8" s="1"/>
  <c r="L378" i="8"/>
  <c r="J378" i="8" s="1"/>
  <c r="L379" i="8"/>
  <c r="J379" i="8" s="1"/>
  <c r="L380" i="8"/>
  <c r="L381" i="8"/>
  <c r="L382" i="8"/>
  <c r="J382" i="8" s="1"/>
  <c r="L383" i="8"/>
  <c r="J383" i="8" s="1"/>
  <c r="L384" i="8"/>
  <c r="J384" i="8" s="1"/>
  <c r="L385" i="8"/>
  <c r="J385" i="8" s="1"/>
  <c r="L386" i="8"/>
  <c r="J386" i="8" s="1"/>
  <c r="L387" i="8"/>
  <c r="L388" i="8"/>
  <c r="L389" i="8"/>
  <c r="L390" i="8"/>
  <c r="J390" i="8" s="1"/>
  <c r="L391" i="8"/>
  <c r="L392" i="8"/>
  <c r="L393" i="8"/>
  <c r="J393" i="8" s="1"/>
  <c r="L394" i="8"/>
  <c r="J394" i="8" s="1"/>
  <c r="L396" i="8"/>
  <c r="J396" i="8" s="1"/>
  <c r="L397" i="8"/>
  <c r="J397" i="8" s="1"/>
  <c r="L398" i="8"/>
  <c r="L399" i="8"/>
  <c r="L400" i="8"/>
  <c r="L401" i="8"/>
  <c r="L402" i="8"/>
  <c r="J402" i="8" s="1"/>
  <c r="L405" i="8"/>
  <c r="L406" i="8"/>
  <c r="J406" i="8" s="1"/>
  <c r="L407" i="8"/>
  <c r="J407" i="8" s="1"/>
  <c r="L408" i="8"/>
  <c r="J408" i="8" s="1"/>
  <c r="L409" i="8"/>
  <c r="J409" i="8" s="1"/>
  <c r="L410" i="8"/>
  <c r="J410" i="8" s="1"/>
  <c r="L411" i="8"/>
  <c r="J411" i="8" s="1"/>
  <c r="L412" i="8"/>
  <c r="J412" i="8" s="1"/>
  <c r="L413" i="8"/>
  <c r="J413" i="8" s="1"/>
  <c r="L415" i="8"/>
  <c r="L416" i="8"/>
  <c r="L417" i="8"/>
  <c r="L418" i="8"/>
  <c r="J418" i="8" s="1"/>
  <c r="L419" i="8"/>
  <c r="L420" i="8"/>
  <c r="L422" i="8"/>
  <c r="L423" i="8"/>
  <c r="J423" i="8" s="1"/>
  <c r="L424" i="8"/>
  <c r="J424" i="8" s="1"/>
  <c r="L425" i="8"/>
  <c r="J425" i="8" s="1"/>
  <c r="L426" i="8"/>
  <c r="J426" i="8" s="1"/>
  <c r="L427" i="8"/>
  <c r="J427" i="8" s="1"/>
  <c r="L428" i="8"/>
  <c r="J428" i="8" s="1"/>
  <c r="L429" i="8"/>
  <c r="L430" i="8"/>
  <c r="L431" i="8"/>
  <c r="L432" i="8"/>
  <c r="L433" i="8"/>
  <c r="L434" i="8"/>
  <c r="J434" i="8" s="1"/>
  <c r="L435" i="8"/>
  <c r="J435" i="8" s="1"/>
  <c r="L436" i="8"/>
  <c r="J436" i="8" s="1"/>
  <c r="L437" i="8"/>
  <c r="J437" i="8" s="1"/>
  <c r="L438" i="8"/>
  <c r="J438" i="8" s="1"/>
  <c r="L440" i="8"/>
  <c r="L441" i="8"/>
  <c r="J441" i="8" s="1"/>
  <c r="L442" i="8"/>
  <c r="J442" i="8" s="1"/>
  <c r="L443" i="8"/>
  <c r="L444" i="8"/>
  <c r="L445" i="8"/>
  <c r="L446" i="8"/>
  <c r="J446" i="8" s="1"/>
  <c r="L447" i="8"/>
  <c r="L448" i="8"/>
  <c r="L449" i="8"/>
  <c r="L450" i="8"/>
  <c r="J450" i="8" s="1"/>
  <c r="L451" i="8"/>
  <c r="J451" i="8" s="1"/>
  <c r="L452" i="8"/>
  <c r="J452" i="8" s="1"/>
  <c r="L454" i="8"/>
  <c r="L455" i="8"/>
  <c r="L456" i="8"/>
  <c r="L457" i="8"/>
  <c r="L458" i="8"/>
  <c r="L461" i="8"/>
  <c r="L463" i="8"/>
  <c r="L465" i="8"/>
  <c r="L466" i="8"/>
  <c r="J466" i="8" s="1"/>
  <c r="L467" i="8"/>
  <c r="J467" i="8" s="1"/>
  <c r="L468" i="8"/>
  <c r="J468" i="8" s="1"/>
  <c r="L469" i="8"/>
  <c r="J469" i="8" s="1"/>
  <c r="L470" i="8"/>
  <c r="J470" i="8" s="1"/>
  <c r="L471" i="8"/>
  <c r="L472" i="8"/>
  <c r="L473" i="8"/>
  <c r="L474" i="8"/>
  <c r="J474" i="8" s="1"/>
  <c r="L475" i="8"/>
  <c r="L479" i="8"/>
  <c r="L480" i="8"/>
  <c r="J480" i="8" s="1"/>
  <c r="L481" i="8"/>
  <c r="L482" i="8"/>
  <c r="J482" i="8" s="1"/>
  <c r="L483" i="8"/>
  <c r="J483" i="8" s="1"/>
  <c r="L484" i="8"/>
  <c r="J484" i="8" s="1"/>
  <c r="L485" i="8"/>
  <c r="J485" i="8" s="1"/>
  <c r="L486" i="8"/>
  <c r="J486" i="8" s="1"/>
  <c r="L487" i="8"/>
  <c r="J487" i="8" s="1"/>
  <c r="L488" i="8"/>
  <c r="L489" i="8"/>
  <c r="L490" i="8"/>
  <c r="J490" i="8" s="1"/>
  <c r="L492" i="8"/>
  <c r="L493" i="8"/>
  <c r="J493" i="8" s="1"/>
  <c r="L494" i="8"/>
  <c r="J494" i="8" s="1"/>
  <c r="L495" i="8"/>
  <c r="J495" i="8" s="1"/>
  <c r="L496" i="8"/>
  <c r="J496" i="8" s="1"/>
  <c r="L497" i="8"/>
  <c r="J497" i="8" s="1"/>
  <c r="L498" i="8"/>
  <c r="L499" i="8"/>
  <c r="L500" i="8"/>
  <c r="L501" i="8"/>
  <c r="L502" i="8"/>
  <c r="J502" i="8" s="1"/>
  <c r="L503" i="8"/>
  <c r="L504" i="8"/>
  <c r="J504" i="8" s="1"/>
  <c r="L505" i="8"/>
  <c r="J505" i="8" s="1"/>
  <c r="L506" i="8"/>
  <c r="J506" i="8" s="1"/>
  <c r="L507" i="8"/>
  <c r="J507" i="8" s="1"/>
  <c r="L509" i="8"/>
  <c r="L510" i="8"/>
  <c r="L511" i="8"/>
  <c r="L512" i="8"/>
  <c r="J512" i="8" s="1"/>
  <c r="L513" i="8"/>
  <c r="L514" i="8"/>
  <c r="J514" i="8" s="1"/>
  <c r="L515" i="8"/>
  <c r="J515" i="8" s="1"/>
  <c r="L516" i="8"/>
  <c r="L518" i="8"/>
  <c r="L519" i="8"/>
  <c r="J519" i="8" s="1"/>
  <c r="L520" i="8"/>
  <c r="J520" i="8" s="1"/>
  <c r="L521" i="8"/>
  <c r="J521" i="8" s="1"/>
  <c r="L522" i="8"/>
  <c r="J522" i="8" s="1"/>
  <c r="L524" i="8"/>
  <c r="L525" i="8"/>
  <c r="J525" i="8" s="1"/>
  <c r="L526" i="8"/>
  <c r="J526" i="8" s="1"/>
  <c r="L527" i="8"/>
  <c r="J527" i="8" s="1"/>
  <c r="L528" i="8"/>
  <c r="L529" i="8"/>
  <c r="J529" i="8" s="1"/>
  <c r="L530" i="8"/>
  <c r="J530" i="8" s="1"/>
  <c r="L531" i="8"/>
  <c r="J531" i="8" s="1"/>
  <c r="L533" i="8"/>
  <c r="L534" i="8"/>
  <c r="J534" i="8" s="1"/>
  <c r="L537" i="8"/>
  <c r="L538" i="8"/>
  <c r="J538" i="8" s="1"/>
  <c r="L539" i="8"/>
  <c r="L540" i="8"/>
  <c r="L541" i="8"/>
  <c r="J541" i="8" s="1"/>
  <c r="L542" i="8"/>
  <c r="L543" i="8"/>
  <c r="L544" i="8"/>
  <c r="L545" i="8"/>
  <c r="L546" i="8"/>
  <c r="J546" i="8" s="1"/>
  <c r="L547" i="8"/>
  <c r="J547" i="8" s="1"/>
  <c r="L549" i="8"/>
  <c r="L550" i="8"/>
  <c r="J550" i="8" s="1"/>
  <c r="L551" i="8"/>
  <c r="J551" i="8" s="1"/>
  <c r="L552" i="8"/>
  <c r="J552" i="8" s="1"/>
  <c r="L553" i="8"/>
  <c r="J553" i="8" s="1"/>
  <c r="L554" i="8"/>
  <c r="J554" i="8" s="1"/>
  <c r="L556" i="8"/>
  <c r="L557" i="8"/>
  <c r="L558" i="8"/>
  <c r="J558" i="8" s="1"/>
  <c r="L559" i="8"/>
  <c r="J559" i="8" s="1"/>
  <c r="L561" i="8"/>
  <c r="L562" i="8"/>
  <c r="J562" i="8" s="1"/>
  <c r="L563" i="8"/>
  <c r="J563" i="8" s="1"/>
  <c r="L566" i="8"/>
  <c r="L567" i="8"/>
  <c r="L568" i="8"/>
  <c r="J568" i="8" s="1"/>
  <c r="L569" i="8"/>
  <c r="J569" i="8" s="1"/>
  <c r="L570" i="8"/>
  <c r="L572" i="8"/>
  <c r="L573" i="8"/>
  <c r="J573" i="8" s="1"/>
  <c r="L574" i="8"/>
  <c r="J574" i="8" s="1"/>
  <c r="L575" i="8"/>
  <c r="J575" i="8" s="1"/>
  <c r="L576" i="8"/>
  <c r="J576" i="8" s="1"/>
  <c r="L577" i="8"/>
  <c r="J577" i="8" s="1"/>
  <c r="L578" i="8"/>
  <c r="J578" i="8" s="1"/>
  <c r="L579" i="8"/>
  <c r="L580" i="8"/>
  <c r="J580" i="8" s="1"/>
  <c r="L581" i="8"/>
  <c r="J581" i="8" s="1"/>
  <c r="L582" i="8"/>
  <c r="J582" i="8" s="1"/>
  <c r="L583" i="8"/>
  <c r="L584" i="8"/>
  <c r="J584" i="8" s="1"/>
  <c r="L585" i="8"/>
  <c r="J585" i="8" s="1"/>
  <c r="L586" i="8"/>
  <c r="J586" i="8" s="1"/>
  <c r="L587" i="8"/>
  <c r="J587" i="8" s="1"/>
  <c r="L588" i="8"/>
  <c r="J588" i="8" s="1"/>
  <c r="L589" i="8"/>
  <c r="J589" i="8" s="1"/>
  <c r="L590" i="8"/>
  <c r="J590" i="8" s="1"/>
  <c r="L591" i="8"/>
  <c r="L592" i="8"/>
  <c r="J592" i="8" s="1"/>
  <c r="L594" i="8"/>
  <c r="L595" i="8"/>
  <c r="L596" i="8"/>
  <c r="L597" i="8"/>
  <c r="L598" i="8"/>
  <c r="L599" i="8"/>
  <c r="L600" i="8"/>
  <c r="L601" i="8"/>
  <c r="L602" i="8"/>
  <c r="J602" i="8" s="1"/>
  <c r="L605" i="8"/>
  <c r="L606" i="8"/>
  <c r="J606" i="8" s="1"/>
  <c r="L608" i="8"/>
  <c r="L609" i="8"/>
  <c r="J609" i="8" s="1"/>
  <c r="L610" i="8"/>
  <c r="J610" i="8" s="1"/>
  <c r="L611" i="8"/>
  <c r="J611" i="8" s="1"/>
  <c r="L613" i="8"/>
  <c r="L614" i="8"/>
  <c r="J614" i="8" s="1"/>
  <c r="L615" i="8"/>
  <c r="J615" i="8" s="1"/>
  <c r="L616" i="8"/>
  <c r="L617" i="8"/>
  <c r="J617" i="8" s="1"/>
  <c r="L620" i="8"/>
  <c r="L621" i="8"/>
  <c r="J621" i="8" s="1"/>
  <c r="L622" i="8"/>
  <c r="J622" i="8" s="1"/>
  <c r="L623" i="8"/>
  <c r="L625" i="8"/>
  <c r="L626" i="8"/>
  <c r="L627" i="8"/>
  <c r="L628" i="8"/>
  <c r="J628" i="8" s="1"/>
  <c r="L629" i="8"/>
  <c r="L630" i="8"/>
  <c r="J630" i="8" s="1"/>
  <c r="L631" i="8"/>
  <c r="J631" i="8" s="1"/>
  <c r="L632" i="8"/>
  <c r="J632" i="8" s="1"/>
  <c r="L633" i="8"/>
  <c r="J633" i="8" s="1"/>
  <c r="L635" i="8"/>
  <c r="L636" i="8"/>
  <c r="J636" i="8" s="1"/>
  <c r="L638" i="8"/>
  <c r="L639" i="8"/>
  <c r="L641" i="8"/>
  <c r="L642" i="8"/>
  <c r="J642" i="8" s="1"/>
  <c r="L643" i="8"/>
  <c r="J643" i="8" s="1"/>
  <c r="L644" i="8"/>
  <c r="L645" i="8"/>
  <c r="J645" i="8" s="1"/>
  <c r="L646" i="8"/>
  <c r="J646" i="8" s="1"/>
  <c r="L648" i="8"/>
  <c r="L649" i="8"/>
  <c r="J649" i="8" s="1"/>
  <c r="L650" i="8"/>
  <c r="L651" i="8"/>
  <c r="L654" i="8"/>
  <c r="L655" i="8"/>
  <c r="L656" i="8"/>
  <c r="L657" i="8"/>
  <c r="L658" i="8"/>
  <c r="J658" i="8" s="1"/>
  <c r="L659" i="8"/>
  <c r="J659" i="8" s="1"/>
  <c r="L660" i="8"/>
  <c r="J660" i="8" s="1"/>
  <c r="L661" i="8"/>
  <c r="J661" i="8" s="1"/>
  <c r="L662" i="8"/>
  <c r="J662" i="8" s="1"/>
  <c r="L664" i="8"/>
  <c r="L663" i="8" s="1"/>
  <c r="L666" i="8"/>
  <c r="L669" i="8"/>
  <c r="L670" i="8"/>
  <c r="J670" i="8" s="1"/>
  <c r="L671" i="8"/>
  <c r="J671" i="8" s="1"/>
  <c r="L672" i="8"/>
  <c r="J672" i="8" s="1"/>
  <c r="L673" i="8"/>
  <c r="J673" i="8" s="1"/>
  <c r="L675" i="8"/>
  <c r="L676" i="8"/>
  <c r="J676" i="8" s="1"/>
  <c r="L677" i="8"/>
  <c r="L678" i="8"/>
  <c r="L679" i="8"/>
  <c r="L681" i="8"/>
  <c r="L680" i="8" s="1"/>
  <c r="L684" i="8"/>
  <c r="L685" i="8"/>
  <c r="J685" i="8" s="1"/>
  <c r="L686" i="8"/>
  <c r="J686" i="8" s="1"/>
  <c r="L687" i="8"/>
  <c r="J687" i="8" s="1"/>
  <c r="L690" i="8"/>
  <c r="L691" i="8"/>
  <c r="J691" i="8" s="1"/>
  <c r="L692" i="8"/>
  <c r="J692" i="8" s="1"/>
  <c r="L693" i="8"/>
  <c r="J693" i="8" s="1"/>
  <c r="L695" i="8"/>
  <c r="L696" i="8"/>
  <c r="L697" i="8"/>
  <c r="L698" i="8"/>
  <c r="J698" i="8" s="1"/>
  <c r="L699" i="8"/>
  <c r="J699" i="8" s="1"/>
  <c r="L700" i="8"/>
  <c r="J700" i="8" s="1"/>
  <c r="L701" i="8"/>
  <c r="J701" i="8" s="1"/>
  <c r="L702" i="8"/>
  <c r="J702" i="8" s="1"/>
  <c r="L703" i="8"/>
  <c r="J703" i="8" s="1"/>
  <c r="L704" i="8"/>
  <c r="J704" i="8" s="1"/>
  <c r="L705" i="8"/>
  <c r="L706" i="8"/>
  <c r="L707" i="8"/>
  <c r="L708" i="8"/>
  <c r="L709" i="8"/>
  <c r="L711" i="8"/>
  <c r="L712" i="8"/>
  <c r="L713" i="8"/>
  <c r="L714" i="8"/>
  <c r="J714" i="8" s="1"/>
  <c r="L715" i="8"/>
  <c r="J715" i="8" s="1"/>
  <c r="L716" i="8"/>
  <c r="J716" i="8" s="1"/>
  <c r="L718" i="8"/>
  <c r="L719" i="8"/>
  <c r="J719" i="8" s="1"/>
  <c r="L720" i="8"/>
  <c r="J449" i="8"/>
  <c r="J722" i="8"/>
  <c r="K14" i="8"/>
  <c r="K21" i="8"/>
  <c r="K24" i="8"/>
  <c r="K27" i="8"/>
  <c r="K30" i="8"/>
  <c r="K13" i="8"/>
  <c r="L13" i="8" s="1"/>
  <c r="F4" i="8"/>
  <c r="A3" i="8"/>
  <c r="A2" i="8"/>
  <c r="A1" i="8"/>
  <c r="A3" i="3"/>
  <c r="A2" i="3"/>
  <c r="A1" i="3"/>
  <c r="A49" i="3"/>
  <c r="A50" i="3"/>
  <c r="A51" i="3"/>
  <c r="A48" i="3"/>
  <c r="D44" i="3"/>
  <c r="C44" i="3"/>
  <c r="D40" i="3"/>
  <c r="C40" i="3"/>
  <c r="D33" i="3"/>
  <c r="C33" i="3"/>
  <c r="D21" i="3"/>
  <c r="C21" i="3"/>
  <c r="B39" i="14"/>
  <c r="B40" i="14"/>
  <c r="B41" i="14"/>
  <c r="B42" i="14"/>
  <c r="B38" i="14"/>
  <c r="B35" i="14"/>
  <c r="B44" i="2"/>
  <c r="B40" i="2"/>
  <c r="B41" i="2"/>
  <c r="B42" i="2"/>
  <c r="B43" i="2"/>
  <c r="B37" i="2"/>
  <c r="B5" i="2"/>
  <c r="B4" i="2"/>
  <c r="B3" i="2"/>
  <c r="B2" i="2"/>
  <c r="D45" i="3" l="1"/>
  <c r="C45" i="3"/>
  <c r="L50" i="8"/>
  <c r="L555" i="8"/>
  <c r="J241" i="8"/>
  <c r="L240" i="8"/>
  <c r="J158" i="8"/>
  <c r="L157" i="8"/>
  <c r="J620" i="8"/>
  <c r="L619" i="8"/>
  <c r="J156" i="8"/>
  <c r="L155" i="8"/>
  <c r="L653" i="8"/>
  <c r="L652" i="8" s="1"/>
  <c r="J238" i="8"/>
  <c r="L237" i="8"/>
  <c r="L359" i="8"/>
  <c r="L234" i="8"/>
  <c r="L117" i="8"/>
  <c r="L150" i="8"/>
  <c r="J278" i="8"/>
  <c r="L277" i="8"/>
  <c r="J315" i="8"/>
  <c r="L314" i="8"/>
  <c r="J276" i="8"/>
  <c r="L275" i="8"/>
  <c r="J41" i="8"/>
  <c r="L40" i="8"/>
  <c r="L39" i="8" s="1"/>
  <c r="L32" i="8" s="1"/>
  <c r="J684" i="8"/>
  <c r="L683" i="8"/>
  <c r="J415" i="8"/>
  <c r="L414" i="8"/>
  <c r="J274" i="8"/>
  <c r="L273" i="8"/>
  <c r="J190" i="8"/>
  <c r="L189" i="8"/>
  <c r="J76" i="8"/>
  <c r="L75" i="8"/>
  <c r="L226" i="8"/>
  <c r="J112" i="8"/>
  <c r="L111" i="8"/>
  <c r="L607" i="8"/>
  <c r="L508" i="8"/>
  <c r="J479" i="8"/>
  <c r="L478" i="8"/>
  <c r="J352" i="8"/>
  <c r="L351" i="8"/>
  <c r="L350" i="8" s="1"/>
  <c r="J186" i="8"/>
  <c r="L185" i="8"/>
  <c r="J145" i="8"/>
  <c r="L144" i="8"/>
  <c r="J310" i="8"/>
  <c r="L309" i="8"/>
  <c r="J34" i="8"/>
  <c r="L33" i="8"/>
  <c r="J260" i="8"/>
  <c r="L259" i="8"/>
  <c r="L24" i="8"/>
  <c r="J690" i="8"/>
  <c r="L689" i="8"/>
  <c r="L79" i="8"/>
  <c r="L68" i="8"/>
  <c r="J572" i="8"/>
  <c r="L571" i="8"/>
  <c r="J635" i="8"/>
  <c r="L634" i="8"/>
  <c r="L176" i="8"/>
  <c r="J13" i="8"/>
  <c r="L12" i="8"/>
  <c r="L668" i="8"/>
  <c r="L667" i="8" s="1"/>
  <c r="L565" i="8"/>
  <c r="J256" i="8"/>
  <c r="L255" i="8"/>
  <c r="J133" i="8"/>
  <c r="L132" i="8"/>
  <c r="J22" i="8"/>
  <c r="L21" i="8"/>
  <c r="J454" i="8"/>
  <c r="L453" i="8"/>
  <c r="J195" i="8"/>
  <c r="L194" i="8"/>
  <c r="L231" i="8"/>
  <c r="J718" i="8"/>
  <c r="L717" i="8"/>
  <c r="J440" i="8"/>
  <c r="L439" i="8"/>
  <c r="J31" i="8"/>
  <c r="L30" i="8"/>
  <c r="J675" i="8"/>
  <c r="L674" i="8"/>
  <c r="J537" i="8"/>
  <c r="L536" i="8"/>
  <c r="L103" i="8"/>
  <c r="L27" i="8"/>
  <c r="J262" i="8"/>
  <c r="L261" i="8"/>
  <c r="J533" i="8"/>
  <c r="L532" i="8"/>
  <c r="L173" i="8"/>
  <c r="L172" i="8" s="1"/>
  <c r="J339" i="8"/>
  <c r="L338" i="8"/>
  <c r="J299" i="8"/>
  <c r="L298" i="8"/>
  <c r="J61" i="8"/>
  <c r="L60" i="8"/>
  <c r="J465" i="8"/>
  <c r="L464" i="8"/>
  <c r="J295" i="8"/>
  <c r="L294" i="8"/>
  <c r="L208" i="8"/>
  <c r="J169" i="8"/>
  <c r="L168" i="8"/>
  <c r="L167" i="8" s="1"/>
  <c r="L166" i="8" s="1"/>
  <c r="J561" i="8"/>
  <c r="L560" i="8"/>
  <c r="L535" i="8" s="1"/>
  <c r="J463" i="8"/>
  <c r="L462" i="8"/>
  <c r="L694" i="8"/>
  <c r="J322" i="8"/>
  <c r="L321" i="8"/>
  <c r="L548" i="8"/>
  <c r="J45" i="8"/>
  <c r="L44" i="8"/>
  <c r="J613" i="8"/>
  <c r="L612" i="8"/>
  <c r="J605" i="8"/>
  <c r="L604" i="8"/>
  <c r="J223" i="8"/>
  <c r="L222" i="8"/>
  <c r="J140" i="8"/>
  <c r="L139" i="8"/>
  <c r="J405" i="8"/>
  <c r="L404" i="8"/>
  <c r="L214" i="8"/>
  <c r="J666" i="8"/>
  <c r="L665" i="8"/>
  <c r="L593" i="8"/>
  <c r="J337" i="8"/>
  <c r="L336" i="8"/>
  <c r="J253" i="8"/>
  <c r="L252" i="8"/>
  <c r="J461" i="8"/>
  <c r="L460" i="8"/>
  <c r="L333" i="8"/>
  <c r="J292" i="8"/>
  <c r="L291" i="8"/>
  <c r="J206" i="8"/>
  <c r="L205" i="8"/>
  <c r="J86" i="8"/>
  <c r="L85" i="8"/>
  <c r="J201" i="8"/>
  <c r="L200" i="8"/>
  <c r="J422" i="8"/>
  <c r="L421" i="8"/>
  <c r="J641" i="8"/>
  <c r="L640" i="8"/>
  <c r="L218" i="8"/>
  <c r="L302" i="8"/>
  <c r="L395" i="8"/>
  <c r="L288" i="8"/>
  <c r="J249" i="8"/>
  <c r="L248" i="8"/>
  <c r="L92" i="8"/>
  <c r="J55" i="8"/>
  <c r="L54" i="8"/>
  <c r="J625" i="8"/>
  <c r="L624" i="8"/>
  <c r="L523" i="8"/>
  <c r="L327" i="8"/>
  <c r="J246" i="8"/>
  <c r="L245" i="8"/>
  <c r="J126" i="8"/>
  <c r="L125" i="8"/>
  <c r="J15" i="8"/>
  <c r="L14" i="8"/>
  <c r="J518" i="8"/>
  <c r="L517" i="8"/>
  <c r="J648" i="8"/>
  <c r="L647" i="8"/>
  <c r="J183" i="8"/>
  <c r="L182" i="8"/>
  <c r="L710" i="8"/>
  <c r="J267" i="8"/>
  <c r="L266" i="8"/>
  <c r="J638" i="8"/>
  <c r="L637" i="8"/>
  <c r="J265" i="8"/>
  <c r="L264" i="8"/>
  <c r="J492" i="8"/>
  <c r="L491" i="8"/>
  <c r="K247" i="8"/>
  <c r="K172" i="8"/>
  <c r="K564" i="8"/>
  <c r="K258" i="8"/>
  <c r="K477" i="8"/>
  <c r="K688" i="8"/>
  <c r="K138" i="8"/>
  <c r="K667" i="8"/>
  <c r="F16" i="2" s="1"/>
  <c r="K652" i="8"/>
  <c r="K459" i="8"/>
  <c r="K74" i="8"/>
  <c r="K297" i="8"/>
  <c r="K296" i="8" s="1"/>
  <c r="K110" i="8"/>
  <c r="K332" i="8"/>
  <c r="K84" i="8"/>
  <c r="K272" i="8"/>
  <c r="K188" i="8"/>
  <c r="K288" i="8"/>
  <c r="K618" i="8"/>
  <c r="K535" i="8"/>
  <c r="K403" i="8"/>
  <c r="K230" i="8"/>
  <c r="K39" i="8"/>
  <c r="K32" i="8" s="1"/>
  <c r="F10" i="2" s="1"/>
  <c r="J67" i="8"/>
  <c r="J601" i="8"/>
  <c r="J293" i="8"/>
  <c r="J488" i="8"/>
  <c r="J124" i="8"/>
  <c r="J626" i="8"/>
  <c r="J458" i="8"/>
  <c r="J346" i="8"/>
  <c r="J400" i="8"/>
  <c r="J232" i="8"/>
  <c r="J286" i="8"/>
  <c r="J202" i="8"/>
  <c r="J174" i="8"/>
  <c r="J146" i="8"/>
  <c r="J118" i="8"/>
  <c r="J62" i="8"/>
  <c r="J677" i="8"/>
  <c r="J96" i="8"/>
  <c r="J94" i="8"/>
  <c r="J629" i="8"/>
  <c r="J545" i="8"/>
  <c r="J349" i="8"/>
  <c r="J209" i="8"/>
  <c r="J656" i="8"/>
  <c r="J627" i="8"/>
  <c r="J179" i="8"/>
  <c r="J318" i="8"/>
  <c r="J178" i="8"/>
  <c r="J372" i="8"/>
  <c r="J120" i="8"/>
  <c r="J175" i="8"/>
  <c r="J706" i="8"/>
  <c r="J650" i="8"/>
  <c r="J705" i="8"/>
  <c r="J342" i="8"/>
  <c r="J401" i="8"/>
  <c r="J713" i="8"/>
  <c r="J153" i="8"/>
  <c r="J516" i="8"/>
  <c r="J235" i="8"/>
  <c r="J66" i="8"/>
  <c r="J513" i="8"/>
  <c r="J457" i="8"/>
  <c r="J317" i="8"/>
  <c r="J177" i="8"/>
  <c r="J316" i="8"/>
  <c r="J64" i="8"/>
  <c r="J679" i="8"/>
  <c r="J567" i="8"/>
  <c r="J399" i="8"/>
  <c r="J119" i="8"/>
  <c r="J678" i="8"/>
  <c r="J510" i="8"/>
  <c r="J370" i="8"/>
  <c r="J90" i="8"/>
  <c r="J93" i="8"/>
  <c r="J398" i="8"/>
  <c r="J697" i="8"/>
  <c r="J669" i="8"/>
  <c r="J557" i="8"/>
  <c r="J501" i="8"/>
  <c r="J473" i="8"/>
  <c r="J417" i="8"/>
  <c r="J389" i="8"/>
  <c r="J361" i="8"/>
  <c r="J305" i="8"/>
  <c r="J137" i="8"/>
  <c r="J109" i="8"/>
  <c r="J81" i="8"/>
  <c r="J53" i="8"/>
  <c r="J25" i="8"/>
  <c r="J696" i="8"/>
  <c r="J556" i="8"/>
  <c r="J528" i="8"/>
  <c r="J500" i="8"/>
  <c r="J472" i="8"/>
  <c r="J444" i="8"/>
  <c r="J416" i="8"/>
  <c r="J388" i="8"/>
  <c r="J360" i="8"/>
  <c r="J192" i="8"/>
  <c r="J164" i="8"/>
  <c r="J108" i="8"/>
  <c r="J80" i="8"/>
  <c r="J52" i="8"/>
  <c r="J654" i="8"/>
  <c r="J596" i="8"/>
  <c r="J233" i="8"/>
  <c r="J320" i="8"/>
  <c r="J540" i="8"/>
  <c r="J433" i="8"/>
  <c r="J600" i="8"/>
  <c r="J711" i="8"/>
  <c r="J598" i="8"/>
  <c r="J681" i="8"/>
  <c r="J429" i="8"/>
  <c r="J344" i="8"/>
  <c r="J148" i="8"/>
  <c r="J595" i="8"/>
  <c r="J371" i="8"/>
  <c r="J63" i="8"/>
  <c r="J594" i="8"/>
  <c r="J107" i="8"/>
  <c r="J181" i="8"/>
  <c r="J432" i="8"/>
  <c r="J123" i="8"/>
  <c r="J709" i="8"/>
  <c r="J597" i="8"/>
  <c r="J373" i="8"/>
  <c r="J65" i="8"/>
  <c r="J708" i="8"/>
  <c r="J651" i="8"/>
  <c r="J511" i="8"/>
  <c r="J343" i="8"/>
  <c r="J147" i="8"/>
  <c r="J695" i="8"/>
  <c r="J303" i="8"/>
  <c r="J163" i="8"/>
  <c r="J445" i="8"/>
  <c r="J639" i="8"/>
  <c r="J489" i="8"/>
  <c r="J236" i="8"/>
  <c r="J599" i="8"/>
  <c r="J543" i="8"/>
  <c r="J431" i="8"/>
  <c r="J151" i="8"/>
  <c r="J430" i="8"/>
  <c r="J290" i="8"/>
  <c r="J122" i="8"/>
  <c r="J623" i="8"/>
  <c r="J455" i="8"/>
  <c r="J287" i="8"/>
  <c r="J91" i="8"/>
  <c r="J499" i="8"/>
  <c r="J443" i="8"/>
  <c r="J387" i="8"/>
  <c r="J51" i="8"/>
  <c r="J657" i="8"/>
  <c r="J69" i="8"/>
  <c r="J712" i="8"/>
  <c r="J544" i="8"/>
  <c r="J655" i="8"/>
  <c r="J95" i="8"/>
  <c r="J542" i="8"/>
  <c r="J121" i="8"/>
  <c r="J456" i="8"/>
  <c r="J707" i="8"/>
  <c r="J539" i="8"/>
  <c r="J203" i="8"/>
  <c r="J35" i="8"/>
  <c r="J566" i="8"/>
  <c r="J583" i="8"/>
  <c r="J471" i="8"/>
  <c r="J219" i="8"/>
  <c r="J570" i="8"/>
  <c r="J644" i="8"/>
  <c r="J448" i="8"/>
  <c r="J420" i="8"/>
  <c r="J364" i="8"/>
  <c r="J308" i="8"/>
  <c r="J56" i="8"/>
  <c r="J363" i="8"/>
  <c r="J616" i="8"/>
  <c r="J392" i="8"/>
  <c r="J280" i="8"/>
  <c r="J196" i="8"/>
  <c r="J28" i="8"/>
  <c r="J503" i="8"/>
  <c r="J475" i="8"/>
  <c r="J447" i="8"/>
  <c r="J419" i="8"/>
  <c r="J391" i="8"/>
  <c r="J307" i="8"/>
  <c r="J279" i="8"/>
  <c r="J251" i="8"/>
  <c r="J224" i="8"/>
  <c r="J334" i="8"/>
  <c r="J720" i="8"/>
  <c r="J362" i="8"/>
  <c r="J664" i="8"/>
  <c r="J608" i="8"/>
  <c r="J524" i="8"/>
  <c r="J328" i="8"/>
  <c r="J244" i="8"/>
  <c r="J579" i="8"/>
  <c r="J271" i="8"/>
  <c r="J215" i="8"/>
  <c r="J104" i="8"/>
  <c r="J356" i="8"/>
  <c r="J481" i="8"/>
  <c r="J311" i="8"/>
  <c r="J227" i="8"/>
  <c r="J143" i="8"/>
  <c r="J591" i="8"/>
  <c r="J498" i="8"/>
  <c r="J106" i="8"/>
  <c r="J509" i="8"/>
  <c r="J73" i="8"/>
  <c r="J549" i="8"/>
  <c r="J381" i="8"/>
  <c r="J269" i="8"/>
  <c r="J380" i="8"/>
  <c r="K12" i="8"/>
  <c r="K11" i="8" s="1"/>
  <c r="K10" i="8" s="1"/>
  <c r="F9" i="2" s="1"/>
  <c r="D164" i="17"/>
  <c r="F32" i="2"/>
  <c r="C16" i="20" s="1"/>
  <c r="K25" i="14"/>
  <c r="M25" i="14" s="1"/>
  <c r="D25" i="14"/>
  <c r="F25" i="14" s="1"/>
  <c r="K22" i="14"/>
  <c r="M22" i="14" s="1"/>
  <c r="D22" i="14"/>
  <c r="F22" i="14" s="1"/>
  <c r="K15" i="14"/>
  <c r="M15" i="14" s="1"/>
  <c r="D15" i="14"/>
  <c r="F15" i="14" s="1"/>
  <c r="K12" i="14"/>
  <c r="M12" i="14"/>
  <c r="D12" i="14"/>
  <c r="F12" i="14" s="1"/>
  <c r="B19" i="1"/>
  <c r="L603" i="8" l="1"/>
  <c r="L332" i="8"/>
  <c r="L331" i="8" s="1"/>
  <c r="L688" i="8"/>
  <c r="L682" i="8" s="1"/>
  <c r="L213" i="8"/>
  <c r="L459" i="8"/>
  <c r="L247" i="8"/>
  <c r="L11" i="8"/>
  <c r="L10" i="8" s="1"/>
  <c r="L110" i="8"/>
  <c r="L477" i="8"/>
  <c r="L84" i="8"/>
  <c r="L74" i="8"/>
  <c r="L59" i="8" s="1"/>
  <c r="L297" i="8"/>
  <c r="L296" i="8" s="1"/>
  <c r="L230" i="8"/>
  <c r="L212" i="8" s="1"/>
  <c r="L258" i="8"/>
  <c r="L564" i="8"/>
  <c r="L188" i="8"/>
  <c r="L403" i="8"/>
  <c r="L330" i="8" s="1"/>
  <c r="L618" i="8"/>
  <c r="L138" i="8"/>
  <c r="L102" i="8" s="1"/>
  <c r="L83" i="8" s="1"/>
  <c r="L272" i="8"/>
  <c r="K682" i="8"/>
  <c r="F17" i="2" s="1"/>
  <c r="K59" i="8"/>
  <c r="F11" i="2" s="1"/>
  <c r="K167" i="8"/>
  <c r="K166" i="8" s="1"/>
  <c r="K102" i="8"/>
  <c r="K331" i="8"/>
  <c r="K83" i="8"/>
  <c r="F12" i="2" s="1"/>
  <c r="K476" i="8"/>
  <c r="F15" i="2" s="1"/>
  <c r="K330" i="8"/>
  <c r="F14" i="2" s="1"/>
  <c r="K212" i="8"/>
  <c r="F27" i="14"/>
  <c r="M27" i="14"/>
  <c r="M3" i="14" l="1"/>
  <c r="B5" i="56"/>
  <c r="B5" i="8"/>
  <c r="F3" i="14"/>
  <c r="B4" i="56"/>
  <c r="B4" i="8"/>
  <c r="L165" i="8"/>
  <c r="L476" i="8"/>
  <c r="K165" i="8"/>
  <c r="F13" i="2" s="1"/>
  <c r="F21" i="2" s="1"/>
  <c r="H36" i="56" l="1"/>
  <c r="H27" i="56"/>
  <c r="H23" i="56"/>
  <c r="H31" i="56"/>
  <c r="H21" i="56"/>
  <c r="H30" i="56"/>
  <c r="H20" i="56"/>
  <c r="H25" i="56"/>
  <c r="H13" i="56"/>
  <c r="H19" i="56"/>
  <c r="H22" i="56"/>
  <c r="H28" i="56"/>
  <c r="H34" i="56"/>
  <c r="H33" i="56"/>
  <c r="H17" i="56"/>
  <c r="H24" i="56"/>
  <c r="H29" i="56"/>
  <c r="H32" i="56"/>
  <c r="H15" i="56"/>
  <c r="H11" i="56"/>
  <c r="H37" i="56"/>
  <c r="H38" i="56"/>
  <c r="H418" i="8"/>
  <c r="H29" i="8"/>
  <c r="H352" i="8"/>
  <c r="H487" i="8"/>
  <c r="H115" i="8"/>
  <c r="H428" i="8"/>
  <c r="H660" i="8"/>
  <c r="H534" i="8"/>
  <c r="H378" i="8"/>
  <c r="H469" i="8"/>
  <c r="H254" i="8"/>
  <c r="H584" i="8"/>
  <c r="H671" i="8"/>
  <c r="H701" i="8"/>
  <c r="H367" i="8"/>
  <c r="H592" i="8"/>
  <c r="H485" i="8"/>
  <c r="H19" i="8"/>
  <c r="H425" i="8"/>
  <c r="H191" i="8"/>
  <c r="H210" i="8"/>
  <c r="H633" i="8"/>
  <c r="H530" i="8"/>
  <c r="H409" i="8"/>
  <c r="H450" i="8"/>
  <c r="H313" i="8"/>
  <c r="H435" i="8"/>
  <c r="H424" i="8"/>
  <c r="H312" i="8"/>
  <c r="H402" i="8"/>
  <c r="H394" i="8"/>
  <c r="H211" i="8"/>
  <c r="H436" i="8"/>
  <c r="H559" i="8"/>
  <c r="H504" i="8"/>
  <c r="H47" i="8"/>
  <c r="H704" i="8"/>
  <c r="H98" i="8"/>
  <c r="H642" i="8"/>
  <c r="H586" i="8"/>
  <c r="H661" i="8"/>
  <c r="H17" i="8"/>
  <c r="H563" i="8"/>
  <c r="H531" i="8"/>
  <c r="H149" i="8"/>
  <c r="H700" i="8"/>
  <c r="H128" i="8"/>
  <c r="H590" i="8"/>
  <c r="H719" i="8"/>
  <c r="H562" i="8"/>
  <c r="H451" i="8"/>
  <c r="H78" i="8"/>
  <c r="H568" i="8"/>
  <c r="H184" i="8"/>
  <c r="H578" i="8"/>
  <c r="H221" i="8"/>
  <c r="H646" i="8"/>
  <c r="H263" i="8"/>
  <c r="H630" i="8"/>
  <c r="H408" i="8"/>
  <c r="H437" i="8"/>
  <c r="H45" i="8"/>
  <c r="H26" i="8"/>
  <c r="H449" i="8"/>
  <c r="H169" i="8"/>
  <c r="H495" i="8"/>
  <c r="H301" i="8"/>
  <c r="H369" i="8"/>
  <c r="H88" i="8"/>
  <c r="H15" i="8"/>
  <c r="H552" i="8"/>
  <c r="H716" i="8"/>
  <c r="H558" i="8"/>
  <c r="H207" i="8"/>
  <c r="H390" i="8"/>
  <c r="H673" i="8"/>
  <c r="H159" i="8"/>
  <c r="H384" i="8"/>
  <c r="H614" i="8"/>
  <c r="H575" i="8"/>
  <c r="H375" i="8"/>
  <c r="H217" i="8"/>
  <c r="H502" i="8"/>
  <c r="H525" i="8"/>
  <c r="H82" i="8"/>
  <c r="H670" i="8"/>
  <c r="H89" i="8"/>
  <c r="H239" i="8"/>
  <c r="H36" i="8"/>
  <c r="H438" i="8"/>
  <c r="H116" i="8"/>
  <c r="H702" i="8"/>
  <c r="H162" i="8"/>
  <c r="H270" i="8"/>
  <c r="H341" i="8"/>
  <c r="H658" i="8"/>
  <c r="H692" i="8"/>
  <c r="H326" i="8"/>
  <c r="H635" i="8"/>
  <c r="H142" i="8"/>
  <c r="H609" i="8"/>
  <c r="H406" i="8"/>
  <c r="H537" i="8"/>
  <c r="H442" i="8"/>
  <c r="H376" i="8"/>
  <c r="H256" i="8"/>
  <c r="H636" i="8"/>
  <c r="H538" i="8"/>
  <c r="H687" i="8"/>
  <c r="H101" i="8"/>
  <c r="H496" i="8"/>
  <c r="H581" i="8"/>
  <c r="H154" i="8"/>
  <c r="H306" i="8"/>
  <c r="H383" i="8"/>
  <c r="H99" i="8"/>
  <c r="H241" i="8"/>
  <c r="H347" i="8"/>
  <c r="H427" i="8"/>
  <c r="H129" i="8"/>
  <c r="H170" i="8"/>
  <c r="H512" i="8"/>
  <c r="H304" i="8"/>
  <c r="H411" i="8"/>
  <c r="H382" i="8"/>
  <c r="H691" i="8"/>
  <c r="H23" i="8"/>
  <c r="H284" i="8"/>
  <c r="H699" i="8"/>
  <c r="H374" i="8"/>
  <c r="H324" i="8"/>
  <c r="H486" i="8"/>
  <c r="H183" i="8"/>
  <c r="H622" i="8"/>
  <c r="H507" i="8"/>
  <c r="H323" i="8"/>
  <c r="H551" i="8"/>
  <c r="H582" i="8"/>
  <c r="H610" i="8"/>
  <c r="H340" i="8"/>
  <c r="H587" i="8"/>
  <c r="H16" i="8"/>
  <c r="H368" i="8"/>
  <c r="H140" i="8"/>
  <c r="H135" i="8"/>
  <c r="H161" i="8"/>
  <c r="H686" i="8"/>
  <c r="H114" i="8"/>
  <c r="H521" i="8"/>
  <c r="H611" i="8"/>
  <c r="H423" i="8"/>
  <c r="H580" i="8"/>
  <c r="H130" i="8"/>
  <c r="H329" i="8"/>
  <c r="H588" i="8"/>
  <c r="H257" i="8"/>
  <c r="H643" i="8"/>
  <c r="H225" i="8"/>
  <c r="H547" i="8"/>
  <c r="H204" i="8"/>
  <c r="H393" i="8"/>
  <c r="H628" i="8"/>
  <c r="H572" i="8"/>
  <c r="H87" i="8"/>
  <c r="H113" i="8"/>
  <c r="H714" i="8"/>
  <c r="H493" i="8"/>
  <c r="H242" i="8"/>
  <c r="H281" i="8"/>
  <c r="H413" i="8"/>
  <c r="H238" i="8"/>
  <c r="H97" i="8"/>
  <c r="H18" i="8"/>
  <c r="H522" i="8"/>
  <c r="H268" i="8"/>
  <c r="H48" i="8"/>
  <c r="H131" i="8"/>
  <c r="H494" i="8"/>
  <c r="H282" i="8"/>
  <c r="H300" i="8"/>
  <c r="H197" i="8"/>
  <c r="H676" i="8"/>
  <c r="H631" i="8"/>
  <c r="H577" i="8"/>
  <c r="H620" i="8"/>
  <c r="H722" i="8"/>
  <c r="H187" i="8"/>
  <c r="H490" i="8"/>
  <c r="H366" i="8"/>
  <c r="H160" i="8"/>
  <c r="H467" i="8"/>
  <c r="H199" i="8"/>
  <c r="H229" i="8"/>
  <c r="H550" i="8"/>
  <c r="H357" i="8"/>
  <c r="H397" i="8"/>
  <c r="H335" i="8"/>
  <c r="H141" i="8"/>
  <c r="H385" i="8"/>
  <c r="H134" i="8"/>
  <c r="H198" i="8"/>
  <c r="H484" i="8"/>
  <c r="H358" i="8"/>
  <c r="H127" i="8"/>
  <c r="H715" i="8"/>
  <c r="H70" i="8"/>
  <c r="H514" i="8"/>
  <c r="H46" i="8"/>
  <c r="H325" i="8"/>
  <c r="H576" i="8"/>
  <c r="H659" i="8"/>
  <c r="H193" i="8"/>
  <c r="H446" i="8"/>
  <c r="H505" i="8"/>
  <c r="H220" i="8"/>
  <c r="H57" i="8"/>
  <c r="H698" i="8"/>
  <c r="H474" i="8"/>
  <c r="H43" i="8"/>
  <c r="H602" i="8"/>
  <c r="H685" i="8"/>
  <c r="H649" i="8"/>
  <c r="H396" i="8"/>
  <c r="H529" i="8"/>
  <c r="H506" i="8"/>
  <c r="H573" i="8"/>
  <c r="H615" i="8"/>
  <c r="H49" i="8"/>
  <c r="H58" i="8"/>
  <c r="H345" i="8"/>
  <c r="H365" i="8"/>
  <c r="H158" i="8"/>
  <c r="H71" i="8"/>
  <c r="H526" i="8"/>
  <c r="H136" i="8"/>
  <c r="H20" i="8"/>
  <c r="H410" i="8"/>
  <c r="H171" i="8"/>
  <c r="H662" i="8"/>
  <c r="H105" i="8"/>
  <c r="H156" i="8"/>
  <c r="H38" i="8"/>
  <c r="H554" i="8"/>
  <c r="H585" i="8"/>
  <c r="H519" i="8"/>
  <c r="H353" i="8"/>
  <c r="H703" i="8"/>
  <c r="H574" i="8"/>
  <c r="H483" i="8"/>
  <c r="H482" i="8"/>
  <c r="H621" i="8"/>
  <c r="H100" i="8"/>
  <c r="H617" i="8"/>
  <c r="H520" i="8"/>
  <c r="H426" i="8"/>
  <c r="H546" i="8"/>
  <c r="H250" i="8"/>
  <c r="H541" i="8"/>
  <c r="H152" i="8"/>
  <c r="H606" i="8"/>
  <c r="H434" i="8"/>
  <c r="H285" i="8"/>
  <c r="H377" i="8"/>
  <c r="H527" i="8"/>
  <c r="H497" i="8"/>
  <c r="H441" i="8"/>
  <c r="H407" i="8"/>
  <c r="H216" i="8"/>
  <c r="H386" i="8"/>
  <c r="H645" i="8"/>
  <c r="H283" i="8"/>
  <c r="H412" i="8"/>
  <c r="H693" i="8"/>
  <c r="H632" i="8"/>
  <c r="H515" i="8"/>
  <c r="H42" i="8"/>
  <c r="H379" i="8"/>
  <c r="H72" i="8"/>
  <c r="H553" i="8"/>
  <c r="H228" i="8"/>
  <c r="H354" i="8"/>
  <c r="H672" i="8"/>
  <c r="H569" i="8"/>
  <c r="H452" i="8"/>
  <c r="H145" i="8"/>
  <c r="H470" i="8"/>
  <c r="H466" i="8"/>
  <c r="H468" i="8"/>
  <c r="H37" i="8"/>
  <c r="H355" i="8"/>
  <c r="H77" i="8"/>
  <c r="H589" i="8"/>
  <c r="H480" i="8"/>
  <c r="H315" i="8"/>
  <c r="H41" i="8"/>
  <c r="H253" i="8"/>
  <c r="H364" i="8"/>
  <c r="H86" i="8"/>
  <c r="H342" i="8"/>
  <c r="H566" i="8"/>
  <c r="H35" i="8"/>
  <c r="H177" i="8"/>
  <c r="H52" i="8"/>
  <c r="H503" i="8"/>
  <c r="H597" i="8"/>
  <c r="H481" i="8"/>
  <c r="H419" i="8"/>
  <c r="H123" i="8"/>
  <c r="H293" i="8"/>
  <c r="H201" i="8"/>
  <c r="H596" i="8"/>
  <c r="H613" i="8"/>
  <c r="H292" i="8"/>
  <c r="H175" i="8"/>
  <c r="H299" i="8"/>
  <c r="H196" i="8"/>
  <c r="H675" i="8"/>
  <c r="H244" i="8"/>
  <c r="H518" i="8"/>
  <c r="H448" i="8"/>
  <c r="H655" i="8"/>
  <c r="H308" i="8"/>
  <c r="H458" i="8"/>
  <c r="H118" i="8"/>
  <c r="H513" i="8"/>
  <c r="H265" i="8"/>
  <c r="H431" i="8"/>
  <c r="H66" i="8"/>
  <c r="H594" i="8"/>
  <c r="H429" i="8"/>
  <c r="H109" i="8"/>
  <c r="H164" i="8"/>
  <c r="H371" i="8"/>
  <c r="H360" i="8"/>
  <c r="H444" i="8"/>
  <c r="H387" i="8"/>
  <c r="H400" i="8"/>
  <c r="H56" i="8"/>
  <c r="H600" i="8"/>
  <c r="H316" i="8"/>
  <c r="H276" i="8"/>
  <c r="H625" i="8"/>
  <c r="H94" i="8"/>
  <c r="H445" i="8"/>
  <c r="H380" i="8"/>
  <c r="H681" i="8"/>
  <c r="H153" i="8"/>
  <c r="H133" i="8"/>
  <c r="H398" i="8"/>
  <c r="H712" i="8"/>
  <c r="H143" i="8"/>
  <c r="H447" i="8"/>
  <c r="H443" i="8"/>
  <c r="H500" i="8"/>
  <c r="H392" i="8"/>
  <c r="H654" i="8"/>
  <c r="H528" i="8"/>
  <c r="H279" i="8"/>
  <c r="H616" i="8"/>
  <c r="H120" i="8"/>
  <c r="H455" i="8"/>
  <c r="H498" i="8"/>
  <c r="H96" i="8"/>
  <c r="H708" i="8"/>
  <c r="H137" i="8"/>
  <c r="H608" i="8"/>
  <c r="H430" i="8"/>
  <c r="H73" i="8"/>
  <c r="H543" i="8"/>
  <c r="H334" i="8"/>
  <c r="H203" i="8"/>
  <c r="H713" i="8"/>
  <c r="H344" i="8"/>
  <c r="H401" i="8"/>
  <c r="H28" i="8"/>
  <c r="H195" i="8"/>
  <c r="H638" i="8"/>
  <c r="H456" i="8"/>
  <c r="H626" i="8"/>
  <c r="H286" i="8"/>
  <c r="H433" i="8"/>
  <c r="H644" i="8"/>
  <c r="H372" i="8"/>
  <c r="H651" i="8"/>
  <c r="H163" i="8"/>
  <c r="H67" i="8"/>
  <c r="H80" i="8"/>
  <c r="H224" i="8"/>
  <c r="H705" i="8"/>
  <c r="H246" i="8"/>
  <c r="H93" i="8"/>
  <c r="H192" i="8"/>
  <c r="H215" i="8"/>
  <c r="H650" i="8"/>
  <c r="H389" i="8"/>
  <c r="H307" i="8"/>
  <c r="H178" i="8"/>
  <c r="H420" i="8"/>
  <c r="H417" i="8"/>
  <c r="H432" i="8"/>
  <c r="H295" i="8"/>
  <c r="H322" i="8"/>
  <c r="H583" i="8"/>
  <c r="H479" i="8"/>
  <c r="H206" i="8"/>
  <c r="H186" i="8"/>
  <c r="H657" i="8"/>
  <c r="H706" i="8"/>
  <c r="H422" i="8"/>
  <c r="H287" i="8"/>
  <c r="H126" i="8"/>
  <c r="H361" i="8"/>
  <c r="H251" i="8"/>
  <c r="H666" i="8"/>
  <c r="H679" i="8"/>
  <c r="H249" i="8"/>
  <c r="H190" i="8"/>
  <c r="H416" i="8"/>
  <c r="H290" i="8"/>
  <c r="H318" i="8"/>
  <c r="H381" i="8"/>
  <c r="H595" i="8"/>
  <c r="H95" i="8"/>
  <c r="H13" i="8"/>
  <c r="H174" i="8"/>
  <c r="H236" i="8"/>
  <c r="H598" i="8"/>
  <c r="H232" i="8"/>
  <c r="H711" i="8"/>
  <c r="H107" i="8"/>
  <c r="H499" i="8"/>
  <c r="H106" i="8"/>
  <c r="H65" i="8"/>
  <c r="H90" i="8"/>
  <c r="H545" i="8"/>
  <c r="H473" i="8"/>
  <c r="H121" i="8"/>
  <c r="H648" i="8"/>
  <c r="H62" i="8"/>
  <c r="H678" i="8"/>
  <c r="H542" i="8"/>
  <c r="H461" i="8"/>
  <c r="H124" i="8"/>
  <c r="H695" i="8"/>
  <c r="H501" i="8"/>
  <c r="H561" i="8"/>
  <c r="H119" i="8"/>
  <c r="H540" i="8"/>
  <c r="H440" i="8"/>
  <c r="H91" i="8"/>
  <c r="H235" i="8"/>
  <c r="H310" i="8"/>
  <c r="H669" i="8"/>
  <c r="H720" i="8"/>
  <c r="H343" i="8"/>
  <c r="H349" i="8"/>
  <c r="H509" i="8"/>
  <c r="H533" i="8"/>
  <c r="H639" i="8"/>
  <c r="H707" i="8"/>
  <c r="H510" i="8"/>
  <c r="H179" i="8"/>
  <c r="H492" i="8"/>
  <c r="H303" i="8"/>
  <c r="H391" i="8"/>
  <c r="H457" i="8"/>
  <c r="H148" i="8"/>
  <c r="H388" i="8"/>
  <c r="H641" i="8"/>
  <c r="H579" i="8"/>
  <c r="H233" i="8"/>
  <c r="H549" i="8"/>
  <c r="H472" i="8"/>
  <c r="H108" i="8"/>
  <c r="H557" i="8"/>
  <c r="H684" i="8"/>
  <c r="H219" i="8"/>
  <c r="H454" i="8"/>
  <c r="H147" i="8"/>
  <c r="H271" i="8"/>
  <c r="H718" i="8"/>
  <c r="H488" i="8"/>
  <c r="H556" i="8"/>
  <c r="H69" i="8"/>
  <c r="H64" i="8"/>
  <c r="H567" i="8"/>
  <c r="H346" i="8"/>
  <c r="H227" i="8"/>
  <c r="H623" i="8"/>
  <c r="H76" i="8"/>
  <c r="H627" i="8"/>
  <c r="H274" i="8"/>
  <c r="H317" i="8"/>
  <c r="H570" i="8"/>
  <c r="H61" i="8"/>
  <c r="H328" i="8"/>
  <c r="H465" i="8"/>
  <c r="H697" i="8"/>
  <c r="H151" i="8"/>
  <c r="H223" i="8"/>
  <c r="H405" i="8"/>
  <c r="H601" i="8"/>
  <c r="H81" i="8"/>
  <c r="H320" i="8"/>
  <c r="H696" i="8"/>
  <c r="H605" i="8"/>
  <c r="H599" i="8"/>
  <c r="H280" i="8"/>
  <c r="H267" i="8"/>
  <c r="H305" i="8"/>
  <c r="H146" i="8"/>
  <c r="H489" i="8"/>
  <c r="H539" i="8"/>
  <c r="H544" i="8"/>
  <c r="H664" i="8"/>
  <c r="H51" i="8"/>
  <c r="H209" i="8"/>
  <c r="H629" i="8"/>
  <c r="H269" i="8"/>
  <c r="H463" i="8"/>
  <c r="H25" i="8"/>
  <c r="H53" i="8"/>
  <c r="H524" i="8"/>
  <c r="H709" i="8"/>
  <c r="H34" i="8"/>
  <c r="H260" i="8"/>
  <c r="H262" i="8"/>
  <c r="H363" i="8"/>
  <c r="H677" i="8"/>
  <c r="H63" i="8"/>
  <c r="H31" i="8"/>
  <c r="H122" i="8"/>
  <c r="H112" i="8"/>
  <c r="H370" i="8"/>
  <c r="H202" i="8"/>
  <c r="H475" i="8"/>
  <c r="H362" i="8"/>
  <c r="H516" i="8"/>
  <c r="H181" i="8"/>
  <c r="H656" i="8"/>
  <c r="H337" i="8"/>
  <c r="H55" i="8"/>
  <c r="H690" i="8"/>
  <c r="H415" i="8"/>
  <c r="H356" i="8"/>
  <c r="H339" i="8"/>
  <c r="H278" i="8"/>
  <c r="H471" i="8"/>
  <c r="H22" i="8"/>
  <c r="H511" i="8"/>
  <c r="H399" i="8"/>
  <c r="H591" i="8"/>
  <c r="H373" i="8"/>
  <c r="H311" i="8"/>
  <c r="H104" i="8"/>
  <c r="F34" i="2"/>
  <c r="C15" i="20"/>
  <c r="C17" i="20" s="1"/>
  <c r="K727" i="8"/>
  <c r="L727" i="8"/>
  <c r="M563" i="8" s="1"/>
  <c r="M343" i="8" l="1"/>
  <c r="M85" i="8"/>
  <c r="M342" i="8"/>
  <c r="M68" i="8"/>
  <c r="M588" i="8"/>
  <c r="M134" i="8"/>
  <c r="M385" i="8"/>
  <c r="M178" i="8"/>
  <c r="M45" i="8"/>
  <c r="M398" i="8"/>
  <c r="M270" i="8"/>
  <c r="M41" i="8"/>
  <c r="M194" i="8"/>
  <c r="M675" i="8"/>
  <c r="M622" i="8"/>
  <c r="M698" i="8"/>
  <c r="M420" i="8"/>
  <c r="M317" i="8"/>
  <c r="M164" i="8"/>
  <c r="M617" i="8"/>
  <c r="M24" i="8"/>
  <c r="M112" i="8"/>
  <c r="M43" i="8"/>
  <c r="M275" i="8"/>
  <c r="M528" i="8"/>
  <c r="M126" i="8"/>
  <c r="M75" i="8"/>
  <c r="M341" i="8"/>
  <c r="M210" i="8"/>
  <c r="M715" i="8"/>
  <c r="M445" i="8"/>
  <c r="M306" i="8"/>
  <c r="M379" i="8"/>
  <c r="M197" i="8"/>
  <c r="M639" i="8"/>
  <c r="M296" i="8"/>
  <c r="M116" i="8"/>
  <c r="M609" i="8"/>
  <c r="M442" i="8"/>
  <c r="M629" i="8"/>
  <c r="M614" i="8"/>
  <c r="M279" i="8"/>
  <c r="M47" i="8"/>
  <c r="M214" i="8"/>
  <c r="M447" i="8"/>
  <c r="M435" i="8"/>
  <c r="M511" i="8"/>
  <c r="M559" i="8"/>
  <c r="M598" i="8"/>
  <c r="M507" i="8"/>
  <c r="M315" i="8"/>
  <c r="M477" i="8"/>
  <c r="M177" i="8"/>
  <c r="M142" i="8"/>
  <c r="M365" i="8"/>
  <c r="M407" i="8"/>
  <c r="M545" i="8"/>
  <c r="M254" i="8"/>
  <c r="M710" i="8"/>
  <c r="M509" i="8"/>
  <c r="M366" i="8"/>
  <c r="M438" i="8"/>
  <c r="M465" i="8"/>
  <c r="M648" i="8"/>
  <c r="M711" i="8"/>
  <c r="M396" i="8"/>
  <c r="M717" i="8"/>
  <c r="M556" i="8"/>
  <c r="M662" i="8"/>
  <c r="M718" i="8"/>
  <c r="M58" i="8"/>
  <c r="M606" i="8"/>
  <c r="M646" i="8"/>
  <c r="M141" i="8"/>
  <c r="M693" i="8"/>
  <c r="M467" i="8"/>
  <c r="M135" i="8"/>
  <c r="M713" i="8"/>
  <c r="M289" i="8"/>
  <c r="M589" i="8"/>
  <c r="M183" i="8"/>
  <c r="M369" i="8"/>
  <c r="M308" i="8"/>
  <c r="M484" i="8"/>
  <c r="M227" i="8"/>
  <c r="M180" i="8"/>
  <c r="M401" i="8"/>
  <c r="M344" i="8"/>
  <c r="M534" i="8"/>
  <c r="M554" i="8"/>
  <c r="M61" i="8"/>
  <c r="M42" i="8"/>
  <c r="M632" i="8"/>
  <c r="M431" i="8"/>
  <c r="M370" i="8"/>
  <c r="M500" i="8"/>
  <c r="M722" i="8"/>
  <c r="M448" i="8"/>
  <c r="M78" i="8"/>
  <c r="M237" i="8"/>
  <c r="M363" i="8"/>
  <c r="M570" i="8"/>
  <c r="M328" i="8"/>
  <c r="M217" i="8"/>
  <c r="M667" i="8"/>
  <c r="M273" i="8"/>
  <c r="M161" i="8"/>
  <c r="M427" i="8"/>
  <c r="M282" i="8"/>
  <c r="M27" i="8"/>
  <c r="M293" i="8"/>
  <c r="M607" i="8"/>
  <c r="M338" i="8"/>
  <c r="M512" i="8"/>
  <c r="M187" i="8"/>
  <c r="M19" i="8"/>
  <c r="M130" i="8"/>
  <c r="M168" i="8"/>
  <c r="M21" i="8"/>
  <c r="M284" i="8"/>
  <c r="M456" i="8"/>
  <c r="M30" i="8"/>
  <c r="M384" i="8"/>
  <c r="M223" i="8"/>
  <c r="M156" i="8"/>
  <c r="M553" i="8"/>
  <c r="M549" i="8"/>
  <c r="M257" i="8"/>
  <c r="M153" i="8"/>
  <c r="M97" i="8"/>
  <c r="M310" i="8"/>
  <c r="M350" i="8"/>
  <c r="M26" i="8"/>
  <c r="M538" i="8"/>
  <c r="M17" i="8"/>
  <c r="M31" i="8"/>
  <c r="M416" i="8"/>
  <c r="M419" i="8"/>
  <c r="M690" i="8"/>
  <c r="M361" i="8"/>
  <c r="M673" i="8"/>
  <c r="M451" i="8"/>
  <c r="M373" i="8"/>
  <c r="M322" i="8"/>
  <c r="M228" i="8"/>
  <c r="M596" i="8"/>
  <c r="M219" i="8"/>
  <c r="M333" i="8"/>
  <c r="M638" i="8"/>
  <c r="M276" i="8"/>
  <c r="M600" i="8"/>
  <c r="M434" i="8"/>
  <c r="M462" i="8"/>
  <c r="M367" i="8"/>
  <c r="M439" i="8"/>
  <c r="M688" i="8"/>
  <c r="M627" i="8"/>
  <c r="M104" i="8"/>
  <c r="M548" i="8"/>
  <c r="M132" i="8"/>
  <c r="M249" i="8"/>
  <c r="M63" i="8"/>
  <c r="M610" i="8"/>
  <c r="M594" i="8"/>
  <c r="M88" i="8"/>
  <c r="M521" i="8"/>
  <c r="M495" i="8"/>
  <c r="M685" i="8"/>
  <c r="M630" i="8"/>
  <c r="M415" i="8"/>
  <c r="M701" i="8"/>
  <c r="M307" i="8"/>
  <c r="M518" i="8"/>
  <c r="M371" i="8"/>
  <c r="M517" i="8"/>
  <c r="M176" i="8"/>
  <c r="M463" i="8"/>
  <c r="M179" i="8"/>
  <c r="M637" i="8"/>
  <c r="M666" i="8"/>
  <c r="M492" i="8"/>
  <c r="M304" i="8"/>
  <c r="M90" i="8"/>
  <c r="M633" i="8"/>
  <c r="M692" i="8"/>
  <c r="M146" i="8"/>
  <c r="M592" i="8"/>
  <c r="M259" i="8"/>
  <c r="M220" i="8"/>
  <c r="M590" i="8"/>
  <c r="M86" i="8"/>
  <c r="M714" i="8"/>
  <c r="M625" i="8"/>
  <c r="M171" i="8"/>
  <c r="M353" i="8"/>
  <c r="M661" i="8"/>
  <c r="M560" i="8"/>
  <c r="M683" i="8"/>
  <c r="M174" i="8"/>
  <c r="M160" i="8"/>
  <c r="M611" i="8"/>
  <c r="M568" i="8"/>
  <c r="M266" i="8"/>
  <c r="M111" i="8"/>
  <c r="M496" i="8"/>
  <c r="M404" i="8"/>
  <c r="M618" i="8"/>
  <c r="M585" i="8"/>
  <c r="M574" i="8"/>
  <c r="M305" i="8"/>
  <c r="M532" i="8"/>
  <c r="M362" i="8"/>
  <c r="M286" i="8"/>
  <c r="M505" i="8"/>
  <c r="M716" i="8"/>
  <c r="M250" i="8"/>
  <c r="M234" i="8"/>
  <c r="M200" i="8"/>
  <c r="M506" i="8"/>
  <c r="M504" i="8"/>
  <c r="M331" i="8"/>
  <c r="M324" i="8"/>
  <c r="M84" i="8"/>
  <c r="M314" i="8"/>
  <c r="M466" i="8"/>
  <c r="M645" i="8"/>
  <c r="M38" i="8"/>
  <c r="M569" i="8"/>
  <c r="M356" i="8"/>
  <c r="M165" i="8"/>
  <c r="M34" i="8"/>
  <c r="M687" i="8"/>
  <c r="M558" i="8"/>
  <c r="M490" i="8"/>
  <c r="M55" i="8"/>
  <c r="M644" i="8"/>
  <c r="M208" i="8"/>
  <c r="M623" i="8"/>
  <c r="M410" i="8"/>
  <c r="M46" i="8"/>
  <c r="M230" i="8"/>
  <c r="M681" i="8"/>
  <c r="M443" i="8"/>
  <c r="M651" i="8"/>
  <c r="M57" i="8"/>
  <c r="M59" i="8"/>
  <c r="M186" i="8"/>
  <c r="M302" i="8"/>
  <c r="M702" i="8"/>
  <c r="M277" i="8"/>
  <c r="M487" i="8"/>
  <c r="M106" i="8"/>
  <c r="M162" i="8"/>
  <c r="M476" i="8"/>
  <c r="M480" i="8"/>
  <c r="M703" i="8"/>
  <c r="M400" i="8"/>
  <c r="M271" i="8"/>
  <c r="M224" i="8"/>
  <c r="M109" i="8"/>
  <c r="M539" i="8"/>
  <c r="M382" i="8"/>
  <c r="M551" i="8"/>
  <c r="M368" i="8"/>
  <c r="M696" i="8"/>
  <c r="M65" i="8"/>
  <c r="M299" i="8"/>
  <c r="M694" i="8"/>
  <c r="M298" i="8"/>
  <c r="M32" i="8"/>
  <c r="M510" i="8"/>
  <c r="M583" i="8"/>
  <c r="M185" i="8"/>
  <c r="M672" i="8"/>
  <c r="M699" i="8"/>
  <c r="M251" i="8"/>
  <c r="M422" i="8"/>
  <c r="M383" i="8"/>
  <c r="M81" i="8"/>
  <c r="M541" i="8"/>
  <c r="M319" i="8"/>
  <c r="M138" i="8"/>
  <c r="M323" i="8"/>
  <c r="M587" i="8"/>
  <c r="M22" i="8"/>
  <c r="M564" i="8"/>
  <c r="M297" i="8"/>
  <c r="M89" i="8"/>
  <c r="M386" i="8"/>
  <c r="M261" i="8"/>
  <c r="M66" i="8"/>
  <c r="M561" i="8"/>
  <c r="M593" i="8"/>
  <c r="M326" i="8"/>
  <c r="M131" i="8"/>
  <c r="M274" i="8"/>
  <c r="M452" i="8"/>
  <c r="M455" i="8"/>
  <c r="M615" i="8"/>
  <c r="M582" i="8"/>
  <c r="M533" i="8"/>
  <c r="M238" i="8"/>
  <c r="M643" i="8"/>
  <c r="M676" i="8"/>
  <c r="M114" i="8"/>
  <c r="M216" i="8"/>
  <c r="M580" i="8"/>
  <c r="M147" i="8"/>
  <c r="M453" i="8"/>
  <c r="M709" i="8"/>
  <c r="M657" i="8"/>
  <c r="M170" i="8"/>
  <c r="M20" i="8"/>
  <c r="M721" i="8"/>
  <c r="M23" i="8"/>
  <c r="M258" i="8"/>
  <c r="M345" i="8"/>
  <c r="M96" i="8"/>
  <c r="M149" i="8"/>
  <c r="M347" i="8"/>
  <c r="M155" i="8"/>
  <c r="M581" i="8"/>
  <c r="M14" i="8"/>
  <c r="M461" i="8"/>
  <c r="M196" i="8"/>
  <c r="M577" i="8"/>
  <c r="M579" i="8"/>
  <c r="M335" i="8"/>
  <c r="M700" i="8"/>
  <c r="M408" i="8"/>
  <c r="M436" i="8"/>
  <c r="M375" i="8"/>
  <c r="M244" i="8"/>
  <c r="M48" i="8"/>
  <c r="M211" i="8"/>
  <c r="M655" i="8"/>
  <c r="M33" i="8"/>
  <c r="M198" i="8"/>
  <c r="M105" i="8"/>
  <c r="M221" i="8"/>
  <c r="M671" i="8"/>
  <c r="M340" i="8"/>
  <c r="M117" i="8"/>
  <c r="M268" i="8"/>
  <c r="M40" i="8"/>
  <c r="M329" i="8"/>
  <c r="M621" i="8"/>
  <c r="M120" i="8"/>
  <c r="M514" i="8"/>
  <c r="M53" i="8"/>
  <c r="M325" i="8"/>
  <c r="M531" i="8"/>
  <c r="M411" i="8"/>
  <c r="M641" i="8"/>
  <c r="M248" i="8"/>
  <c r="M202" i="8"/>
  <c r="M73" i="8"/>
  <c r="M203" i="8"/>
  <c r="M354" i="8"/>
  <c r="M575" i="8"/>
  <c r="M143" i="8"/>
  <c r="M358" i="8"/>
  <c r="M405" i="8"/>
  <c r="M330" i="8"/>
  <c r="M712" i="8"/>
  <c r="M287" i="8"/>
  <c r="M334" i="8"/>
  <c r="M29" i="8"/>
  <c r="M647" i="8"/>
  <c r="M360" i="8"/>
  <c r="M390" i="8"/>
  <c r="M355" i="8"/>
  <c r="M659" i="8"/>
  <c r="M399" i="8"/>
  <c r="M432" i="8"/>
  <c r="M423" i="8"/>
  <c r="M612" i="8"/>
  <c r="M513" i="8"/>
  <c r="M483" i="8"/>
  <c r="M458" i="8"/>
  <c r="M519" i="8"/>
  <c r="M536" i="8"/>
  <c r="M154" i="8"/>
  <c r="M337" i="8"/>
  <c r="M139" i="8"/>
  <c r="M595" i="8"/>
  <c r="M255" i="8"/>
  <c r="M36" i="8"/>
  <c r="M264" i="8"/>
  <c r="M576" i="8"/>
  <c r="M115" i="8"/>
  <c r="M555" i="8"/>
  <c r="M624" i="8"/>
  <c r="M99" i="8"/>
  <c r="M107" i="8"/>
  <c r="M493" i="8"/>
  <c r="M98" i="8"/>
  <c r="M613" i="8"/>
  <c r="M54" i="8"/>
  <c r="M144" i="8"/>
  <c r="M18" i="8"/>
  <c r="M94" i="8"/>
  <c r="M459" i="8"/>
  <c r="M64" i="8"/>
  <c r="M212" i="8"/>
  <c r="M433" i="8"/>
  <c r="M129" i="8"/>
  <c r="M205" i="8"/>
  <c r="M193" i="8"/>
  <c r="M572" i="8"/>
  <c r="M530" i="8"/>
  <c r="M80" i="8"/>
  <c r="M706" i="8"/>
  <c r="M428" i="8"/>
  <c r="M39" i="8"/>
  <c r="M393" i="8"/>
  <c r="M245" i="8"/>
  <c r="M16" i="8"/>
  <c r="M267" i="8"/>
  <c r="M515" i="8"/>
  <c r="M15" i="8"/>
  <c r="M285" i="8"/>
  <c r="M150" i="8"/>
  <c r="M195" i="8"/>
  <c r="M262" i="8"/>
  <c r="M137" i="8"/>
  <c r="M649" i="8"/>
  <c r="M680" i="8"/>
  <c r="M426" i="8"/>
  <c r="M123" i="8"/>
  <c r="M351" i="8"/>
  <c r="M529" i="8"/>
  <c r="M674" i="8"/>
  <c r="M292" i="8"/>
  <c r="M77" i="8"/>
  <c r="M13" i="8"/>
  <c r="M157" i="8"/>
  <c r="M658" i="8"/>
  <c r="M475" i="8"/>
  <c r="M280" i="8"/>
  <c r="M421" i="8"/>
  <c r="M668" i="8"/>
  <c r="M626" i="8"/>
  <c r="M316" i="8"/>
  <c r="M348" i="8"/>
  <c r="M394" i="8"/>
  <c r="M620" i="8"/>
  <c r="M395" i="8"/>
  <c r="M497" i="8"/>
  <c r="M708" i="8"/>
  <c r="M127" i="8"/>
  <c r="M397" i="8"/>
  <c r="M103" i="8"/>
  <c r="M133" i="8"/>
  <c r="M269" i="8"/>
  <c r="M387" i="8"/>
  <c r="M158" i="8"/>
  <c r="M283" i="8"/>
  <c r="M272" i="8"/>
  <c r="M691" i="8"/>
  <c r="M218" i="8"/>
  <c r="M136" i="8"/>
  <c r="M679" i="8"/>
  <c r="M118" i="8"/>
  <c r="M222" i="8"/>
  <c r="M189" i="8"/>
  <c r="M489" i="8"/>
  <c r="M243" i="8"/>
  <c r="M469" i="8"/>
  <c r="M378" i="8"/>
  <c r="M631" i="8"/>
  <c r="M173" i="8"/>
  <c r="M663" i="8"/>
  <c r="M288" i="8"/>
  <c r="M652" i="8"/>
  <c r="M182" i="8"/>
  <c r="M473" i="8"/>
  <c r="M670" i="8"/>
  <c r="M206" i="8"/>
  <c r="M388" i="8"/>
  <c r="M479" i="8"/>
  <c r="M167" i="8"/>
  <c r="M313" i="8"/>
  <c r="M537" i="8"/>
  <c r="M124" i="8"/>
  <c r="M391" i="8"/>
  <c r="M650" i="8"/>
  <c r="M437" i="8"/>
  <c r="M584" i="8"/>
  <c r="M327" i="8"/>
  <c r="M603" i="8"/>
  <c r="M481" i="8"/>
  <c r="M665" i="8"/>
  <c r="M653" i="8"/>
  <c r="M71" i="8"/>
  <c r="M471" i="8"/>
  <c r="M148" i="8"/>
  <c r="M278" i="8"/>
  <c r="M151" i="8"/>
  <c r="M252" i="8"/>
  <c r="M628" i="8"/>
  <c r="M640" i="8"/>
  <c r="M201" i="8"/>
  <c r="M454" i="8"/>
  <c r="M605" i="8"/>
  <c r="M76" i="8"/>
  <c r="M550" i="8"/>
  <c r="M100" i="8"/>
  <c r="M502" i="8"/>
  <c r="M108" i="8"/>
  <c r="M263" i="8"/>
  <c r="M705" i="8"/>
  <c r="M56" i="8"/>
  <c r="M444" i="8"/>
  <c r="M125" i="8"/>
  <c r="M409" i="8"/>
  <c r="M424" i="8"/>
  <c r="M172" i="8"/>
  <c r="M482" i="8"/>
  <c r="M236" i="8"/>
  <c r="M664" i="8"/>
  <c r="M516" i="8"/>
  <c r="M429" i="8"/>
  <c r="M49" i="8"/>
  <c r="M336" i="8"/>
  <c r="M470" i="8"/>
  <c r="M719" i="8"/>
  <c r="M441" i="8"/>
  <c r="M260" i="8"/>
  <c r="M599" i="8"/>
  <c r="M93" i="8"/>
  <c r="M546" i="8"/>
  <c r="M281" i="8"/>
  <c r="M312" i="8"/>
  <c r="M547" i="8"/>
  <c r="M597" i="8"/>
  <c r="M11" i="8"/>
  <c r="M499" i="8"/>
  <c r="M457" i="8"/>
  <c r="M119" i="8"/>
  <c r="M669" i="8"/>
  <c r="M566" i="8"/>
  <c r="M707" i="8"/>
  <c r="M235" i="8"/>
  <c r="M525" i="8"/>
  <c r="M527" i="8"/>
  <c r="M478" i="8"/>
  <c r="M540" i="8"/>
  <c r="M25" i="8"/>
  <c r="M10" i="8"/>
  <c r="M485" i="8"/>
  <c r="M128" i="8"/>
  <c r="M102" i="8"/>
  <c r="M522" i="8"/>
  <c r="M163" i="8"/>
  <c r="M226" i="8"/>
  <c r="M695" i="8"/>
  <c r="M604" i="8"/>
  <c r="M62" i="8"/>
  <c r="M468" i="8"/>
  <c r="M60" i="8"/>
  <c r="M169" i="8"/>
  <c r="M67" i="8"/>
  <c r="M346" i="8"/>
  <c r="M544" i="8"/>
  <c r="M311" i="8"/>
  <c r="M464" i="8"/>
  <c r="M377" i="8"/>
  <c r="M491" i="8"/>
  <c r="M567" i="8"/>
  <c r="M213" i="8"/>
  <c r="M619" i="8"/>
  <c r="M486" i="8"/>
  <c r="M417" i="8"/>
  <c r="M697" i="8"/>
  <c r="M204" i="8"/>
  <c r="M488" i="8"/>
  <c r="M571" i="8"/>
  <c r="M295" i="8"/>
  <c r="M352" i="8"/>
  <c r="M586" i="8"/>
  <c r="M87" i="8"/>
  <c r="M635" i="8"/>
  <c r="M69" i="8"/>
  <c r="M265" i="8"/>
  <c r="M301" i="8"/>
  <c r="M91" i="8"/>
  <c r="M113" i="8"/>
  <c r="M634" i="8"/>
  <c r="M359" i="8"/>
  <c r="M79" i="8"/>
  <c r="M300" i="8"/>
  <c r="M231" i="8"/>
  <c r="M175" i="8"/>
  <c r="M446" i="8"/>
  <c r="M374" i="8"/>
  <c r="M242" i="8"/>
  <c r="M309" i="8"/>
  <c r="M450" i="8"/>
  <c r="M28" i="8"/>
  <c r="M51" i="8"/>
  <c r="M152" i="8"/>
  <c r="M215" i="8"/>
  <c r="M501" i="8"/>
  <c r="M689" i="8"/>
  <c r="M199" i="8"/>
  <c r="M246" i="8"/>
  <c r="M684" i="8"/>
  <c r="M557" i="8"/>
  <c r="M110" i="8"/>
  <c r="M392" i="8"/>
  <c r="M290" i="8"/>
  <c r="M159" i="8"/>
  <c r="M425" i="8"/>
  <c r="M591" i="8"/>
  <c r="M70" i="8"/>
  <c r="M503" i="8"/>
  <c r="M418" i="8"/>
  <c r="M474" i="8"/>
  <c r="M232" i="8"/>
  <c r="M720" i="8"/>
  <c r="M318" i="8"/>
  <c r="M321" i="8"/>
  <c r="M656" i="8"/>
  <c r="M526" i="8"/>
  <c r="M92" i="8"/>
  <c r="M95" i="8"/>
  <c r="M184" i="8"/>
  <c r="M190" i="8"/>
  <c r="M332" i="8"/>
  <c r="M403" i="8"/>
  <c r="M682" i="8"/>
  <c r="M380" i="8"/>
  <c r="M349" i="8"/>
  <c r="M704" i="8"/>
  <c r="M430" i="8"/>
  <c r="M101" i="8"/>
  <c r="M602" i="8"/>
  <c r="M37" i="8"/>
  <c r="M535" i="8"/>
  <c r="M412" i="8"/>
  <c r="M50" i="8"/>
  <c r="M241" i="8"/>
  <c r="M44" i="8"/>
  <c r="M364" i="8"/>
  <c r="M449" i="8"/>
  <c r="M140" i="8"/>
  <c r="M636" i="8"/>
  <c r="M460" i="8"/>
  <c r="M406" i="8"/>
  <c r="M542" i="8"/>
  <c r="M229" i="8"/>
  <c r="M256" i="8"/>
  <c r="M225" i="8"/>
  <c r="M472" i="8"/>
  <c r="M389" i="8"/>
  <c r="M372" i="8"/>
  <c r="M253" i="8"/>
  <c r="M83" i="8"/>
  <c r="M320" i="8"/>
  <c r="M209" i="8"/>
  <c r="M608" i="8"/>
  <c r="M52" i="8"/>
  <c r="M654" i="8"/>
  <c r="M678" i="8"/>
  <c r="M616" i="8"/>
  <c r="M520" i="8"/>
  <c r="M414" i="8"/>
  <c r="M12" i="8"/>
  <c r="M294" i="8"/>
  <c r="M239" i="8"/>
  <c r="M601" i="8"/>
  <c r="M543" i="8"/>
  <c r="M578" i="8"/>
  <c r="M303" i="8"/>
  <c r="M145" i="8"/>
  <c r="M357" i="8"/>
  <c r="M413" i="8"/>
  <c r="M565" i="8"/>
  <c r="M247" i="8"/>
  <c r="M573" i="8"/>
  <c r="M440" i="8"/>
  <c r="M508" i="8"/>
  <c r="M121" i="8"/>
  <c r="M181" i="8"/>
  <c r="M494" i="8"/>
  <c r="M524" i="8"/>
  <c r="M376" i="8"/>
  <c r="M74" i="8"/>
  <c r="M677" i="8"/>
  <c r="M523" i="8"/>
  <c r="M291" i="8"/>
  <c r="M381" i="8"/>
  <c r="M686" i="8"/>
  <c r="M402" i="8"/>
  <c r="M191" i="8"/>
  <c r="M207" i="8"/>
  <c r="M660" i="8"/>
  <c r="M188" i="8"/>
  <c r="M240" i="8"/>
  <c r="M552" i="8"/>
  <c r="M562" i="8"/>
  <c r="M192" i="8"/>
  <c r="M122" i="8"/>
  <c r="M82" i="8"/>
  <c r="M339" i="8"/>
  <c r="M498" i="8"/>
  <c r="M72" i="8"/>
  <c r="M642" i="8"/>
  <c r="M35" i="8"/>
  <c r="M233" i="8"/>
  <c r="M166" i="8"/>
</calcChain>
</file>

<file path=xl/sharedStrings.xml><?xml version="1.0" encoding="utf-8"?>
<sst xmlns="http://schemas.openxmlformats.org/spreadsheetml/2006/main" count="6354" uniqueCount="1846">
  <si>
    <t>DADOS DA OBRA:</t>
  </si>
  <si>
    <t>VALOR DA OBRA:</t>
  </si>
  <si>
    <t>NUMERO DA REVISÃO</t>
  </si>
  <si>
    <t>DATA DA ELABORAÇÃO</t>
  </si>
  <si>
    <t>1 - Emissão inicial</t>
  </si>
  <si>
    <t>2 - Atualização data base Sinapi 04/2025</t>
  </si>
  <si>
    <t>CORPO DE BOMBEIROS MILITAR DO DISTRITO FEDERAL</t>
  </si>
  <si>
    <t>DEPARTAMENTO DE ADMINISTRAÇÃO LOGÍSTICA E FINANCEIRA</t>
  </si>
  <si>
    <t>DIRETORIA DE MATERIAIS E SERVIÇOS</t>
  </si>
  <si>
    <t>CENTRO DE OBRAS E MANUTENÇÃO PREDIAL</t>
  </si>
  <si>
    <t>____________________________________</t>
  </si>
  <si>
    <t>Engenheiro Civil Felipe Jubé de Oliveira</t>
  </si>
  <si>
    <t>Responsável Técnico pela Elaboração da planilha e preços</t>
  </si>
  <si>
    <t>Cap QOBM/Compl.</t>
  </si>
  <si>
    <t>Matrícula 3053233 / CREA 20944/D-GO</t>
  </si>
  <si>
    <r>
      <t xml:space="preserve">Local: </t>
    </r>
    <r>
      <rPr>
        <sz val="18"/>
        <rFont val="Arial"/>
        <family val="2"/>
      </rPr>
      <t>Quadra 01 Área Especial 2 - Vila Estrutural/Setor Oeste - Brasília - DF - CEP: 71255-575</t>
    </r>
  </si>
  <si>
    <r>
      <rPr>
        <b/>
        <sz val="18"/>
        <rFont val="Arial"/>
        <family val="2"/>
      </rPr>
      <t>Data Base SINAPI:</t>
    </r>
    <r>
      <rPr>
        <sz val="18"/>
        <rFont val="Arial"/>
        <family val="2"/>
      </rPr>
      <t xml:space="preserve">  04/2025</t>
    </r>
  </si>
  <si>
    <r>
      <t xml:space="preserve">Encargos sociais: </t>
    </r>
    <r>
      <rPr>
        <sz val="18"/>
        <rFont val="Arial"/>
        <family val="2"/>
      </rPr>
      <t>Sem desoneração</t>
    </r>
  </si>
  <si>
    <r>
      <rPr>
        <b/>
        <sz val="18"/>
        <rFont val="Arial"/>
        <family val="2"/>
      </rPr>
      <t>Objeto:</t>
    </r>
    <r>
      <rPr>
        <sz val="18"/>
        <rFont val="Arial"/>
        <family val="2"/>
      </rPr>
      <t xml:space="preserve"> Construção do 40º Grupamento Bombeiro Militar</t>
    </r>
  </si>
  <si>
    <t>CÓDIGO</t>
  </si>
  <si>
    <t>ITEM</t>
  </si>
  <si>
    <t xml:space="preserve">PREÇO NÃO DESONERADO </t>
  </si>
  <si>
    <t xml:space="preserve"> 1 </t>
  </si>
  <si>
    <t>SERVIÇOS PRELIMINARES</t>
  </si>
  <si>
    <t xml:space="preserve"> 2 </t>
  </si>
  <si>
    <t>MOVIMENTAÇÃO DE TERRA E PAVIMENTAÇÃO</t>
  </si>
  <si>
    <t xml:space="preserve"> 3 </t>
  </si>
  <si>
    <t>DRENAGEM</t>
  </si>
  <si>
    <t xml:space="preserve"> 4 </t>
  </si>
  <si>
    <t>FUNDAÇÕES E ESTRUTURAS</t>
  </si>
  <si>
    <t xml:space="preserve"> 5 </t>
  </si>
  <si>
    <t>ARQUITETURA E ELEMENTOS DE URBANISMO</t>
  </si>
  <si>
    <t xml:space="preserve"> 6 </t>
  </si>
  <si>
    <t>INSTALAÇÕES HIDRÁULICAS E SANITÁRIAS</t>
  </si>
  <si>
    <t xml:space="preserve"> 7 </t>
  </si>
  <si>
    <t>INSTALAÇÕES ELÉTRICAS E ELETRÔNICAS</t>
  </si>
  <si>
    <t xml:space="preserve"> 8 </t>
  </si>
  <si>
    <t>INSTALAÇÕES MECÂNICAS E DE UTILIDADES</t>
  </si>
  <si>
    <t xml:space="preserve"> 9 </t>
  </si>
  <si>
    <t>INSTALAÇÕES DE PREVENÇÃO E COMBATE A INCÊNDIO E CENTRAL GLP</t>
  </si>
  <si>
    <t xml:space="preserve"> 10 </t>
  </si>
  <si>
    <t>IMPERMEABILIZAÇÕES</t>
  </si>
  <si>
    <t xml:space="preserve"> 11 </t>
  </si>
  <si>
    <t>SERVIÇOS COMPLEMENTARES</t>
  </si>
  <si>
    <t xml:space="preserve"> 12 </t>
  </si>
  <si>
    <t>SERVIÇOS AUXILIARES E ADMINISTRATIVOS</t>
  </si>
  <si>
    <t>ENCARGOS SOCIAIS</t>
  </si>
  <si>
    <t>Obra</t>
  </si>
  <si>
    <t>Item</t>
  </si>
  <si>
    <t>Código</t>
  </si>
  <si>
    <t>Banco</t>
  </si>
  <si>
    <t>Descrição</t>
  </si>
  <si>
    <t>Und</t>
  </si>
  <si>
    <t>Quant.</t>
  </si>
  <si>
    <t>Peso (%)</t>
  </si>
  <si>
    <t xml:space="preserve">  </t>
  </si>
  <si>
    <t/>
  </si>
  <si>
    <t xml:space="preserve"> 1.1 </t>
  </si>
  <si>
    <t>CANTEIRO DE OBRAS</t>
  </si>
  <si>
    <t xml:space="preserve"> 1.1.1 </t>
  </si>
  <si>
    <t>MOBILIZAÇÃO E DESMOBILIZAÇÃO</t>
  </si>
  <si>
    <t xml:space="preserve"> 1.1.1.1 </t>
  </si>
  <si>
    <t xml:space="preserve"> COMP-1786 </t>
  </si>
  <si>
    <t>Próprio</t>
  </si>
  <si>
    <t>Copia da SBC (012689) - MOBILIZACAO E DESMOBILIZACAO DE CANTEIRO</t>
  </si>
  <si>
    <t>UN</t>
  </si>
  <si>
    <t xml:space="preserve"> 1.1.2 </t>
  </si>
  <si>
    <t>CONSTRUÇÕES PROVISÓRIAS</t>
  </si>
  <si>
    <t xml:space="preserve"> 1.1.2.1 </t>
  </si>
  <si>
    <t xml:space="preserve"> COMP-1742 </t>
  </si>
  <si>
    <t>LOCAÇÃO DE CONTAINER PARA SANITÁRIO E VESTIÁRIO - 2,30 X 4,30 M, ALT. 2,50 M, COM 3 BACIAS, 4 CHUVEIROS, 1 LAVATORIO E 1 MICTORIO</t>
  </si>
  <si>
    <t>MÊS</t>
  </si>
  <si>
    <t xml:space="preserve"> 1.1.2.2 </t>
  </si>
  <si>
    <t xml:space="preserve"> COMP-1745 </t>
  </si>
  <si>
    <t>Copia da IOPES (020353) - Aluguel mensal container para refeitorio, incl. porta, 2 janelas, abert p/ ar cond., 2 pt iluminação, 2 tomadas elét. e 1 tomada telef. Isolamento térmico (paredes e teto), piso em comp. Naval pintado, cert. NR18, incl. laudo descontaminação.</t>
  </si>
  <si>
    <t xml:space="preserve"> 1.1.2.3 </t>
  </si>
  <si>
    <t xml:space="preserve"> COMP-1741 </t>
  </si>
  <si>
    <t>LOCAÇÃO DE CONTAINER PARA ALMOXARIFADO</t>
  </si>
  <si>
    <t xml:space="preserve"> 1.1.2.4 </t>
  </si>
  <si>
    <t xml:space="preserve"> COMP-1926 </t>
  </si>
  <si>
    <t>LOCAÇÃO DE CONTAINER PARA ESCRITÓRIO</t>
  </si>
  <si>
    <t xml:space="preserve"> 1.1.2.5 </t>
  </si>
  <si>
    <t>SINAPI</t>
  </si>
  <si>
    <t>LASTRO DE CONCRETO MAGRO, APLICADO EM PISOS, LAJES SOBRE SOLO OU RADIERS, ESPESSURA DE 3 CM. AF_01/2024</t>
  </si>
  <si>
    <t>m²</t>
  </si>
  <si>
    <t xml:space="preserve"> 1.1.2.6 </t>
  </si>
  <si>
    <t xml:space="preserve"> COMP-2061 </t>
  </si>
  <si>
    <t>Cópia da SETOP (IIO-CON-005) - MOBILIZAÇÃO E DESMOBILIZAÇÃO DE CONTAINER, INCLUSIVE INSTALAÇÃO E TRANSPORTE COM CAMINHÃO GUINDAUTO (MUNCK)</t>
  </si>
  <si>
    <t xml:space="preserve"> 1.1.3 </t>
  </si>
  <si>
    <t>LIGAÇÕES PROVISÓRIAS</t>
  </si>
  <si>
    <t xml:space="preserve"> 1.1.3.1 </t>
  </si>
  <si>
    <t xml:space="preserve"> COMP-1276 </t>
  </si>
  <si>
    <t>Copia da SINAPI 01/2020 (41598) - ENTRADA PROVISORIA DE ENERGIA ELETRICA AEREA TRIFASICA 40A EM POSTE MADEIRA</t>
  </si>
  <si>
    <t xml:space="preserve"> 1.1.3.2 </t>
  </si>
  <si>
    <t xml:space="preserve"> COMP-1277 </t>
  </si>
  <si>
    <t>CÓPIA DE TCPO 13 (02510.8.1.1) - LIGAÇÃO PROVISÓRIA DE ÁGUA PARA OBRA E INSTALAÇÃO SANITÁRIA PROVISÓRIA , PEQUENAS OBRAS - INSTALAÇÃO MÍNIMA</t>
  </si>
  <si>
    <t xml:space="preserve"> 1.1.4 </t>
  </si>
  <si>
    <t>PROTEÇÃO E SINALIZAÇÃO</t>
  </si>
  <si>
    <t xml:space="preserve"> 1.1.4.1 </t>
  </si>
  <si>
    <t>TAPUME COM TELHA METÁLICA. AF_03/2024</t>
  </si>
  <si>
    <t xml:space="preserve"> 1.1.4.2 </t>
  </si>
  <si>
    <t>FORNECIMENTO E INSTALAÇÃO DE PLACA DE OBRA COM CHAPA GALVANIZADA E ESTRUTURA DE MADEIRA. AF_03/2022_PS</t>
  </si>
  <si>
    <t xml:space="preserve"> 1.1.5 </t>
  </si>
  <si>
    <t>CONSUMOS CANTEIRO DE OBRAS</t>
  </si>
  <si>
    <t xml:space="preserve"> 1.1.5.1 </t>
  </si>
  <si>
    <t xml:space="preserve"> COMP-1805 </t>
  </si>
  <si>
    <t>Copia da SBC (014015) - CONSUMO AGUA E ESGOTO OBRAS ATE 1.500m2</t>
  </si>
  <si>
    <t>MES</t>
  </si>
  <si>
    <t xml:space="preserve"> 1.1.5.2 </t>
  </si>
  <si>
    <t xml:space="preserve"> COMP-1806 </t>
  </si>
  <si>
    <t>Copia da SBC (014300) - CONSUMO DE ENERGIA (LUZ E FORCA) EM SERVICOS DE OBRAS</t>
  </si>
  <si>
    <t xml:space="preserve"> 1.2 </t>
  </si>
  <si>
    <t>LOCAÇÃO DA OBRA</t>
  </si>
  <si>
    <t xml:space="preserve"> 1.2.1 </t>
  </si>
  <si>
    <t>LOCAÇÃO CONVENCIONAL DE OBRA, UTILIZANDO GABARITO DE TÁBUAS CORRIDAS PONTALETADAS A CADA 2,00M -  2 UTILIZAÇÕES. AF_03/2024</t>
  </si>
  <si>
    <t>M</t>
  </si>
  <si>
    <t xml:space="preserve"> 2.1 </t>
  </si>
  <si>
    <t>MOVIMENTAÇÃO DE TERRA</t>
  </si>
  <si>
    <t xml:space="preserve"> 2.1.1 </t>
  </si>
  <si>
    <t>LIMPEZA MECANIZADA DE CAMADA VEGETAL, VEGETAÇÃO E PEQUENAS ÁRVORES (DIÂMETRO DE TRONCO MENOR QUE 0,20 M), COM TRATOR DE ESTEIRAS. AF_03/2024</t>
  </si>
  <si>
    <t xml:space="preserve"> 2.1.2 </t>
  </si>
  <si>
    <t>CORTE RASO E RECORTE DE ÁRVORE COM DIÂMETRO DE TRONCO MAIOR OU IGUAL A 0,40 M E MENOR QUE 0,60 M. AF_03/2024</t>
  </si>
  <si>
    <t xml:space="preserve"> 2.1.3 </t>
  </si>
  <si>
    <t>REMOÇÃO DE RAÍZES REMANESCENTES DE TRONCO DE ÁRVORE COM DIÂMETRO MAIOR OU IGUAL A 0,40 M E MENOR QUE 0,60 M. AF_03/2024</t>
  </si>
  <si>
    <t xml:space="preserve"> 2.1.4 </t>
  </si>
  <si>
    <t>ESCAVAÇÃO HORIZONTAL EM SOLO DE 1A CATEGORIA COM TRATOR DE ESTEIRAS (170HP/LÂMINA: 5,20M3). AF_07/2020</t>
  </si>
  <si>
    <t>m³</t>
  </si>
  <si>
    <t xml:space="preserve"> 2.1.5 </t>
  </si>
  <si>
    <t>EXECUÇÃO E COMPACTAÇÃO DE CORPO DE ATERRO DE ATERRO (95% DE ENERGIA DO PROCTOR NORMAL) COM SOLO PREDOMINANTEMENTE ARGILOSO ESPESSURA 15 CM - EXCLUSIVE MATERIAL, ESCAVAÇÃO, CARGA E TRANSPORTE. AF_09/2024</t>
  </si>
  <si>
    <t xml:space="preserve"> 2.2 </t>
  </si>
  <si>
    <t>PAVIMENTAÇÃO</t>
  </si>
  <si>
    <t xml:space="preserve"> 2.2.1 </t>
  </si>
  <si>
    <t>SUBLEITO</t>
  </si>
  <si>
    <t xml:space="preserve"> 2.2.1.1 </t>
  </si>
  <si>
    <t>REGULARIZAÇÃO E COMPACTAÇÃO DE SUBLEITO DE SOLO PREDOMINANTEMENTE ARGILOSO, PARA OBRAS DE CONSTRUÇÃO DE PAVIMENTOS. AF_09/2024</t>
  </si>
  <si>
    <t xml:space="preserve"> 2.2.1.2 </t>
  </si>
  <si>
    <t xml:space="preserve"> COMP-2043 </t>
  </si>
  <si>
    <t>Copia da SINAPI (78472) - SERVICOS TOPOGRAFICOS PARA PAVIMENTACAO, INCLUSIVE NOTA DE SERVICOS, ACOMPANHAMENTO E GREIDE</t>
  </si>
  <si>
    <t xml:space="preserve"> 2.2.1.3 </t>
  </si>
  <si>
    <t xml:space="preserve"> COMP-2044 </t>
  </si>
  <si>
    <t>Copia da SINAPI (74021/003) - ENSAIOS DE REGULARIZACAO DO SUBLEITO</t>
  </si>
  <si>
    <t xml:space="preserve"> 2.2.2 </t>
  </si>
  <si>
    <t>SUB-BASE</t>
  </si>
  <si>
    <t xml:space="preserve"> 2.2.2.1 </t>
  </si>
  <si>
    <t>CONSTRUÇÃO DE BASE E SUB-BASE PARA PAVIMENTAÇÃO DE SOLO (PREDOMINANTEMENTE ARGILOSO) BRITA - 50%-50%, MISTURA EM PISTA, COM ESPESSURA DE 15 CM - EXCLUSIVE ESCAVAÇÃO, CARGA E TRANSPORTE E SOLO. AF_09/2024</t>
  </si>
  <si>
    <t xml:space="preserve"> 2.2.2.2 </t>
  </si>
  <si>
    <t xml:space="preserve"> COMP-1395 </t>
  </si>
  <si>
    <t>Copia da SINAPI (83356) - TRANSPORTE COMERCIAL DE BRITA</t>
  </si>
  <si>
    <t>M3XKM</t>
  </si>
  <si>
    <t xml:space="preserve"> 2.2.2.3 </t>
  </si>
  <si>
    <t xml:space="preserve"> 40GBM_007 </t>
  </si>
  <si>
    <t>FORNECIMENTO DE ARGILA PARA TERRAPLANAGEM - SEM TRANSPORTE</t>
  </si>
  <si>
    <t xml:space="preserve"> 2.2.2.4 </t>
  </si>
  <si>
    <t>TRANSPORTE COM CAMINHÃO BASCULANTE DE 18 M³, EM VIA URBANA PAVIMENTADA, DMT ATÉ 30 KM (UNIDADE: M3XKM). AF_07/2020</t>
  </si>
  <si>
    <t xml:space="preserve"> 2.2.2.5 </t>
  </si>
  <si>
    <t xml:space="preserve"> COMP-2045 </t>
  </si>
  <si>
    <t>Copia da SINAPI (74021/006) - ENSAIOS DE BASE ESTABILIZADA GRANULOMETRICAMENTE</t>
  </si>
  <si>
    <t xml:space="preserve"> 2.2.3 </t>
  </si>
  <si>
    <t>BASE</t>
  </si>
  <si>
    <t xml:space="preserve"> 2.2.3.1 </t>
  </si>
  <si>
    <t>CONSTRUÇÃO DE BASE E SUB-BASE PARA PAVIMENTAÇÃO DE BRITA GRADUADA SIMPLES, COM ESPESSURA DE 15 CM - EXCLUSIVE CARGA E TRANSPORTE. AF_09/2024</t>
  </si>
  <si>
    <t xml:space="preserve"> 2.2.3.2 </t>
  </si>
  <si>
    <t xml:space="preserve"> 2.2.3.3 </t>
  </si>
  <si>
    <t xml:space="preserve"> 2.2.4 </t>
  </si>
  <si>
    <t>REVESTIMENTO</t>
  </si>
  <si>
    <t xml:space="preserve"> 2.2.4.1 </t>
  </si>
  <si>
    <t>EXECUÇÃO DE PAVIMENTO COM APLICAÇÃO DE CONCRETO ASFÁLTICO, CAMADA DE ROLAMENTO - EXCLUSIVE CARGA E TRANSPORTE. AF_11/2019</t>
  </si>
  <si>
    <t xml:space="preserve"> 2.2.4.2 </t>
  </si>
  <si>
    <t>TRANSPORTE COM CAMINHÃO TANQUE DE TRANSPORTE DE MATERIAL ASFÁLTICO DE 30000 L, EM VIA URBANA PAVIMENTADA, DMT ATÉ 30KM (UNIDADE: TXKM). AF_07/2020</t>
  </si>
  <si>
    <t>TXKM</t>
  </si>
  <si>
    <t xml:space="preserve"> 2.2.4.3 </t>
  </si>
  <si>
    <t xml:space="preserve"> 3.1 </t>
  </si>
  <si>
    <t>REDE DE DRENAGEM</t>
  </si>
  <si>
    <t xml:space="preserve"> 3.1.1 </t>
  </si>
  <si>
    <t>LOCAÇÃO DE REDE DE ÁGUA OU ESGOTO. AF_03/2024</t>
  </si>
  <si>
    <t xml:space="preserve"> 3.1.2 </t>
  </si>
  <si>
    <t>TUBO DE CONCRETO PARA REDES COLETORAS DE ÁGUAS PLUVIAIS, DIÂMETRO DE 400 MM, JUNTA RÍGIDA, INSTALADO EM LOCAL COM BAIXO NÍVEL DE INTERFERÊNCIAS - FORNECIMENTO E ASSENTAMENTO. AF_03/2024</t>
  </si>
  <si>
    <t xml:space="preserve"> 3.1.3 </t>
  </si>
  <si>
    <t>TUBO DE CONCRETO PARA REDES COLETORAS DE ÁGUAS PLUVIAIS, DIÂMETRO DE 600 MM, JUNTA RÍGIDA, INSTALADO EM LOCAL COM BAIXO NÍVEL DE INTERFERÊNCIAS - FORNECIMENTO E ASSENTAMENTO. AF_03/2024</t>
  </si>
  <si>
    <t xml:space="preserve"> 3.1.4 </t>
  </si>
  <si>
    <t>ESCAVAÇÃO MECANIZADA DE VALA COM PROF. ATÉ 1,5 M (MÉDIA MONTANTE E JUSANTE/UMA COMPOSIÇÃO POR TRECHO), ESCAVADEIRA (0,8 M3),LARG. MENOR QUE 1,5 M, EM SOLO DE 1A CATEGORIA, LOCAIS COM BAIXO NÍVEL DE INTERFERÊNCIA. AF_09/2024</t>
  </si>
  <si>
    <t xml:space="preserve"> 3.1.5 </t>
  </si>
  <si>
    <t>ESCAVAÇÃO MECANIZADA DE VALA COM PROF. MAIOR QUE 1,5 M E ATÉ 3,0 M(MÉDIA MONTANTE E JUSANTE/UMA COMPOSIÇÃO POR TRECHO), ESCAVADEIRA (0,8 M3), LARG. MENOR QUE 1,5 M, EM SOLO DE 1A CATEGORIA, LOCAIS COM BAIXO NÍVEL DE INTERFERÊNCIA. AF_09/2024</t>
  </si>
  <si>
    <t xml:space="preserve"> 3.1.6 </t>
  </si>
  <si>
    <t>PREPARO DE FUNDO DE VALA COM LARGURA MENOR QUE 1,5 M (ACERTO DO SOLO NATURAL). AF_08/2020</t>
  </si>
  <si>
    <t xml:space="preserve"> 3.1.7 </t>
  </si>
  <si>
    <t>REATERRO MECANIZADO DE VALA COM RETROESCAVADEIRA (CAPACIDADE   DA   CAÇAMBA   DA RETRO: 0,26 M³/POTÊNCIA: 88 HP), LARGURA DE 0,8 A 1,5 M, PROFUNDIDADE ATÉ 1,5 M, COM SOLO (SEM SUBSTITUIÇÃO) DE 1ª CATEGORIA, COM PLACA VIBRATÓRIA. AF_08/2023</t>
  </si>
  <si>
    <t xml:space="preserve"> 3.2 </t>
  </si>
  <si>
    <t>POÇOS DE VISITA E BOCAS DE LOBO</t>
  </si>
  <si>
    <t xml:space="preserve"> 3.2.1 </t>
  </si>
  <si>
    <t>CAIXA PARA BOCA DE LOBO SIMPLES RETANGULAR, EM CONCRETO PRÉ-MOLDADO, DIMENSÕES INTERNAS: 0,6X1,0X1,2 M. AF_12/2020</t>
  </si>
  <si>
    <t xml:space="preserve"> 3.2.2 </t>
  </si>
  <si>
    <t>BASE PARA POÇO DE VISITA CIRCULAR PARA DRENAGEM, EM CONCRETO PRÉ-MOLDADO, DIÂMETRO INTERNO = 1,50 M, PROFUNDIDADE = 1,35 M, EXCLUINDO TAMPÃO. AF_12/2020</t>
  </si>
  <si>
    <t xml:space="preserve"> 3.2.3 </t>
  </si>
  <si>
    <t>CHAMINÉ CIRCULAR PARA POÇO DE VISITA PARA DRENAGEM, EM CONCRETO PRÉ-MOLDADO, DIÂMETRO INTERNO = 0,6 M. AF_12/2020</t>
  </si>
  <si>
    <t xml:space="preserve"> 3.2.4 </t>
  </si>
  <si>
    <t>CAIXA COM GRELHA RETANGULAR DE FERRO FUNDIDO, EM ALVENARIA COM BLOCOS DE CONCRETO, DIMENSÕES INTERNAS: 0,30 X 1,00 X 1,00. AF_12/2020</t>
  </si>
  <si>
    <t xml:space="preserve"> 3.2.5 </t>
  </si>
  <si>
    <t xml:space="preserve"> 40GBM_003 </t>
  </si>
  <si>
    <t>INSTALAÇÃO E FORNECIMENTO DE TAMPAO FOFO ARTICULADO, COM BASE / REQUADRO, CLASSE D400 CARGA MAX 40 T, REDONDO, TAMPA 600 MM (COM INSCRICAO EM RELEVO DO TIPO DE REDE)</t>
  </si>
  <si>
    <t xml:space="preserve"> 3.3 </t>
  </si>
  <si>
    <t>DRENAGEM SUPERFICIAL</t>
  </si>
  <si>
    <t xml:space="preserve"> 3.3.1 </t>
  </si>
  <si>
    <t>ÁREA INTERNA</t>
  </si>
  <si>
    <t xml:space="preserve"> 3.3.1.1 </t>
  </si>
  <si>
    <t>ASSENTAMENTO DE GUIA (MEIO-FIO) EM TRECHO RETO, CONFECCIONADA EM CONCRETO PRÉ-FABRICADO, DIMENSÕES 100X15X13X30 CM (COMPRIMENTO X BASE INFERIOR X BASE SUPERIOR X ALTURA). AF_01/2024</t>
  </si>
  <si>
    <t xml:space="preserve"> 3.3.1.2 </t>
  </si>
  <si>
    <t>ASSENTAMENTO DE GUIA (MEIO-FIO) EM TRECHO CURVO, CONFECCIONADA EM CONCRETO PRÉ-FABRICADO, DIMENSÕES 100X15X13X30 CM (COMPRIMENTO X BASE INFERIOR X BASE SUPERIOR X ALTURA). AF_01/2024</t>
  </si>
  <si>
    <t xml:space="preserve"> 3.3.1.3 </t>
  </si>
  <si>
    <t>PINTURA DE MEIO-FIO COM TINTA BRANCA A BASE DE CAL (CAIAÇÃO). AF_05/2021</t>
  </si>
  <si>
    <t xml:space="preserve"> 3.3.2 </t>
  </si>
  <si>
    <t>ÁREA EXTERNA</t>
  </si>
  <si>
    <t xml:space="preserve"> 3.3.2.1 </t>
  </si>
  <si>
    <t xml:space="preserve"> 3.3.2.2 </t>
  </si>
  <si>
    <t xml:space="preserve"> 3.3.2.3 </t>
  </si>
  <si>
    <t>DEMOLIÇÃO DE GUIAS, SARJETAS OU SARJETÕES, DE FORMA MECANIZADA, SEM REAPROVEITAMENTO. AF_09/2023</t>
  </si>
  <si>
    <t xml:space="preserve"> 4.1 </t>
  </si>
  <si>
    <t>FUNDAÇÃO</t>
  </si>
  <si>
    <t xml:space="preserve"> 4.1.1 </t>
  </si>
  <si>
    <t>ESTACAS</t>
  </si>
  <si>
    <t xml:space="preserve"> 4.1.1.1 </t>
  </si>
  <si>
    <t xml:space="preserve"> COMP-1317 </t>
  </si>
  <si>
    <t>Copia da SINAPI (100897) - ESTACA ESCAVADA MECANICAMENTE, SEM FLUIDO ESTABILIZANTE, COM 40CM DE DIÂMETRO, CONCRETO 25 MPa LANÇADO POR CAMINHÃO BETONEIRA</t>
  </si>
  <si>
    <t xml:space="preserve"> 4.1.1.2 </t>
  </si>
  <si>
    <t xml:space="preserve"> COMP-1318 </t>
  </si>
  <si>
    <t>Copia da SINAPI (100896) - ESTACA ESCAVADA MECANICAMENTE, SEM FLUIDO ESTABILIZANTE, COM 30CM DE DIÂMETRO, CONCRETO 25 MPa LANÇADO POR CAMINHÃO BETONEIRA</t>
  </si>
  <si>
    <t xml:space="preserve"> 4.1.1.3 </t>
  </si>
  <si>
    <t>MONTAGEM DE ARMADURA DE ESTACAS, DIÂMETRO = 12,5 MM. AF_09/2021_PS</t>
  </si>
  <si>
    <t>KG</t>
  </si>
  <si>
    <t xml:space="preserve"> 4.1.1.4 </t>
  </si>
  <si>
    <t xml:space="preserve"> COMP-1319 </t>
  </si>
  <si>
    <t>Copia da SINAPI (95578) - MONTAGEM DE ARMADURA LONGITUDINAL/TRANSVERSAL DE ESTACAS DE SEÇÃO CIRCULAR, DIÂMETRO = 10 MM. AF_11/2016</t>
  </si>
  <si>
    <t xml:space="preserve"> 4.1.1.5 </t>
  </si>
  <si>
    <t>ARRASAMENTO MECANICO DE ESTACA DE CONCRETO ARMADO, DIAMETROS DE ATÉ 40 CM. AF_05/2021</t>
  </si>
  <si>
    <t xml:space="preserve"> 4.1.1.6 </t>
  </si>
  <si>
    <t>MONTAGEM DE ARMADURA TRANSVERSAL DE ESTACAS DE SEÇÃO CIRCULAR, DIÂMETRO = 5,0 MM. AF_09/2021_PS</t>
  </si>
  <si>
    <t xml:space="preserve"> 4.1.2 </t>
  </si>
  <si>
    <t>BLOCOS DE COROAMENTO</t>
  </si>
  <si>
    <t xml:space="preserve"> 4.1.2.1 </t>
  </si>
  <si>
    <t>LASTRO DE CONCRETO MAGRO, APLICADO EM BLOCOS DE COROAMENTO OU SAPATAS, ESPESSURA DE 3 CM. AF_01/2024</t>
  </si>
  <si>
    <t xml:space="preserve"> 4.1.2.2 </t>
  </si>
  <si>
    <t>ESCAVAÇÃO MECANIZADA PARA BLOCO DE COROAMENTO OU SAPATA COM RETROESCAVADEIRA (INCLUINDO ESCAVAÇÃO PARA COLOCAÇÃO DE FÔRMAS). AF_01/2024</t>
  </si>
  <si>
    <t xml:space="preserve"> 4.1.2.3 </t>
  </si>
  <si>
    <t>FABRICAÇÃO, MONTAGEM E DESMONTAGEM DE FÔRMA PARA BLOCO DE COROAMENTO, EM MADEIRA SERRADA, E=25 MM, 4 UTILIZAÇÕES. AF_01/2024</t>
  </si>
  <si>
    <t xml:space="preserve"> 4.1.2.4 </t>
  </si>
  <si>
    <t xml:space="preserve"> COMP-1320 </t>
  </si>
  <si>
    <t>Copia da SINAPI (96557) - CONCRETAGEM DE BLOCOS DE COROAMENTO E VIGAS BALDRAMES, FCK 25 MPA, COM USO DE BOMBA - LANÇAMENTO, ADENSAMENTO E ACABAMENTO. AF_06/2017</t>
  </si>
  <si>
    <t xml:space="preserve"> 4.1.2.5 </t>
  </si>
  <si>
    <t>ARMAÇÃO DE BLOCO UTILIZANDO AÇO CA-60 DE 5 MM - MONTAGEM. AF_01/2024</t>
  </si>
  <si>
    <t xml:space="preserve"> 4.1.2.6 </t>
  </si>
  <si>
    <t>ARMAÇÃO DE BLOCO UTILIZANDO AÇO CA-50 DE 6,3 MM - MONTAGEM. AF_01/2024</t>
  </si>
  <si>
    <t xml:space="preserve"> 4.1.2.7 </t>
  </si>
  <si>
    <t>ARMAÇÃO DE BLOCO UTILIZANDO AÇO CA-50 DE 8 MM - MONTAGEM. AF_01/2024</t>
  </si>
  <si>
    <t xml:space="preserve"> 4.1.2.8 </t>
  </si>
  <si>
    <t>ARMAÇÃO DE BLOCO UTILIZANDO AÇO CA-50 DE 10 MM - MONTAGEM. AF_01/2024</t>
  </si>
  <si>
    <t xml:space="preserve"> 4.1.2.9 </t>
  </si>
  <si>
    <t>ARMAÇÃO DE BLOCO, SAPATA ISOLADA, VIGA BALDRAME E SAPATA CORRIDA UTILIZANDO AÇO CA-50 DE 12,5 MM - MONTAGEM. AF_01/2024</t>
  </si>
  <si>
    <t xml:space="preserve"> 4.2 </t>
  </si>
  <si>
    <t>ESTRUTURA EM CONCRETO ARMADO</t>
  </si>
  <si>
    <t xml:space="preserve"> 4.2.1 </t>
  </si>
  <si>
    <t>PILARES</t>
  </si>
  <si>
    <t xml:space="preserve"> 4.2.1.1 </t>
  </si>
  <si>
    <t>MONTAGEM E DESMONTAGEM DE FÔRMA DE PILARES RETANGULARES E ESTRUTURAS SIMILARES, PÉ-DIREITO SIMPLES, EM CHAPA DE MADEIRA COMPENSADA PLASTIFICADA, 14 UTILIZAÇÕES. AF_09/2020</t>
  </si>
  <si>
    <t xml:space="preserve"> 4.2.1.2 </t>
  </si>
  <si>
    <t>CONCRETAGEM DE PILARES, FCK = 25 MPA, COM USO DE BOMBA - LANÇAMENTO, ADENSAMENTO E ACABAMENTO. AF_02/2022_PS</t>
  </si>
  <si>
    <t xml:space="preserve"> 4.2.1.3 </t>
  </si>
  <si>
    <t>ARMAÇÃO DE PILAR OU VIGA DE ESTRUTURA CONVENCIONAL DE CONCRETO ARMADO UTILIZANDO AÇO CA-60 DE 5,0 MM - MONTAGEM. AF_06/2022</t>
  </si>
  <si>
    <t xml:space="preserve"> 4.2.1.4 </t>
  </si>
  <si>
    <t>ARMAÇÃO DE PILAR OU VIGA DE ESTRUTURA CONVENCIONAL DE CONCRETO ARMADO UTILIZANDO AÇO CA-50 DE 6,3 MM - MONTAGEM. AF_06/2022</t>
  </si>
  <si>
    <t xml:space="preserve"> 4.2.1.5 </t>
  </si>
  <si>
    <t>ARMAÇÃO DE PILAR OU VIGA DE ESTRUTURA CONVENCIONAL DE CONCRETO ARMADO UTILIZANDO AÇO CA-50 DE 10,0 MM - MONTAGEM. AF_06/2022</t>
  </si>
  <si>
    <t xml:space="preserve"> 4.2.1.6 </t>
  </si>
  <si>
    <t>ARMAÇÃO DE PILAR OU VIGA DE ESTRUTURA CONVENCIONAL DE CONCRETO ARMADO UTILIZANDO AÇO CA-50 DE 12,5 MM - MONTAGEM. AF_06/2022</t>
  </si>
  <si>
    <t xml:space="preserve"> 4.2.2 </t>
  </si>
  <si>
    <t>VIGAS</t>
  </si>
  <si>
    <t xml:space="preserve"> 4.2.2.1 </t>
  </si>
  <si>
    <t>TÉRREO</t>
  </si>
  <si>
    <t xml:space="preserve"> 4.2.2.1.1 </t>
  </si>
  <si>
    <t xml:space="preserve"> 4.2.2.1.2 </t>
  </si>
  <si>
    <t xml:space="preserve"> 4.2.2.1.3 </t>
  </si>
  <si>
    <t>FABRICAÇÃO, MONTAGEM E DESMONTAGEM DE FÔRMA PARA VIGA BALDRAME, EM MADEIRA SERRADA, E=25 MM, 4 UTILIZAÇÕES. AF_01/2024</t>
  </si>
  <si>
    <t xml:space="preserve"> 4.2.2.1.4 </t>
  </si>
  <si>
    <t xml:space="preserve"> 4.2.2.1.5 </t>
  </si>
  <si>
    <t>ESCAVAÇÃO MECANIZADA PARA VIGA BALDRAME OU SAPATA CORRIDA COM MINI-ESCAVADEIRA (INCLUINDO ESCAVAÇÃO PARA COLOCAÇÃO DE FÔRMAS). AF_01/2024</t>
  </si>
  <si>
    <t xml:space="preserve"> 4.2.2.2 </t>
  </si>
  <si>
    <t>PRIMEIRO PAVIMENTO</t>
  </si>
  <si>
    <t xml:space="preserve"> 4.2.2.2.1 </t>
  </si>
  <si>
    <t xml:space="preserve"> 4.2.2.2.2 </t>
  </si>
  <si>
    <t xml:space="preserve"> 4.2.2.2.3 </t>
  </si>
  <si>
    <t>ARMAÇÃO DE PILAR OU VIGA DE ESTRUTURA CONVENCIONAL DE CONCRETO ARMADO UTILIZANDO AÇO CA-50 DE 8,0 MM - MONTAGEM. AF_06/2022</t>
  </si>
  <si>
    <t xml:space="preserve"> 4.2.2.2.4 </t>
  </si>
  <si>
    <t xml:space="preserve"> 4.2.2.2.5 </t>
  </si>
  <si>
    <t xml:space="preserve"> 4.2.2.2.6 </t>
  </si>
  <si>
    <t>MONTAGEM E DESMONTAGEM DE FÔRMA DE VIGA, ESCORAMENTO METÁLICO, PÉ-DIREITO SIMPLES, EM CHAPA DE MADEIRA PLASTIFICADA, 14 UTILIZAÇÕES. AF_09/2020</t>
  </si>
  <si>
    <t xml:space="preserve"> 4.2.2.2.7 </t>
  </si>
  <si>
    <t xml:space="preserve"> COMP-1321 </t>
  </si>
  <si>
    <t>Copia da SINAPI (92726) - CONCRETAGEM DE VIGAS E LAJES, FCK=25 MPA, PARA LAJES MACIÇAS OU NERVURADAS COM USO DE BOMBA - LANÇAMENTO, ADENSAMENTO E ACABAMENTO. AF_12/2015</t>
  </si>
  <si>
    <t xml:space="preserve"> 4.2.2.3 </t>
  </si>
  <si>
    <t>PAV. CAIXA D'ÁGUA</t>
  </si>
  <si>
    <t xml:space="preserve"> 4.2.2.3.1 </t>
  </si>
  <si>
    <t xml:space="preserve"> 4.2.2.3.2 </t>
  </si>
  <si>
    <t xml:space="preserve"> 4.2.2.3.3 </t>
  </si>
  <si>
    <t xml:space="preserve"> 4.2.2.3.4 </t>
  </si>
  <si>
    <t xml:space="preserve"> 4.2.2.3.5 </t>
  </si>
  <si>
    <t xml:space="preserve"> 4.2.2.3.6 </t>
  </si>
  <si>
    <t xml:space="preserve"> 4.2.2.4 </t>
  </si>
  <si>
    <t>COBERTURA</t>
  </si>
  <si>
    <t xml:space="preserve"> 4.2.2.4.1 </t>
  </si>
  <si>
    <t xml:space="preserve"> 4.2.2.4.2 </t>
  </si>
  <si>
    <t xml:space="preserve"> 4.2.2.4.3 </t>
  </si>
  <si>
    <t xml:space="preserve"> 4.2.2.4.4 </t>
  </si>
  <si>
    <t xml:space="preserve"> 4.2.2.4.5 </t>
  </si>
  <si>
    <t xml:space="preserve"> 4.2.3 </t>
  </si>
  <si>
    <t>LAJES</t>
  </si>
  <si>
    <t xml:space="preserve"> 4.2.3.1 </t>
  </si>
  <si>
    <t xml:space="preserve"> 4.2.3.1.1 </t>
  </si>
  <si>
    <t>ARMAÇÃO DE LAJE DE ESTRUTURA CONVENCIONAL DE CONCRETO ARMADO UTILIZANDO AÇO CA-50 DE 6,3 MM - MONTAGEM. AF_06/2022</t>
  </si>
  <si>
    <t xml:space="preserve"> 4.2.3.1.2 </t>
  </si>
  <si>
    <t>CAMADA SEPARADORA PARA EXECUÇÃO DE RADIER, PISO DE CONCRETO OU LAJE SOBRE SOLO, EM LONA PLÁSTICA. AF_09/2021</t>
  </si>
  <si>
    <t xml:space="preserve"> 4.2.3.1.3 </t>
  </si>
  <si>
    <t xml:space="preserve"> COMP-1322 </t>
  </si>
  <si>
    <t>Copia da SINAPI (97094) - CONCRETAGEM DE RADIER, PISO OU LAJE SOBRE SOLO, FCK 25 MPA, PARA ESPESSURA DE 10 CM - LANÇAMENTO, ADENSAMENTO E ACABAMENTO. AF_09/2017</t>
  </si>
  <si>
    <t xml:space="preserve"> 4.2.3.1.4 </t>
  </si>
  <si>
    <t xml:space="preserve"> CC.0325 </t>
  </si>
  <si>
    <t>Copia da SINAPI (100324) - LASTRO COM MATERIAL GRANULAR (PEDRA BRITADA N.1), APLICADO EM PISOS OU LAJES SOBRE SOLO, ESPESSURA DE *5 CM*. AF_07/2019</t>
  </si>
  <si>
    <t xml:space="preserve"> 4.2.3.2 </t>
  </si>
  <si>
    <t xml:space="preserve"> 4.2.3.2.1 </t>
  </si>
  <si>
    <t xml:space="preserve"> 4.2.3.2.2 </t>
  </si>
  <si>
    <t>ARMAÇÃO DE LAJE DE ESTRUTURA CONVENCIONAL DE CONCRETO ARMADO UTILIZANDO AÇO CA-50 DE 8,0 MM - MONTAGEM. AF_06/2022</t>
  </si>
  <si>
    <t xml:space="preserve"> 4.2.3.2.3 </t>
  </si>
  <si>
    <t>ARMAÇÃO DE LAJE DE ESTRUTURA CONVENCIONAL DE CONCRETO ARMADO UTILIZANDO AÇO CA-50 DE 10,0 MM - MONTAGEM. AF_06/2022</t>
  </si>
  <si>
    <t xml:space="preserve"> 4.2.3.2.4 </t>
  </si>
  <si>
    <t>MONTAGEM E DESMONTAGEM DE FÔRMA DE LAJE MACIÇA, PÉ-DIREITO SIMPLES, EM CHAPA DE MADEIRA COMPENSADA PLASTIFICADA, 14 UTILIZAÇÕES. AF_09/2020</t>
  </si>
  <si>
    <t xml:space="preserve"> 4.2.3.2.5 </t>
  </si>
  <si>
    <t xml:space="preserve"> 4.2.3.3 </t>
  </si>
  <si>
    <t xml:space="preserve"> 4.2.3.3.1 </t>
  </si>
  <si>
    <t xml:space="preserve"> 4.2.3.3.2 </t>
  </si>
  <si>
    <t xml:space="preserve"> 4.2.3.3.3 </t>
  </si>
  <si>
    <t xml:space="preserve"> 4.2.3.3.4 </t>
  </si>
  <si>
    <t xml:space="preserve"> 4.2.4 </t>
  </si>
  <si>
    <t>ESCADAS</t>
  </si>
  <si>
    <t xml:space="preserve"> 4.2.4.1 </t>
  </si>
  <si>
    <t xml:space="preserve"> COMP-1323 </t>
  </si>
  <si>
    <t>Copia da SINAPI (95969) - (COMPOSIÇÃO REPRESENTATIVA) EXECUÇÃO DE ESCADA EM CONCRETO ARMADO, MOLDADA IN LOCO, FCK = 25 MPA. AF_02/2017</t>
  </si>
  <si>
    <t xml:space="preserve"> 4.3 </t>
  </si>
  <si>
    <t>ESTRUTURA METÁLICA</t>
  </si>
  <si>
    <t xml:space="preserve"> 4.3.1 </t>
  </si>
  <si>
    <t xml:space="preserve"> COMP-1324 </t>
  </si>
  <si>
    <t>Copia da SINAPI (100777) - ESTRUTURA TRELIÇADA DE COBERTURA, COM LIGAÇÕES PARAFUSADAS, INCLUSOS PERFIS METÁLICOS, CHAPAS METÁLICAS, MÃO DE OBRA, IÇAMENTO E TRANSPORTE COM GUINDASTE (PERFIS 2 E 3)- FORNECIMENTO E INSTALAÇÃO. AF_01/2020_P</t>
  </si>
  <si>
    <t xml:space="preserve"> 4.3.2 </t>
  </si>
  <si>
    <t xml:space="preserve"> COMP-1325 </t>
  </si>
  <si>
    <t>Copia da SINAPI (100777) - ESTRUTURA TRELIÇADA DE COBERTURA, COM LIGAÇÕES PARAFUSADAS, INCLUSOS PERFIS METÁLICOS, CHAPAS METÁLICAS, MÃO DE OBRA, IÇAMENTO E TRANSPORTE COM GUINDASTE (PERFIL 1)- FORNECIMENTO E INSTALAÇÃO. AF_01/2020_P</t>
  </si>
  <si>
    <t xml:space="preserve"> 4.3.3 </t>
  </si>
  <si>
    <t xml:space="preserve"> COMP-1326 </t>
  </si>
  <si>
    <t>Copia da SINAPI (100777) - ESTRUTURA TRELIÇADA DE COBERTURA, COM LIGAÇÕES PARAFUSADAS, INCLUSOS PERFIS METÁLICOS, CHAPAS METÁLICAS, MÃO DE OBRA, IÇAMENTO E TRANSPORTE COM GUINDASTE (PERFIL CANTONEIRA)- FORNECIMENTO E INSTALAÇÃO. AF_01/2020_P</t>
  </si>
  <si>
    <t xml:space="preserve"> 4.3.4 </t>
  </si>
  <si>
    <t>JATEAMENTO ABRASIVO COM GRANALHA DE AÇO EM PERFIL METÁLICO EM FÁBRICA. AF_01/2020</t>
  </si>
  <si>
    <t xml:space="preserve"> 4.3.5 </t>
  </si>
  <si>
    <t>PINTURA COM TINTA ALQUÍDICA DE FUNDO (TIPO ZARCÃO) PULVERIZADA SOBRE PERFIL METÁLICO EXECUTADO EM FÁBRICA (POR DEMÃO). AF_01/2020_PE</t>
  </si>
  <si>
    <t xml:space="preserve"> 4.3.6 </t>
  </si>
  <si>
    <t>PINTURA COM TINTA ALQUÍDICA DE ACABAMENTO (ESMALTE SINTÉTICO ACETINADO) PULVERIZADA SOBRE PERFIL METÁLICO EXECUTADO EM FÁBRICA (POR DEMÃO). AF_01/2020_PE</t>
  </si>
  <si>
    <t xml:space="preserve"> 4.3.7 </t>
  </si>
  <si>
    <t xml:space="preserve"> CEFAP.CC.0326 </t>
  </si>
  <si>
    <t>FIXAÇÃO COM PARABOLT PBC UNC Ø10mm (3/8"x5")</t>
  </si>
  <si>
    <t xml:space="preserve"> 5.1 </t>
  </si>
  <si>
    <t>PAREDES</t>
  </si>
  <si>
    <t xml:space="preserve"> 5.1.1 </t>
  </si>
  <si>
    <t>ALVENARIA DE VEDAÇÃO E COBOGÓ</t>
  </si>
  <si>
    <t xml:space="preserve"> 5.1.1.1 </t>
  </si>
  <si>
    <t>GBM</t>
  </si>
  <si>
    <t xml:space="preserve"> 5.1.1.1.1 </t>
  </si>
  <si>
    <t>ALVENARIA DE VEDAÇÃO DE BLOCOS CERÂMICOS FURADOS NA HORIZONTAL DE 9X19X29 CM (ESPESSURA 9 CM) E ARGAMASSA DE ASSENTAMENTO COM PREPARO EM BETONEIRA. AF_12/2021</t>
  </si>
  <si>
    <t xml:space="preserve"> 5.1.1.1.2 </t>
  </si>
  <si>
    <t xml:space="preserve"> CEFAP.CC.0300 </t>
  </si>
  <si>
    <t>Copia da SINAPI (101161) - ALVENARIA DE VEDAÇÃO COM ELEMENTO VAZADO DE CONCRETO (COBOGÓ) DE 30x30x10 CM E ARGAMASSA DE ASSENTAMENTO COM PREPARO EM BETONEIRA. AF_05/2020</t>
  </si>
  <si>
    <t xml:space="preserve"> 5.1.1.1.3 </t>
  </si>
  <si>
    <t>FIXAÇÃO (ENCUNHAMENTO) DE ALVENARIA DE VEDAÇÃO COM ARGAMASSA APLICADA COM BISNAGA. AF_03/2024</t>
  </si>
  <si>
    <t xml:space="preserve"> 5.1.1.2 </t>
  </si>
  <si>
    <t xml:space="preserve"> 5.1.1.2.1 </t>
  </si>
  <si>
    <t>MURO EXTERNO</t>
  </si>
  <si>
    <t xml:space="preserve"> 5.1.1.2.1.1 </t>
  </si>
  <si>
    <t xml:space="preserve"> 5.1.1.2.1.2 </t>
  </si>
  <si>
    <t xml:space="preserve"> 5.1.2 </t>
  </si>
  <si>
    <t>VERGAS/CONTRAVERGAS</t>
  </si>
  <si>
    <t xml:space="preserve"> 5.1.2.1 </t>
  </si>
  <si>
    <t>VERGA PRÉ-MOLDADA COM ATÉ 1,5 M DE VÃO, ESPESSURA DE *10* CM. AF_03/2024</t>
  </si>
  <si>
    <t xml:space="preserve"> 5.1.2.2 </t>
  </si>
  <si>
    <t>VERGA MOLDADA IN LOCO EM CONCRETO, ESPESSURA DE *10* CM. AF_03/2024</t>
  </si>
  <si>
    <t xml:space="preserve"> 5.1.2.3 </t>
  </si>
  <si>
    <t>CONTRAVERGA PRÉ-MOLDADA, ESPESSURA DE *10* CM. AF_03/2024</t>
  </si>
  <si>
    <t xml:space="preserve"> 5.1.3 </t>
  </si>
  <si>
    <t>PAINÉIS E DIVISÓRIAS</t>
  </si>
  <si>
    <t xml:space="preserve"> 5.1.3.1 </t>
  </si>
  <si>
    <t>DIVISORIA SANITÁRIA, TIPO CABINE, EM GRANITO CINZA POLIDO, ESP = 3CM, ASSENTADO COM ARGAMASSA COLANTE AC III-E, EXCLUSIVE FERRAGENS. AF_01/2021</t>
  </si>
  <si>
    <t xml:space="preserve"> 5.1.4 </t>
  </si>
  <si>
    <t>DRY-WALL</t>
  </si>
  <si>
    <t xml:space="preserve"> 5.1.4.1 </t>
  </si>
  <si>
    <t>PAREDE COM SISTEMA EM CHAPAS DE GESSO PARA DRYWALL, USO INTERNO, COM DUAS FACES SIMPLES E ESTRUTURA METÁLICA COM GUIAS SIMPLES, SEM VÃOS. AF_07/2023_PS</t>
  </si>
  <si>
    <t xml:space="preserve"> 5.1.4.2 </t>
  </si>
  <si>
    <t>PAREDE COM SISTEMA EM CHAPAS DE GESSO PARA DRYWALL, USO INTERNO, COM UMA FACE SIMPLES E ESTRUTURA METÁLICA COM GUIAS SIMPLES, SEM VÃOS. AF_07/2023_PS</t>
  </si>
  <si>
    <t xml:space="preserve"> 5.2 </t>
  </si>
  <si>
    <t>CONTRAPISOS E REGULARIZAÇÕES</t>
  </si>
  <si>
    <t xml:space="preserve"> 5.2.1 </t>
  </si>
  <si>
    <t>CONTRAPISO EM ARGAMASSA TRAÇO 1:4 (CIMENTO E AREIA), PREPARO MECÂNICO COM BETONEIRA 400 L, APLICADO EM ÁREAS MOLHADAS SOBRE IMPERMEABILIZAÇÃO, ACABAMENTO NÃO REFORÇADO, ESPESSURA 3CM. AF_07/2021</t>
  </si>
  <si>
    <t xml:space="preserve"> 5.2.2 </t>
  </si>
  <si>
    <t>CONTRAPISO EM ARGAMASSA TRAÇO 1:4 (CIMENTO E AREIA), PREPARO MECÂNICO COM BETONEIRA 400 L, APLICADO EM ÁREAS SECAS SOBRE LAJE, ADERIDO, ACABAMENTO NÃO REFORÇADO, ESPESSURA 3CM. AF_07/2021</t>
  </si>
  <si>
    <t xml:space="preserve"> 5.3 </t>
  </si>
  <si>
    <t>ESQUADRIAS</t>
  </si>
  <si>
    <t xml:space="preserve"> 5.3.1 </t>
  </si>
  <si>
    <t>PORTAS</t>
  </si>
  <si>
    <t xml:space="preserve"> 5.3.1.1 </t>
  </si>
  <si>
    <t>KIT DE PORTA-PRONTA DE MADEIRA EM ACABAMENTO MELAMÍNICO BRANCO, FOLHA LEVE OU MÉDIA, E BATENTE METÁLICO, 80X210CM, FIXAÇÃO COM ARGAMASSA - FORNECIMENTO E INSTALAÇÃO. AF_12/2019</t>
  </si>
  <si>
    <t xml:space="preserve"> 5.3.1.2 </t>
  </si>
  <si>
    <t>KIT DE PORTA-PRONTA DE MADEIRA EM ACABAMENTO MELAMÍNICO BRANCO, FOLHA LEVE OU MÉDIA, E BATENTE METÁLICO, 90X210CM, FIXAÇÃO COM ARGAMASSA - FORNECIMENTO E INSTALAÇÃO. AF_12/2019</t>
  </si>
  <si>
    <t xml:space="preserve"> 5.3.1.3 </t>
  </si>
  <si>
    <t xml:space="preserve"> COMP-1879 </t>
  </si>
  <si>
    <t>Copia da SBC (150210) - PORTA DUPLA, DE CORRER, EM VIDRO TEMPERADO INCOLOR 8mm COM FERRAGENS</t>
  </si>
  <si>
    <t xml:space="preserve"> 5.3.1.4 </t>
  </si>
  <si>
    <t>PORTA EM ALUMÍNIO DE ABRIR TIPO VENEZIANA COM GUARNIÇÃO, FIXAÇÃO COM PARAFUSOS - FORNECIMENTO E INSTALAÇÃO. AF_12/2019</t>
  </si>
  <si>
    <t xml:space="preserve"> 5.3.2 </t>
  </si>
  <si>
    <t>JANELAS E BRISE</t>
  </si>
  <si>
    <t xml:space="preserve"> 5.3.2.1 </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</si>
  <si>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</si>
  <si>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 xml:space="preserve"> 5.3.2.2 </t>
  </si>
  <si>
    <t>CAIXILHO FIXO DE ALUMÍNIO PARA VIDRO (VIDRO INCLUSO), BATENTE/ REQUADRO DE 4 A 14 CM, SEM GUARNIÇÃO/ ALIZAR, FIXAÇÃO COM PARAFUSOS, VEDAÇÃO COM SILICONE, EXCLUSIVE CONTRAMARCO - FORNECIMENTO E INSTALAÇÃO. AF_11/2024</t>
  </si>
  <si>
    <t xml:space="preserve"> 5.3.2.3 </t>
  </si>
  <si>
    <t xml:space="preserve"> COMP-1383 </t>
  </si>
  <si>
    <t>Copia da ORSE (11948) - ESQUADRIA DE ALUMÍNIO E VIDRO COMUM INCOLOR, DE ABRIR, COMPLETA - FORNECIMENTO E INSTALAÇÃO</t>
  </si>
  <si>
    <t xml:space="preserve"> 5.3.2.4 </t>
  </si>
  <si>
    <t>CONTRAMARCO DE ALUMÍNIO, FIXAÇÃO COM PARAFUSO - FORNECIMENTO E INSTALAÇÃO. AF_11/2024</t>
  </si>
  <si>
    <t xml:space="preserve"> 5.3.2.5 </t>
  </si>
  <si>
    <t xml:space="preserve"> COMP-1807 </t>
  </si>
  <si>
    <t>BRISE LINEAR, INSTALADO NA VERTICAL, 84MM DE LARGURA, FIXO, COM CANTOS ARREDONDADOS, ÂNGULO DE INCLINAÇÃO DE 45º, COMPOSTO POR PAINÉIS CLICADOS AO PORTA PAINEL. PAINÉIS FABRICADOS EM CHAPA DE ALUMÍNIO LIGA 3105 H26 / ALUZINC, PORTA PAINÉIS EM CHAPA DE ALUZINC, ESTRUTURA FABRICADA EM PERFIL DE AÇO GALVANIZADO, ACABAMENTO LISO - TODOS ACESSÓRIOS DE FIXAÇÃO, TRANSPORTE, MÃO DE OBRA PARA INSTALAÇÃO, ESTADIAS E ANDAIMES ESTÃO INCLUSOS</t>
  </si>
  <si>
    <t xml:space="preserve"> 5.3.3 </t>
  </si>
  <si>
    <t>CERCAMENTO E PORTÕES (PADRÃO CBMDF)</t>
  </si>
  <si>
    <t xml:space="preserve"> 5.3.3.1 </t>
  </si>
  <si>
    <t xml:space="preserve"> ITEM A.1 </t>
  </si>
  <si>
    <t>Adaptado da SINAPI (102363) - ALAMBRADO ESTRUTURADO POR TUBOS DE ACO INDUSTRIAL, COM DIAMETRO 2", COM TELA DE ARAME GALVANIZADO, FIO 12 BWG E MALHA QUADRADA 5X5CM, INCLUSIVE COM PINTURA (1 DEMÃO ZARCÃO E 2 DEMÃOS DE ESMALTE SINTÉTICO). AF_03/2021</t>
  </si>
  <si>
    <t xml:space="preserve"> 5.3.3.2 </t>
  </si>
  <si>
    <t xml:space="preserve"> ITEM DD </t>
  </si>
  <si>
    <t>PORTÃO DE CORRER ESTRUTURADO POR TUBOS DE AÇO INDUSTRIAL, COM DIAMETRO 2", COM TELA DE ARAME GALVANIZADO, FIO 12 BWG E MALHA QUADRADA 5X5CM, DIMENSÕES 7m x 2m, INCLUSIVE COM PINTURA (1 DEMÃO ZARCÃO E 2 DEMÃOS DE ESMALTE SINTÉTICO), ROLDANAS DUPLAS, COM ROLAMENTO DE PRIMEIRA LINHA, INCLUSIVE FUNDAÇÃO, COM AUTOMATIZAÇÃO.</t>
  </si>
  <si>
    <t xml:space="preserve"> 5.3.3.3 </t>
  </si>
  <si>
    <t xml:space="preserve"> COMP-1880 </t>
  </si>
  <si>
    <t>PROTEÇÃO EXTRA EM TUBOS DE ACO INDUSTRIAL, COM DIAMETRO 2", COM ARAME FARPADO GALVANIZADO Nº 16, INCLUSIVE COM PINTURA (1 DEMÃO ZARCÃO E 2 DEMÃOS DE ESMALTE SINTÉTICO)</t>
  </si>
  <si>
    <t>m</t>
  </si>
  <si>
    <t xml:space="preserve"> 5.3.3.4 </t>
  </si>
  <si>
    <t xml:space="preserve"> ITEM A.4 </t>
  </si>
  <si>
    <t>ALAMBRADO ESTRUTURADO POR TUBOS DE ACO INDUSTRIAL, COM DIAMETRO 2", COM TELA DE ARAME GALVANIZADO, FIO 12 BWG E MALHA QUADRADA 5X5CM, DIMENSÕES 2m x 2m, COM PORTA DE 1m, COM PROTEÇÃO EXTRA EM ARAME FARPADO, INCLUSIVE COM PINTURA (1 DEMÃO ZARCÃO E 2 DEMÃOS DE ESMALTE SINTÉTICO). AF_03/2021</t>
  </si>
  <si>
    <t xml:space="preserve"> 5.4 </t>
  </si>
  <si>
    <t>VIDROS</t>
  </si>
  <si>
    <t xml:space="preserve"> 5.4.1 </t>
  </si>
  <si>
    <t xml:space="preserve"> COMP-1378 </t>
  </si>
  <si>
    <t>Copia da SINAPI (85005) - ESPELHO CRISTAL, ESPESSURA 4MM, COM PARAFUSOS DE FIXACAO, SEM MOLDURA</t>
  </si>
  <si>
    <t xml:space="preserve"> 5.4.2 </t>
  </si>
  <si>
    <t xml:space="preserve"> COMP-1387 </t>
  </si>
  <si>
    <t>Copia da SBC (190466) - PORTA DE VIDRO TEMPERADO JATEADO 0,60x1,70m BOX CHUVEIRO WC</t>
  </si>
  <si>
    <t xml:space="preserve"> 5.5 </t>
  </si>
  <si>
    <t>COBERTURA E FECHAMENTO LATERAL</t>
  </si>
  <si>
    <t xml:space="preserve"> 5.5.1 </t>
  </si>
  <si>
    <t>RUFO EM CHAPA DE AÇO GALVANIZADO NÚMERO 24, CORTE DE 25 CM, INCLUSO TRANSPORTE VERTICAL. AF_07/2019</t>
  </si>
  <si>
    <t xml:space="preserve"> 5.5.2 </t>
  </si>
  <si>
    <t>CALHA EM CHAPA DE AÇO GALVANIZADO NÚMERO 24, DESENVOLVIMENTO DE 100 CM, INCLUSO TRANSPORTE VERTICAL. AF_07/2019</t>
  </si>
  <si>
    <t xml:space="preserve"> 5.5.3 </t>
  </si>
  <si>
    <t xml:space="preserve"> 40GBM_002 </t>
  </si>
  <si>
    <t>Copia da SINAPI (94216) - TELHAMENTO COM TELHA METÁLICA TERMOACÚSTICA E = 50 MM, COM ATÉ 2 ÁGUAS, INCLUSO IÇAMENTO. AF_07/2019</t>
  </si>
  <si>
    <t xml:space="preserve"> 5.6 </t>
  </si>
  <si>
    <t>REVESTIMENTOS</t>
  </si>
  <si>
    <t xml:space="preserve"> 5.6.1 </t>
  </si>
  <si>
    <t>REVESTIMENTOS DE PISOS</t>
  </si>
  <si>
    <t xml:space="preserve"> 5.6.1.1 </t>
  </si>
  <si>
    <t xml:space="preserve"> 5.6.1.1.1 </t>
  </si>
  <si>
    <t>PISO EM GRANILITE, MARMORITE OU GRANITINA EM AMBIENTES INTERNOS, COM ESPESSURA DE 8 MM, INCLUSO MISTURA EM BETONEIRA, COLOCAÇÃO DAS JUNTAS, APLICAÇÃO DO PISO, 4 POLIMENTOS COM POLITRIZ, ESTUCAMENTO, SELADOR E CERA. AF_06/2022</t>
  </si>
  <si>
    <t xml:space="preserve"> 5.6.1.1.2 </t>
  </si>
  <si>
    <t>REVESTIMENTO CERÂMICO PARA PISO COM PLACAS TIPO PORCELANATO DE DIMENSÕES 60X60 CM APLICADA EM AMBIENTES DE ÁREA MAIOR QUE 10 M². AF_02/2023_PE</t>
  </si>
  <si>
    <t xml:space="preserve"> 5.6.1.1.3 </t>
  </si>
  <si>
    <t xml:space="preserve"> COMP-1375 </t>
  </si>
  <si>
    <t>Copia da SINAPI (72136) - PISO INDUSTRIAL DE ALTA RESISTENCIA, ESPESSURA 8MM, INCLUSO JUNTAS DE DILATACAO PLASTICAS E POLIMENTO MECANIZADO</t>
  </si>
  <si>
    <t xml:space="preserve"> 5.6.1.2 </t>
  </si>
  <si>
    <t>CALÇAMENTO</t>
  </si>
  <si>
    <t xml:space="preserve"> 5.6.1.2.1 </t>
  </si>
  <si>
    <t xml:space="preserve"> 5.6.1.2.2 </t>
  </si>
  <si>
    <t>LASTRO COM MATERIAL GRANULAR, APLICADO EM PISOS OU LAJES SOBRE SOLO, ESPESSURA DE *5 CM*. AF_01/2024</t>
  </si>
  <si>
    <t xml:space="preserve"> 5.6.1.2.3 </t>
  </si>
  <si>
    <t>EXECUÇÃO DE PASSEIO (CALÇADA) OU PISO DE CONCRETO COM CONCRETO MOLDADO IN LOCO, USINADO, ACABAMENTO CONVENCIONAL, ESPESSURA 6 CM, ARMADO. AF_08/2022</t>
  </si>
  <si>
    <t xml:space="preserve"> 5.6.2 </t>
  </si>
  <si>
    <t>REVESTIMENTOS DE PAREDES</t>
  </si>
  <si>
    <t xml:space="preserve"> 5.6.2.1 </t>
  </si>
  <si>
    <t xml:space="preserve"> 40GBM_001 </t>
  </si>
  <si>
    <t>Copia da SINAPI (87273) - REVESTIMENTO TIPO PORCELANATO PARA PAREDES INTERNAS COM PLACAS DE DIMENSÕES 30X60 CM</t>
  </si>
  <si>
    <t xml:space="preserve"> 5.6.2.2 </t>
  </si>
  <si>
    <t xml:space="preserve"> COMP-1881 </t>
  </si>
  <si>
    <t>Copia da SINAPI (87244) - REVESTIMENTO CERÂMICO PARA PAREDES EXTERNAS EM PASTILHAS DE PORCELANA 5 X 5 CM (PLACAS DE 30 X 30 CM), ALINHADAS A PRUMO. AF_02/2023</t>
  </si>
  <si>
    <t xml:space="preserve"> 5.6.2.3 </t>
  </si>
  <si>
    <t xml:space="preserve"> 40GBM_010 </t>
  </si>
  <si>
    <t>REVESTIMENTO EM CHAPA LISA AÇO PRÉ-PINTADO, ESPESSURA 0,50 mm, COR VERMELHO - FORNECIMENTO E INSTALAÇÃO</t>
  </si>
  <si>
    <t xml:space="preserve"> 5.6.3 </t>
  </si>
  <si>
    <t>REVESTIMENTOS DE FORROS</t>
  </si>
  <si>
    <t xml:space="preserve"> 5.6.3.1 </t>
  </si>
  <si>
    <t>FORRO EM DRYWALL, PARA AMBIENTES COMERCIAIS, INCLUSIVE ESTRUTURA BIRECIONAL DE FIXAÇÃO. AF_08/2023_PS</t>
  </si>
  <si>
    <t xml:space="preserve"> 5.6.3.2 </t>
  </si>
  <si>
    <t>ACABAMENTOS PARA FORRO (RODA-FORRO EM PERFIL METÁLICO E PLÁSTICO). AF_08/2023</t>
  </si>
  <si>
    <t xml:space="preserve"> 5.6.3.3 </t>
  </si>
  <si>
    <t xml:space="preserve"> CEFAP.CC.0309 </t>
  </si>
  <si>
    <t>Copia da SINAPI (104757) - FORRO EM FIBRA MINERAL, PARA AMBIENTES COMERCIAIS, INCLUSIVE ESTRUTURA DE FIXAÇÃO. AF_08/2023</t>
  </si>
  <si>
    <t xml:space="preserve"> 5.6.4 </t>
  </si>
  <si>
    <t>PINTURAS</t>
  </si>
  <si>
    <t xml:space="preserve"> 5.6.4.1 </t>
  </si>
  <si>
    <t>PAREDES INTERNAS GBM</t>
  </si>
  <si>
    <t xml:space="preserve"> 5.6.4.1.1 </t>
  </si>
  <si>
    <t>EMASSAMENTO COM MASSA LÁTEX, APLICAÇÃO EM PAREDE, DUAS DEMÃOS, LIXAMENTO MANUAL. AF_04/2023</t>
  </si>
  <si>
    <t xml:space="preserve"> 5.6.4.1.2 </t>
  </si>
  <si>
    <t>PINTURA LÁTEX ACRÍLICA STANDARD, APLICAÇÃO MANUAL EM PAREDES, DUAS DEMÃOS. AF_04/2023</t>
  </si>
  <si>
    <t xml:space="preserve"> 5.6.4.2 </t>
  </si>
  <si>
    <t>PAREDES EXTERNAS - FACHADAS GBM</t>
  </si>
  <si>
    <t xml:space="preserve"> 5.6.4.2.1 </t>
  </si>
  <si>
    <t xml:space="preserve"> CEFAP.CC.0311 </t>
  </si>
  <si>
    <t>Copia da SINAPI (95626) - APLICAÇÃO MANUAL DE TINTA LÁTEX ACRÍLICA EM PAREDE EXTERNAS DE CASAS, DUAS DEMÃOS. AF_03/2024</t>
  </si>
  <si>
    <t xml:space="preserve"> 5.6.4.2.2 </t>
  </si>
  <si>
    <t>APLICAÇÃO MANUAL DE MASSA ACRÍLICA EM PAREDES EXTERNAS DE CASAS, DUAS DEMÃOS. AF_03/2024</t>
  </si>
  <si>
    <t xml:space="preserve"> 5.6.4.3 </t>
  </si>
  <si>
    <t>PAREDES EXTERNAS - MUROS TERRENO</t>
  </si>
  <si>
    <t xml:space="preserve"> 5.6.4.3.1 </t>
  </si>
  <si>
    <t xml:space="preserve"> 5.6.4.3.2 </t>
  </si>
  <si>
    <t xml:space="preserve"> 5.6.4.4 </t>
  </si>
  <si>
    <t>TETOS GBM</t>
  </si>
  <si>
    <t xml:space="preserve"> 5.6.4.4.1 </t>
  </si>
  <si>
    <t>EMASSAMENTO COM MASSA LÁTEX, APLICAÇÃO EM TETO, UMA DEMÃO, LIXAMENTO MANUAL. AF_04/2023</t>
  </si>
  <si>
    <t xml:space="preserve"> 5.6.4.4.2 </t>
  </si>
  <si>
    <t>PINTURA LÁTEX ACRÍLICA STANDARD, APLICAÇÃO MANUAL EM TETO, DUAS DEMÃOS. AF_04/2023</t>
  </si>
  <si>
    <t xml:space="preserve"> 5.6.4.5 </t>
  </si>
  <si>
    <t>PISO GARAGEM OPERACIONAL</t>
  </si>
  <si>
    <t xml:space="preserve"> 5.6.4.5.1 </t>
  </si>
  <si>
    <t>PINTURA DE PISO COM TINTA EPÓXI, APLICAÇÃO MANUAL, 2 DEMÃOS, INCLUSO PRIMER EPÓXI. AF_05/2021</t>
  </si>
  <si>
    <t xml:space="preserve"> 5.6.4.6 </t>
  </si>
  <si>
    <t>ASFALTO E DEMARCAÇÃO DE VAGAS</t>
  </si>
  <si>
    <t xml:space="preserve"> 5.6.4.6.1 </t>
  </si>
  <si>
    <t xml:space="preserve"> COMP-1552 </t>
  </si>
  <si>
    <t>Copia da SINAPI (72947) - SINALIZACAO HORIZONTAL COM TINTA RETRORREFLETIVA A BASE DE RESINA ACRILICA COM MICROESFERAS DE VIDRO</t>
  </si>
  <si>
    <t xml:space="preserve"> 5.6.5 </t>
  </si>
  <si>
    <t>REVESTIMENTOS ARGAMASSADOS</t>
  </si>
  <si>
    <t xml:space="preserve"> 5.6.5.1 </t>
  </si>
  <si>
    <t xml:space="preserve"> 5.6.5.1.1 </t>
  </si>
  <si>
    <t>CHAPISCO APLICADO EM ALVENARIAS E ESTRUTURAS DE CONCRETO INTERNAS, COM COLHER DE PEDREIRO.  ARGAMASSA TRAÇO 1:3 COM PREPARO EM BETONEIRA 400L. AF_10/2022</t>
  </si>
  <si>
    <t xml:space="preserve"> 5.6.5.1.2 </t>
  </si>
  <si>
    <t>EMBOÇO, EM ARGAMASSA TRAÇO 1:2:8, PREPARO MECÂNICO, APLICADO MANUALMENTE EM PAREDES INTERNAS DE AMBIENTES COM ÁREA MAIOR QUE 10M², E = 17,5MM, COM TALISCAS. AF_03/2024</t>
  </si>
  <si>
    <t xml:space="preserve"> 5.6.5.1.3 </t>
  </si>
  <si>
    <t>MASSA ÚNICA, EM ARGAMASSA TRAÇO 1:2:8, PREPARO MECÂNICO, APLICADA MANUALMENTE EM PAREDES INTERNAS DE AMBIENTES COM ÁREA MAIOR QUE 10M², E = 17,5MM, COM TALISCAS. AF_03/2024</t>
  </si>
  <si>
    <t xml:space="preserve"> 5.6.5.2 </t>
  </si>
  <si>
    <t xml:space="preserve"> 5.6.5.2.1 </t>
  </si>
  <si>
    <t>CHAPISCO APLICADO EM ALVENARIA (COM PRESENÇA DE VÃOS) E ESTRUTURAS DE CONCRETO DE FACHADA, COM COLHER DE PEDREIRO.  ARGAMASSA TRAÇO 1:3 COM PREPARO EM BETONEIRA 400L. AF_10/2022</t>
  </si>
  <si>
    <t xml:space="preserve"> 5.6.5.2.2 </t>
  </si>
  <si>
    <t>EMBOÇO OU MASSA ÚNICA EM ARGAMASSA TRAÇO 1:2:8, PREPARO MECÂNICO COM BETONEIRA 400 L, APLICADA MANUALMENTE EM PANOS DE FACHADA COM PRESENÇA DE VÃOS, ESPESSURA DE 25 MM. AF_08/2022</t>
  </si>
  <si>
    <t xml:space="preserve"> 5.6.5.3 </t>
  </si>
  <si>
    <t>PAREDES ÁREA EXTERNA - MUROS</t>
  </si>
  <si>
    <t xml:space="preserve"> 5.6.5.3.1 </t>
  </si>
  <si>
    <t>CHAPISCO APLICADO EM ALVENARIA (SEM PRESENÇA DE VÃOS) E ESTRUTURAS DE CONCRETO DE FACHADA, COM COLHER DE PEDREIRO.  ARGAMASSA TRAÇO 1:3 COM PREPARO EM BETONEIRA 400L. AF_10/2022</t>
  </si>
  <si>
    <t xml:space="preserve"> 5.6.5.3.2 </t>
  </si>
  <si>
    <t>EMBOÇO OU MASSA ÚNICA EM ARGAMASSA TRAÇO 1:2:8, PREPARO MECÂNICO COM BETONEIRA 400 L, APLICADA MANUALMENTE EM PANOS CEGOS DE FACHADA (SEM PRESENÇA DE VÃOS), ESPESSURA DE 25 MM. AF_08/2022</t>
  </si>
  <si>
    <t xml:space="preserve"> 5.7 </t>
  </si>
  <si>
    <t>ACABAMENTOS E ARREMATES</t>
  </si>
  <si>
    <t xml:space="preserve"> 5.7.1 </t>
  </si>
  <si>
    <t>RODAPÉS</t>
  </si>
  <si>
    <t xml:space="preserve"> 5.7.1.1 </t>
  </si>
  <si>
    <t xml:space="preserve"> CEFAP.CC.0312 </t>
  </si>
  <si>
    <t>Copia da SINAPI (101741) - RODAPÉ EM GRANITINA, ALTURA 15CM. AF_09/2020</t>
  </si>
  <si>
    <t xml:space="preserve"> 5.7.2 </t>
  </si>
  <si>
    <t>SOLEIRAS</t>
  </si>
  <si>
    <t xml:space="preserve"> 5.7.2.1 </t>
  </si>
  <si>
    <t>SOLEIRA EM GRANITO, LARGURA 15 CM, ESPESSURA 2,0 CM. AF_09/2020</t>
  </si>
  <si>
    <t xml:space="preserve"> 5.7.2.2 </t>
  </si>
  <si>
    <t xml:space="preserve"> CEFAP.CC.0313 </t>
  </si>
  <si>
    <t>Copia da SINAPI (104162) - SOLEIRA EM GRANILITE, MARMORITE OU GRANITINA ESPESSURA 8 MM.</t>
  </si>
  <si>
    <t xml:space="preserve"> 5.7.3 </t>
  </si>
  <si>
    <t>PEITORIS</t>
  </si>
  <si>
    <t xml:space="preserve"> 5.7.3.1 </t>
  </si>
  <si>
    <t>PEITORIL LINEAR EM GRANITO OU MÁRMORE, L = 15CM, ASSENTADO COM ARGAMASSA 1:6 COM ADITIVO. AF_11/2020</t>
  </si>
  <si>
    <t xml:space="preserve"> 5.7.4 </t>
  </si>
  <si>
    <t>BANCADAS E CUBAS</t>
  </si>
  <si>
    <t xml:space="preserve"> 5.7.4.1 </t>
  </si>
  <si>
    <t xml:space="preserve"> COMP-1390 </t>
  </si>
  <si>
    <t>Copia da SINAPI (86889) - BANCADA DE GRANITO POLIDO, E=2,5mm - FORNECIMENTO E INSTALAÇÃO. AF_01/2020</t>
  </si>
  <si>
    <t xml:space="preserve"> 5.7.4.2 </t>
  </si>
  <si>
    <t xml:space="preserve"> COMP-1391 </t>
  </si>
  <si>
    <t>Copia da SINAPI (86900) - CUBA DE EMBUTIR RETANGULAR DE AÇO INOXIDÁVEL, 40 X 35 X 12 CM - FORNECIMENTO E INSTALAÇÃO. AF_01/2020</t>
  </si>
  <si>
    <t xml:space="preserve"> 5.7.4.3 </t>
  </si>
  <si>
    <t>CUBA DE EMBUTIR OVAL EM LOUÇA BRANCA, 35 X 50CM OU EQUIVALENTE - FORNECIMENTO E INSTALAÇÃO. AF_01/2020</t>
  </si>
  <si>
    <t xml:space="preserve"> 5.7.4.4 </t>
  </si>
  <si>
    <t>LAVATÓRIO LOUÇA BRANCA SUSPENSO, 29,5 X 39CM OU EQUIVALENTE, PADRÃO POPULAR - FORNECIMENTO E INSTALAÇÃO. AF_01/2020</t>
  </si>
  <si>
    <t xml:space="preserve"> 5.7.4.5 </t>
  </si>
  <si>
    <t xml:space="preserve"> COMP-1882 </t>
  </si>
  <si>
    <t>Copia da SETOP (BAN-ROD-010) - RODABANCADA EM GRANITO H = 10 CM, E = 2 CM</t>
  </si>
  <si>
    <t xml:space="preserve"> 5.8 </t>
  </si>
  <si>
    <t>CORRIMÃO E ESCADA DE FERRO</t>
  </si>
  <si>
    <t xml:space="preserve"> 5.8.1 </t>
  </si>
  <si>
    <t>CORRIMÃO</t>
  </si>
  <si>
    <t xml:space="preserve"> 5.8.1.1 </t>
  </si>
  <si>
    <t xml:space="preserve"> CEFAP.CC.0143 </t>
  </si>
  <si>
    <t>CORRIMÃO EM AÇO INOX AISI304 #18 ESCOVADO, FABRICADO COM TUBO DUPLO DE 1.1/2" (38,10MM) DE DIÂMETRO E ALTURAS DE 92CM E 70CM. FIXAÇÃO NA PAREDE POR MEIO DE SUPORTES 3/8"E ADESIVO ESTRUTURAL,COM FLANGES PARA ACABAMENTO – FORNECIMENTO E INSTALAÇÃO</t>
  </si>
  <si>
    <t xml:space="preserve"> 5.8.2 </t>
  </si>
  <si>
    <t>ESCADA DE FERRO</t>
  </si>
  <si>
    <t xml:space="preserve"> 5.8.2.1 </t>
  </si>
  <si>
    <t xml:space="preserve"> COMP-1381 </t>
  </si>
  <si>
    <t>Copia da SINAPI (74194/001) - ESCADA TIPO MARINHEIRO EM TUBO ACO GALVANIZADO 1 1/2" 5 DEGRAUS</t>
  </si>
  <si>
    <t xml:space="preserve"> 5.9 </t>
  </si>
  <si>
    <t>DIVERSOS</t>
  </si>
  <si>
    <t xml:space="preserve"> 5.9.1 </t>
  </si>
  <si>
    <t xml:space="preserve"> COMP-1512 </t>
  </si>
  <si>
    <t>CONJUNTO DE MASTRO PARA TRÊS BANDEIRAS COM TUBO DE AÇO GALVANIZADO 3" E PEDESTAL</t>
  </si>
  <si>
    <t>UND</t>
  </si>
  <si>
    <t xml:space="preserve"> 5.9.2 </t>
  </si>
  <si>
    <t xml:space="preserve"> COMP-1456 </t>
  </si>
  <si>
    <t>CONJUNTO DE LIXEIRAS PARA COLETA SELETIVA, EM PROPILENO DE ALTA RESISTÊNCIA, COM ESTRUTURA METÁLICA DE SUSTENTAÇÃO COM PINTURA ELETROSTÁTICA, CAPACIDADE 4 X 50L, CORES AZUL, VERDE, AMARELO, VERMELHO – FORNECIMENTO E INSTALAÇÃO</t>
  </si>
  <si>
    <t xml:space="preserve"> 5.9.3 </t>
  </si>
  <si>
    <t>BARRA DE APOIO RETA, EM ACO INOX POLIDO, COMPRIMENTO 70 CM,  FIXADA NA PAREDE - FORNECIMENTO E INSTALAÇÃO. AF_01/2020</t>
  </si>
  <si>
    <t xml:space="preserve"> 5.9.4 </t>
  </si>
  <si>
    <t xml:space="preserve"> COMP-1389 </t>
  </si>
  <si>
    <t>Copia da SINAPI (100866) - BARRA DE APOIO RETA, EM ACO INOX POLIDO, COMPRIMENTO 40CM, FIXADA NA PAREDE - FORNECIMENTO E INSTALAÇÃO. AF_01/2020</t>
  </si>
  <si>
    <t xml:space="preserve"> 5.9.5 </t>
  </si>
  <si>
    <t>PAPELEIRA DE PAREDE EM METAL CROMADO SEM TAMPA, INCLUSO FIXAÇÃO. AF_01/2020</t>
  </si>
  <si>
    <t xml:space="preserve"> 5.9.6 </t>
  </si>
  <si>
    <t>SABONETEIRA DE PAREDE EM METAL CROMADO, INCLUSO FIXAÇÃO. AF_01/2020</t>
  </si>
  <si>
    <t xml:space="preserve"> 5.9.7 </t>
  </si>
  <si>
    <t>ASSENTO SANITÁRIO CONVENCIONAL - FORNECIMENTO E INSTALACAO. AF_01/2020</t>
  </si>
  <si>
    <t xml:space="preserve"> 5.9.8 </t>
  </si>
  <si>
    <t xml:space="preserve"> COMP-1553 </t>
  </si>
  <si>
    <t>Copia da ORSE (9489) - PRATELEIRA EM VIDRO, 50 cm x 13 cm, ESPESSURA 6 mm, COM ACABAMENTO CROMADO, TIPO SOBREPOR - REFERÊNCIA LINHA TARGA DECA, MODELO 2030.C40.CR OU SIMILAR</t>
  </si>
  <si>
    <t>un</t>
  </si>
  <si>
    <t xml:space="preserve"> 5.9.9 </t>
  </si>
  <si>
    <t>SABONETEIRA PLASTICA TIPO DISPENSER PARA SABONETE LIQUIDO COM RESERVATORIO 800 A 1500 ML, INCLUSO FIXAÇÃO. AF_01/2020</t>
  </si>
  <si>
    <t xml:space="preserve"> 5.9.10 </t>
  </si>
  <si>
    <t xml:space="preserve"> COMP-1883 </t>
  </si>
  <si>
    <t>Copia da SINAPI (95547) - TOALHEIRO INTERFOLHADO - FORNECIMENTO E INSTALAÇÃO</t>
  </si>
  <si>
    <t xml:space="preserve"> 5.10 </t>
  </si>
  <si>
    <t>COMUNICAÇÃO VISUAL</t>
  </si>
  <si>
    <t xml:space="preserve"> 5.10.1 </t>
  </si>
  <si>
    <t>LETREIRO E BRASÃO</t>
  </si>
  <si>
    <t xml:space="preserve"> 5.10.1.1 </t>
  </si>
  <si>
    <t xml:space="preserve"> CEFAP.CC.0064 </t>
  </si>
  <si>
    <t>LETREIRO E BRASÃO EM CHAPA METÁLICA MSG 26 - 46MM COM ACABAMENTO EM AÇO ESCOVADO - FORNECIMENTO E INSTALAÇÃO</t>
  </si>
  <si>
    <t xml:space="preserve"> 5.10.2 </t>
  </si>
  <si>
    <t>PLACAS DE COMUNICAÇÃO VISUAL</t>
  </si>
  <si>
    <t xml:space="preserve"> 5.10.2.1 </t>
  </si>
  <si>
    <t xml:space="preserve"> COMP-1459 </t>
  </si>
  <si>
    <t>PLACA DE IDENTIFICAÇÃO DE AMBIENTES DIM. 35X10CM EM CHAPA METÁLICA GALVANIZADA ESPESSURA 1MM, COM PINTURA AUTOMOTIVA VERMELHA E APLICAÇÃO DE ADESIVOS EM FORMAS GEOMÉTRICAS E TEXTOS NA FONTE ARIAL NA COR BRANCA. FIXAÇÃO EM PAREDES DE ALVENARIA OU EM PORTAS COM FITA DUPLA FACE.</t>
  </si>
  <si>
    <t xml:space="preserve"> 5.10.2.2 </t>
  </si>
  <si>
    <t xml:space="preserve"> COMP-1461 </t>
  </si>
  <si>
    <t>PLACA DE IDENTIFICAÇÃO DE AMBIENTES DIM. 20X30CM EM CHAPA METÁLICA GALVANIZADA ESPESSURA 1MM, COM PINTURA AUTOMOTIVA VERMELHA E APLICAÇÃO DE ADESIVOS EM FORMAS GEOMÉTRICAS E TEXTOS NA FONTE ARIAL NA COR BRANCA. FIXAÇÃO EM PAREDES DE ALVENARIA OU EM PORTAS COM FITA DUPLA FACE.</t>
  </si>
  <si>
    <t xml:space="preserve"> 5.11 </t>
  </si>
  <si>
    <t>PAISAGISMO</t>
  </si>
  <si>
    <t xml:space="preserve"> 5.11.1 </t>
  </si>
  <si>
    <t>PLANTIO DE GRAMA BATATAIS EM PLACAS. AF_07/2024</t>
  </si>
  <si>
    <t xml:space="preserve"> 5.12 </t>
  </si>
  <si>
    <t>ESTRUTURA DO MURO E PILARETES PLATIBANDA</t>
  </si>
  <si>
    <t xml:space="preserve"> 5.12.1 </t>
  </si>
  <si>
    <t>MURO</t>
  </si>
  <si>
    <t xml:space="preserve"> 5.12.1.1 </t>
  </si>
  <si>
    <t xml:space="preserve"> 5.12.1.1.1 </t>
  </si>
  <si>
    <t xml:space="preserve"> COMP-1809 </t>
  </si>
  <si>
    <t>Copia da SINAPI (100896) - ESTACA ESCAVADA MECANICAMENTE, SEM FLUIDO ESTABILIZANTE, COM 30CM DE DIÂMETRO, CONCRETO LANÇADO POR CAMINHÃO BETONEIRA</t>
  </si>
  <si>
    <t xml:space="preserve"> 5.12.1.1.2 </t>
  </si>
  <si>
    <t xml:space="preserve"> 5.12.1.1.3 </t>
  </si>
  <si>
    <t xml:space="preserve"> 5.12.1.2 </t>
  </si>
  <si>
    <t>VIGA BALDRAME</t>
  </si>
  <si>
    <t xml:space="preserve"> 5.12.1.2.1 </t>
  </si>
  <si>
    <t>ESCAVAÇÃO MECANIZADA PARA VIGA BALDRAME OU SAPATA CORRIDA COM MINI-ESCAVADEIRA (SEM ESCAVAÇÃO PARA COLOCAÇÃO DE FÔRMAS). AF_01/2024</t>
  </si>
  <si>
    <t xml:space="preserve"> 5.12.1.2.2 </t>
  </si>
  <si>
    <t xml:space="preserve"> 5.12.1.2.3 </t>
  </si>
  <si>
    <t xml:space="preserve"> 5.12.1.2.4 </t>
  </si>
  <si>
    <t xml:space="preserve"> CC.0217 </t>
  </si>
  <si>
    <t>LASTRO DE BRITA</t>
  </si>
  <si>
    <t xml:space="preserve"> 5.12.1.2.5 </t>
  </si>
  <si>
    <t xml:space="preserve"> COMP-1748 </t>
  </si>
  <si>
    <t>Copia da SINAPI (96557) - CONCRETAGEM DE BLOCOS DE COROAMENTO E VIGAS BALDRAMES, FCK 20 MPA - LANÇAMENTO, ADENSAMENTO E ACABAMENTO. AF_06/2017</t>
  </si>
  <si>
    <t xml:space="preserve"> 5.12.1.2.6 </t>
  </si>
  <si>
    <t xml:space="preserve"> COMP-2056 </t>
  </si>
  <si>
    <t>Copia da ORSE (4953) - Impermeabilização de alicerce e viga baldrame com 2 demãos de tinta asfálticatipo Neutrol da Vedacit ou similar, exceto argamassa impermeabilização</t>
  </si>
  <si>
    <t xml:space="preserve"> 5.12.1.3 </t>
  </si>
  <si>
    <t>VIGA SUPERIOR - CINTA DE AMARRAÇÃO</t>
  </si>
  <si>
    <t xml:space="preserve"> 5.12.1.3.1 </t>
  </si>
  <si>
    <t xml:space="preserve"> 5.12.1.3.2 </t>
  </si>
  <si>
    <t xml:space="preserve"> 5.12.1.3.3 </t>
  </si>
  <si>
    <t xml:space="preserve"> COMP-1811 </t>
  </si>
  <si>
    <t>Copia da SINAPI (92480) - MONTAGEM E DESMONTAGEM DE FÔRMA DE VIGA, APOIADA SOBRE A ALVENARIA, PÉ-DIREITO SIMPLES, EM CHAPA DE MADEIRA PLASTIFICADA, 18 UTILIZAÇÕES. AF_09/2020</t>
  </si>
  <si>
    <t xml:space="preserve"> 5.12.1.3.4 </t>
  </si>
  <si>
    <t xml:space="preserve"> COMP-2060 </t>
  </si>
  <si>
    <t>Copia da SINAPI (103675) - CONCRETAGEM DE VIGAS E LAJES, FCK=20 MPA, PARA LAJES MACIÇAS OU NERVURADAS COM USO DE BOMBA - LANÇAMENTO, ADENSAMENTO E ACABAMENTO. AF_02/2022_PS</t>
  </si>
  <si>
    <t xml:space="preserve"> 5.12.1.4 </t>
  </si>
  <si>
    <t xml:space="preserve"> 5.12.1.4.1 </t>
  </si>
  <si>
    <t>MONTAGEM E DESMONTAGEM DE FÔRMA DE PILARES RETANGULARES E ESTRUTURAS SIMILARES, PÉ-DIREITO SIMPLES, EM CHAPA DE MADEIRA COMPENSADA PLASTIFICADA, 18 UTILIZAÇÕES. AF_09/2020</t>
  </si>
  <si>
    <t xml:space="preserve"> 5.12.1.4.2 </t>
  </si>
  <si>
    <t xml:space="preserve"> 5.12.1.4.3 </t>
  </si>
  <si>
    <t xml:space="preserve"> 5.12.1.4.4 </t>
  </si>
  <si>
    <t xml:space="preserve"> COMP-1812 </t>
  </si>
  <si>
    <t>Copia da SINAPI (92720) - CONCRETAGEM DE PILARES, FCK = 20 MPA, COM USO DE BOMBA EM EDIFICAÇÃO COM SEÇÃO MÉDIA DE PILARES MENOR OU IGUAL A 0,25 M² - LANÇAMENTO, ADENSAMENTO E ACABAMENTO. AF_12/2015</t>
  </si>
  <si>
    <t xml:space="preserve"> 5.12.1.5 </t>
  </si>
  <si>
    <t>CHAPIM</t>
  </si>
  <si>
    <t xml:space="preserve"> 5.12.1.5.1 </t>
  </si>
  <si>
    <t xml:space="preserve"> 40GBM_008 </t>
  </si>
  <si>
    <t>Copia da SINAPI (101972) - CHAPIM SOBRE MUROS LINEARES, EM CONCRETO PRÉ-MOLDADO, COMPRIMENTO MAIOR QUE 6 M, ASSENTADO COM ARGAMASSA 1:6 COM ADITIVO. AF_11/2020</t>
  </si>
  <si>
    <t xml:space="preserve"> 5.12.2 </t>
  </si>
  <si>
    <t>ESTRUTURA PLATIBANDA</t>
  </si>
  <si>
    <t xml:space="preserve"> 5.12.2.1 </t>
  </si>
  <si>
    <t xml:space="preserve"> 5.12.2.2 </t>
  </si>
  <si>
    <t xml:space="preserve"> 5.12.2.3 </t>
  </si>
  <si>
    <t xml:space="preserve"> 5.12.2.4 </t>
  </si>
  <si>
    <t xml:space="preserve"> 5.12.2.5 </t>
  </si>
  <si>
    <t xml:space="preserve"> 5.12.3 </t>
  </si>
  <si>
    <t xml:space="preserve"> 5.12.3.1 </t>
  </si>
  <si>
    <t xml:space="preserve"> 5.12.3.2 </t>
  </si>
  <si>
    <t xml:space="preserve"> 40GBM_009 </t>
  </si>
  <si>
    <t>Copia da SINAPI (101978) - CHAPIM SOBRE MUROS NÃO LINEARES, EM CONCRETO PRÉ-MOLDADO, COMPRIMENTO MAIOR QUE 6 M, ASSENTADO COM ARGAMASSA 1:6 COM ADITIVO. AF_11/2020</t>
  </si>
  <si>
    <t xml:space="preserve"> 6.1 </t>
  </si>
  <si>
    <t>ÁGUA FRIA</t>
  </si>
  <si>
    <t xml:space="preserve"> 6.1.1 </t>
  </si>
  <si>
    <t>ALIMENTAÇÃO</t>
  </si>
  <si>
    <t xml:space="preserve"> 6.1.1.1 </t>
  </si>
  <si>
    <t>HIDRÔMETRO</t>
  </si>
  <si>
    <t xml:space="preserve"> 6.1.1.1.1 </t>
  </si>
  <si>
    <t>KIT CAVALETE PARA MEDIÇÃO DE ÁGUA - ENTRADA INDIVIDUALIZADA, EM PVC 25 MM (3/4"), PARA 1 MEDIDOR - FORNECIMENTO E INSTALAÇÃO (EXCLUSIVE HIDRÔMETRO). AF_03/2024</t>
  </si>
  <si>
    <t xml:space="preserve"> 6.1.1.1.2 </t>
  </si>
  <si>
    <t>HIDRÔMETRO DN 3/4", 5,0 M3/H - FORNECIMENTO E INSTALAÇÃO. AF_03/2024</t>
  </si>
  <si>
    <t xml:space="preserve"> 6.1.1.2 </t>
  </si>
  <si>
    <t>REGISTROS</t>
  </si>
  <si>
    <t xml:space="preserve"> 6.1.1.2.1 </t>
  </si>
  <si>
    <t>REGISTRO DE GAVETA BRUTO, LATÃO, ROSCÁVEL, 3/4" - FORNECIMENTO E INSTALAÇÃO. AF_08/2021</t>
  </si>
  <si>
    <t xml:space="preserve"> 6.1.1.3 </t>
  </si>
  <si>
    <t>TUBOS E CONEXÕES EM PVC, FIXAÇÃO, RASGOS E CHUMBAMENTOS</t>
  </si>
  <si>
    <t xml:space="preserve"> 6.1.1.3.1 </t>
  </si>
  <si>
    <t>ADAPTADOR CURTO COM BOLSA E ROSCA PARA REGISTRO, PVC, SOLDÁVEL, DN  25 MM X 3/4", INSTALADO EM RESERVAÇÃO PREDIAL DE ÁGUA - FORNECIMENTO E INSTALAÇÃO. AF_04/2024</t>
  </si>
  <si>
    <t xml:space="preserve"> 6.1.1.3.2 </t>
  </si>
  <si>
    <t>JOELHO 90 GRAUS, PVC, SOLDÁVEL, DN 25MM, INSTALADO EM RAMAL DE DISTRIBUIÇÃO DE ÁGUA - FORNECIMENTO E INSTALAÇÃO. AF_06/2022</t>
  </si>
  <si>
    <t xml:space="preserve"> 6.1.1.3.3 </t>
  </si>
  <si>
    <t>LUVA, PVC, SOLDÁVEL, DN 25MM, INSTALADO EM RAMAL DE DISTRIBUIÇÃO DE ÁGUA - FORNECIMENTO E INSTALAÇÃO. AF_06/2022</t>
  </si>
  <si>
    <t xml:space="preserve"> 6.1.1.3.4 </t>
  </si>
  <si>
    <t xml:space="preserve"> COMP-2048 </t>
  </si>
  <si>
    <t>Copia da SINAPI (105285) - ASSENTAMENTO E FORNECIMENTO DE TUBO DE PVC PARA REDE DE ÁGUA, DN 25, SOLDÁVEL, INSTALADO EM LOCAL COM NÍVEL BAIXO DE INTERFERÊNCIAS (INCLUI FORNECIMENTO). AF_05/2024</t>
  </si>
  <si>
    <t xml:space="preserve"> 6.1.1.3.5 </t>
  </si>
  <si>
    <t>TUBO, PVC, SOLDÁVEL, DE  25MM, INSTALADO EM RESERVAÇÃO PREDIAL DE ÁGUA - FORNECIMENTO E INSTALAÇÃO. AF_04/2024</t>
  </si>
  <si>
    <t xml:space="preserve"> 6.1.1.3.6 </t>
  </si>
  <si>
    <t>TUBO, PVC, SOLDÁVEL, DE 25MM, INSTALADO EM PRUMADA DE ÁGUA - FORNECIMENTO E INSTALAÇÃO. AF_06/2022</t>
  </si>
  <si>
    <t xml:space="preserve"> 6.1.1.3.7 </t>
  </si>
  <si>
    <t>ESCAVAÇÃO MANUAL DE VALA. AF_09/2024</t>
  </si>
  <si>
    <t xml:space="preserve"> 6.1.1.3.8 </t>
  </si>
  <si>
    <t>FIXAÇÃO DE TUBOS VERTICAIS DE PVC ÁGUA, PVC ESGOTO, PVC ÁGUA PLUVIAL, CPVC, PPR, COBRE OU AÇO, DIÂMETROS MENORES OU IGUAIS A 40 MM, COM ABRAÇADEIRA METÁLICA RÍGIDA TIPO U PERFIL 1 1/4", FIXADA EM PERFILADO EM PAREDE. AF_09/2023_PS</t>
  </si>
  <si>
    <t xml:space="preserve"> 6.1.1.3.9 </t>
  </si>
  <si>
    <t>REATERRO MANUAL DE VALAS, COM COMPACTADOR DE SOLOS DE PERCUSSÃO. AF_08/2023</t>
  </si>
  <si>
    <t xml:space="preserve"> 6.1.1.4 </t>
  </si>
  <si>
    <t>RESERVATÓRIO</t>
  </si>
  <si>
    <t xml:space="preserve"> 6.1.1.4.1 </t>
  </si>
  <si>
    <t xml:space="preserve"> COMP-1286 </t>
  </si>
  <si>
    <t>Copia da SINAPI (88503) - CAIXA D´ÁGUA EM POLIETILENO, 1500 LITROS - FORNECIMENTO E INSTALAÇÃO</t>
  </si>
  <si>
    <t xml:space="preserve"> 6.1.2 </t>
  </si>
  <si>
    <t>DISTRIBUIÇÃO</t>
  </si>
  <si>
    <t xml:space="preserve"> 6.1.2.1 </t>
  </si>
  <si>
    <t>REGISTROS E ACESSÓRIOS</t>
  </si>
  <si>
    <t xml:space="preserve"> 6.1.2.1.1 </t>
  </si>
  <si>
    <t>REGISTRO DE GAVETA BRUTO, LATÃO, ROSCÁVEL, 1" - FORNECIMENTO E INSTALAÇÃO. AF_08/2021</t>
  </si>
  <si>
    <t xml:space="preserve"> 6.1.2.1.2 </t>
  </si>
  <si>
    <t>REGISTRO DE GAVETA BRUTO, LATÃO, ROSCÁVEL, 1 1/2" - FORNECIMENTO E INSTALAÇÃO. AF_08/2021</t>
  </si>
  <si>
    <t xml:space="preserve"> 6.1.2.1.3 </t>
  </si>
  <si>
    <t>REGISTRO DE GAVETA BRUTO, LATÃO, ROSCÁVEL, 1", COM ACABAMENTO E CANOPLA CROMADOS - FORNECIMENTO E INSTALAÇÃO. AF_08/2021</t>
  </si>
  <si>
    <t xml:space="preserve"> 6.1.2.1.4 </t>
  </si>
  <si>
    <t>REGISTRO DE GAVETA BRUTO, LATÃO, ROSCÁVEL, 3/4", COM ACABAMENTO E CANOPLA CROMADOS - FORNECIMENTO E INSTALAÇÃO. AF_08/2021</t>
  </si>
  <si>
    <t xml:space="preserve"> 6.1.2.1.5 </t>
  </si>
  <si>
    <t>REGISTRO DE PRESSÃO BRUTO, LATÃO, ROSCÁVEL, 3/4", COM ACABAMENTO E CANOPLA CROMADOS - FORNECIMENTO E INSTALAÇÃO. AF_08/2021</t>
  </si>
  <si>
    <t xml:space="preserve"> 6.1.2.1.6 </t>
  </si>
  <si>
    <t>ENGATE FLEXÍVEL EM INOX, 1/2  X 30CM - FORNECIMENTO E INSTALAÇÃO. AF_01/2020</t>
  </si>
  <si>
    <t xml:space="preserve"> 6.1.2.1.7 </t>
  </si>
  <si>
    <t>ENGATE FLEXÍVEL EM PLÁSTICO BRANCO, 1/2" X 30CM - FORNECIMENTO E INSTALAÇÃO. AF_01/2020</t>
  </si>
  <si>
    <t xml:space="preserve"> 6.1.2.2 </t>
  </si>
  <si>
    <t xml:space="preserve"> 6.1.2.2.1 </t>
  </si>
  <si>
    <t xml:space="preserve"> COMP-1287 </t>
  </si>
  <si>
    <t>Copia da SINAPI (89412) - JOELHO 90 GRAUS, PVC, SOLDÁVEL, DN 25MM, X 1/2" INSTALADO EM RAMAL DE DISTRIBUIÇÃO DE ÁGUA - FORNECIMENTO E INSTALAÇÃO. AF_12/2014</t>
  </si>
  <si>
    <t xml:space="preserve"> 6.1.2.2.2 </t>
  </si>
  <si>
    <t>LUVA SOLDÁVEL E COM ROSCA, PVC, SOLDÁVEL, DN 25MM X 3/4 , INSTALADO EM RAMAL OU SUB-RAMAL DE ÁGUA - FORNECIMENTO E INSTALAÇÃO. AF_06/2022</t>
  </si>
  <si>
    <t xml:space="preserve"> 6.1.2.2.3 </t>
  </si>
  <si>
    <t>ADAPTADOR COM FLANGE E ANEL DE VEDAÇÃO, PVC, SOLDÁVEL, DN 32 MM X 1", INSTALADO EM RESERVAÇÃO PREDIAL DE ÁGUA - FORNECIMENTO E INSTALAÇÃO. AF_04/2024</t>
  </si>
  <si>
    <t xml:space="preserve"> 6.1.2.2.4 </t>
  </si>
  <si>
    <t>ADAPTADOR COM FLANGE E ANEL DE VEDAÇÃO, PVC, SOLDÁVEL, DN 50 MM X 1 1/2", INSTALADO EM RESERVAÇÃO PREDIAL DE ÁGUA - FORNECIMENTO E INSTALAÇÃO. AF_04/2024</t>
  </si>
  <si>
    <t xml:space="preserve"> 6.1.2.2.5 </t>
  </si>
  <si>
    <t>ADAPTADOR CURTO COM BOLSA E ROSCA PARA REGISTRO, PVC, SOLDÁVEL, DN 25MM X 3/4 , INSTALADO EM RAMAL OU SUB-RAMAL DE ÁGUA - FORNECIMENTO E INSTALAÇÃO. AF_06/2022</t>
  </si>
  <si>
    <t xml:space="preserve"> 6.1.2.2.6 </t>
  </si>
  <si>
    <t>ADAPTADOR CURTO COM BOLSA E ROSCA PARA REGISTRO, PVC, SOLDÁVEL, DN 32MM X 1 , INSTALADO EM RAMAL OU SUB-RAMAL DE ÁGUA - FORNECIMENTO E INSTALAÇÃO. AF_06/2022</t>
  </si>
  <si>
    <t xml:space="preserve"> 6.1.2.2.7 </t>
  </si>
  <si>
    <t>ADAPTADOR CURTO COM BOLSA E ROSCA PARA REGISTRO, PVC, SOLDÁVEL, DN 50MM X 1.1/2 , INSTALADO EM PRUMADA DE ÁGUA - FORNECIMENTO E INSTALAÇÃO. AF_06/2022</t>
  </si>
  <si>
    <t xml:space="preserve"> 6.1.2.2.8 </t>
  </si>
  <si>
    <t xml:space="preserve"> COMP-1288 </t>
  </si>
  <si>
    <t>Copia da SINAPI (90375) - BUCHA DE REDUÇÃO, PVC, SOLDÁVEL, DN 32MM X 25MM, INSTALADO EM RAMAL OU SUB-RAMAL DE ÁGUA - FORNECIMENTO E INSTALAÇÃO. AF_03/2015</t>
  </si>
  <si>
    <t xml:space="preserve"> 6.1.2.2.9 </t>
  </si>
  <si>
    <t>BUCHA DE REDUÇÃO, LONGA, PVC, SOLDÁVEL, DN 50 X 25 MM, INSTALADO EM RAMAL DE DISTRIBUIÇÃO DE ÁGUA - FORNECIMENTO E INSTALAÇÃO. AF_06/2022</t>
  </si>
  <si>
    <t xml:space="preserve"> 6.1.2.2.10 </t>
  </si>
  <si>
    <t>JOELHO 45 GRAUS, PVC, SOLDÁVEL, DN 25MM, INSTALADO EM RAMAL DE DISTRIBUIÇÃO DE ÁGUA - FORNECIMENTO E INSTALAÇÃO. AF_06/2022</t>
  </si>
  <si>
    <t xml:space="preserve"> 6.1.2.2.11 </t>
  </si>
  <si>
    <t>JOELHO 45 GRAUS, PVC, SOLDÁVEL, DN 50MM, INSTALADO EM RAMAL DE DISTRIBUIÇÃO DE ÁGUA - FORNECIMENTO E INSTALAÇÃO. AF_06/2022</t>
  </si>
  <si>
    <t xml:space="preserve"> 6.1.2.2.12 </t>
  </si>
  <si>
    <t>JOELHO 90 GRAUS, PVC, SOLDÁVEL, DN 25MM, INSTALADO EM RAMAL OU SUB-RAMAL DE ÁGUA - FORNECIMENTO E INSTALAÇÃO. AF_06/2022</t>
  </si>
  <si>
    <t xml:space="preserve"> 6.1.2.2.13 </t>
  </si>
  <si>
    <t>JOELHO 90 GRAUS, PVC, SOLDÁVEL, DN 32MM, INSTALADO EM RAMAL DE DISTRIBUIÇÃO DE ÁGUA - FORNECIMENTO E INSTALAÇÃO. AF_06/2022</t>
  </si>
  <si>
    <t xml:space="preserve"> 6.1.2.2.14 </t>
  </si>
  <si>
    <t>JOELHO 90 GRAUS, PVC, SOLDÁVEL, DN 50MM, INSTALADO EM RAMAL DE DISTRIBUIÇÃO DE ÁGUA - FORNECIMENTO E INSTALAÇÃO. AF_06/2022</t>
  </si>
  <si>
    <t xml:space="preserve"> 6.1.2.2.15 </t>
  </si>
  <si>
    <t>LUVA, PVC, SOLDÁVEL, DN 50MM, INSTALADO EM RAMAL DE DISTRIBUIÇÃO DE ÁGUA - FORNECIMENTO E INSTALAÇÃO. AF_06/2022</t>
  </si>
  <si>
    <t xml:space="preserve"> 6.1.2.2.16 </t>
  </si>
  <si>
    <t xml:space="preserve"> 6.1.2.2.17 </t>
  </si>
  <si>
    <t>TUBO, PVC, SOLDÁVEL, DE 25MM, INSTALADO EM RAMAL OU SUB-RAMAL DE ÁGUA - FORNECIMENTO E INSTALAÇÃO. AF_06/2022</t>
  </si>
  <si>
    <t xml:space="preserve"> 6.1.2.2.18 </t>
  </si>
  <si>
    <t>RASGO LINEAR MANUAL EM ALVENARIA, PARA RAMAIS/ DISTRIBUIÇÃO DE INSTALAÇÕES HIDRÁULICAS, DIÂMETROS MENORES OU IGUAIS A 40 MM. AF_09/2023</t>
  </si>
  <si>
    <t xml:space="preserve"> 6.1.2.2.19 </t>
  </si>
  <si>
    <t>CHUMBAMENTO LINEAR EM ALVENARIA PARA RAMAIS/DISTRIBUIÇÃO DE INSTALAÇÕES HIDRÁULICAS COM DIÂMETROS MENORES OU IGUAIS A 40 MM. AF_09/2023</t>
  </si>
  <si>
    <t xml:space="preserve"> 6.1.2.2.20 </t>
  </si>
  <si>
    <t>TUBO, PVC, SOLDÁVEL, DE 25MM, INSTALADO EM RAMAL DE DISTRIBUIÇÃO DE ÁGUA - FORNECIMENTO E INSTALAÇÃO. AF_06/2022</t>
  </si>
  <si>
    <t xml:space="preserve"> 6.1.2.2.21 </t>
  </si>
  <si>
    <t>FIXAÇÃO DE TUBOS HORIZONTAIS DE PVC ÁGUA/PVC ESGOTO/PVC PLUVIAL/CPVC/PPR/COBRE OU AÇO, DIÂMETROS MENORES OU IGUAIS A 40 MM, COM ABRAÇADEIRA METÁLICA RÍGIDA TIPO  D  COM PARAFUSO DE FIXAÇÃO 1 1/4", FIXADA DIRETAMENTE NA LAJE OU PAREDE. AF_09/2023</t>
  </si>
  <si>
    <t xml:space="preserve"> 6.1.2.2.22 </t>
  </si>
  <si>
    <t>TUBO, PVC, SOLDÁVEL, DE 32MM, INSTALADO EM RESERVAÇÃO PREDIAL DE ÁGUA - FORNECIMENTO E INSTALAÇÃO. AF_04/2024</t>
  </si>
  <si>
    <t xml:space="preserve"> 6.1.2.2.23 </t>
  </si>
  <si>
    <t>TUBO, PVC, SOLDÁVEL, DE 32MM, INSTALADO EM RAMAL DE DISTRIBUIÇÃO DE ÁGUA - FORNECIMENTO E INSTALAÇÃO. AF_06/2022</t>
  </si>
  <si>
    <t xml:space="preserve"> 6.1.2.2.24 </t>
  </si>
  <si>
    <t>TUBO, PVC, SOLDÁVEL, DE 50MM, INSTALADO EM RAMAL DE DISTRIBUIÇÃO DE ÁGUA - FORNECIMENTO E INSTALAÇÃO. AF_06/2022</t>
  </si>
  <si>
    <t xml:space="preserve"> 6.1.2.2.25 </t>
  </si>
  <si>
    <t>FIXAÇÃO DE TUBOS HORIZONTAIS DE PVC ÁGUA, PVC ESGOTO, PVC ÁGUA PLUVIAL, CPVC, PPR, COBRE OU AÇO, DIÂMETROS MAIORES QUE 40 MM E MENORES OU IGUAIS A 75 MM, COM ABRAÇADEIRA METÁLICA RÍGIDA TIPO U PERFIL 2 1/2", FIXADA EM PERFILADO EM LAJE. AF_09/2023_PS</t>
  </si>
  <si>
    <t xml:space="preserve"> 6.1.2.2.26 </t>
  </si>
  <si>
    <t>TE, PVC, SOLDÁVEL, DN 25MM, INSTALADO EM RAMAL DE DISTRIBUIÇÃO DE ÁGUA - FORNECIMENTO E INSTALAÇÃO. AF_06/2022</t>
  </si>
  <si>
    <t xml:space="preserve"> 6.1.2.2.27 </t>
  </si>
  <si>
    <t>TE, PVC, SOLDÁVEL, DN 32MM, INSTALADO EM RAMAL DE DISTRIBUIÇÃO DE ÁGUA - FORNECIMENTO E INSTALAÇÃO. AF_06/2022</t>
  </si>
  <si>
    <t xml:space="preserve"> 6.1.2.2.28 </t>
  </si>
  <si>
    <t>TE, PVC, SOLDÁVEL, DN 50MM, INSTALADO EM RAMAL DE DISTRIBUIÇÃO DE ÁGUA - FORNECIMENTO E INSTALAÇÃO. AF_06/2022</t>
  </si>
  <si>
    <t xml:space="preserve"> 6.1.2.2.29 </t>
  </si>
  <si>
    <t>TÊ DE REDUÇÃO, PVC, SOLDÁVEL, DN 32MM X 25MM, INSTALADO EM RAMAL DE DISTRIBUIÇÃO DE ÁGUA - FORNECIMENTO E INSTALAÇÃO. AF_06/2022</t>
  </si>
  <si>
    <t xml:space="preserve"> 6.1.2.2.30 </t>
  </si>
  <si>
    <t>TÊ DE REDUÇÃO, PVC, SOLDÁVEL, DN 50MM X 25MM, INSTALADO EM RAMAL DE DISTRIBUIÇÃO DE ÁGUA - FORNECIMENTO E INSTALAÇÃO. AF_06/2022</t>
  </si>
  <si>
    <t xml:space="preserve"> 6.1.2.2.31 </t>
  </si>
  <si>
    <t xml:space="preserve"> COMP-2049 </t>
  </si>
  <si>
    <t>Copia da SINAPI (104005) - TÊ DE REDUÇÃO, PVC, SOLDÁVEL, DN 50MM X 32MM, INSTALADO EM RAMAL DE DISTRIBUIÇÃO DE ÁGUA - FORNECIMENTO E INSTALAÇÃO. AF_06/2022</t>
  </si>
  <si>
    <t xml:space="preserve"> 6.1.2.2.32 </t>
  </si>
  <si>
    <t>JOELHO 90 GRAUS COM BUCHA DE LATÃO, PVC, SOLDÁVEL, DN 25MM, X 1/2  INSTALADO EM RAMAL OU SUB-RAMAL DE ÁGUA - FORNECIMENTO E INSTALAÇÃO. AF_06/2022</t>
  </si>
  <si>
    <t xml:space="preserve"> 6.1.2.2.33 </t>
  </si>
  <si>
    <t>JOELHO 90 GRAUS COM BUCHA DE LATÃO, PVC, SOLDÁVEL, DN 25MM, X 3/4  INSTALADO EM RAMAL OU SUB-RAMAL DE ÁGUA - FORNECIMENTO E INSTALAÇÃO. AF_06/2022</t>
  </si>
  <si>
    <t xml:space="preserve"> 6.1.2.2.34 </t>
  </si>
  <si>
    <t>TÊ COM BUCHA DE LATÃO NA BOLSA CENTRAL, PVC, SOLDÁVEL, DN 25MM X 1/2 , INSTALADO EM RAMAL OU SUB-RAMAL DE ÁGUA - FORNECIMENTO E INSTALAÇÃO. AF_06/2022</t>
  </si>
  <si>
    <t xml:space="preserve"> 6.1.2.2.35 </t>
  </si>
  <si>
    <t>TÊ COM BUCHA DE LATÃO NA BOLSA CENTRAL, PVC, SOLDÁVEL, DN 25MM X 3/4 , INSTALADO EM RAMAL OU SUB-RAMAL DE ÁGUA - FORNECIMENTO E INSTALAÇÃO. AF_06/2022</t>
  </si>
  <si>
    <t xml:space="preserve"> 6.1.3 </t>
  </si>
  <si>
    <t>APARELHOS (LOUÇAS E METAIS)</t>
  </si>
  <si>
    <t xml:space="preserve"> 6.1.3.1 </t>
  </si>
  <si>
    <t>CHUVEIRO ELÉTRICO COMUM CORPO PLÁSTICO, TIPO DUCHA - FORNECIMENTO E INSTALAÇÃO. AF_01/2020</t>
  </si>
  <si>
    <t xml:space="preserve"> 6.1.3.2 </t>
  </si>
  <si>
    <t xml:space="preserve"> COMP-1291 </t>
  </si>
  <si>
    <t>Copia da SINAPI (86914) - TORNEIRA CROMADA 1/2 OU 3/4 PARA JARDIM, PADRÃO MÉDIO - FORNECIMENTO E INSTALAÇÃO. AF_01/2020</t>
  </si>
  <si>
    <t xml:space="preserve"> 6.1.3.3 </t>
  </si>
  <si>
    <t>TORNEIRA CROMADA TUBO MÓVEL, DE PAREDE, 1/2" OU 3/4", PARA PIA DE COZINHA, PADRÃO MÉDIO - FORNECIMENTO E INSTALAÇÃO. AF_01/2020</t>
  </si>
  <si>
    <t xml:space="preserve"> 6.1.3.4 </t>
  </si>
  <si>
    <t>VASO SANITÁRIO SIFONADO COM CAIXA ACOPLADA LOUÇA BRANCA - FORNECIMENTO E INSTALAÇÃO. AF_01/2020</t>
  </si>
  <si>
    <t xml:space="preserve"> 6.1.3.5 </t>
  </si>
  <si>
    <t xml:space="preserve"> COMP-1316 </t>
  </si>
  <si>
    <t>Copia da SBC (190414) - DUCHA HIGIENICA EM METAL CROMADO - FORNECIMENTO E INSTALAÇÃO</t>
  </si>
  <si>
    <t xml:space="preserve"> 6.1.3.6 </t>
  </si>
  <si>
    <t xml:space="preserve"> COMP-1388 </t>
  </si>
  <si>
    <t>Copia da SINAPI (86915) - TORNEIRA CROMADA DE MESA COM FECHAMENTO AUTOMÁTICO, 1/2 OU 3/4, PARA LAVATÓRIO, PADRÃO MÉDIO - FORNECIMENTO E INSTALAÇÃO. AF_01/2020</t>
  </si>
  <si>
    <t xml:space="preserve"> 6.1.3.7 </t>
  </si>
  <si>
    <t>VASO SANITARIO SIFONADO CONVENCIONAL PARA PCD SEM FURO FRONTAL COM LOUÇA BRANCA SEM ASSENTO, INCLUSO CONJUNTO DE LIGAÇÃO PARA BACIA SANITÁRIA AJUSTÁVEL - FORNECIMENTO E INSTALAÇÃO. AF_01/2020</t>
  </si>
  <si>
    <t xml:space="preserve"> 6.2 </t>
  </si>
  <si>
    <t>ESGOTO SANITÁRIO</t>
  </si>
  <si>
    <t xml:space="preserve"> 6.2.1 </t>
  </si>
  <si>
    <t>CAIXAS DE PASSAGEM E OUTRAS</t>
  </si>
  <si>
    <t xml:space="preserve"> 6.2.1.1 </t>
  </si>
  <si>
    <t>CAIXA ENTERRADA HIDRÁULICA RETANGULAR, EM ALVENARIA COM BLOCOS DE CONCRETO, DIMENSÕES INTERNAS: 0,6X0,6X0,6 M PARA REDE DE ESGOTO. AF_12/2020</t>
  </si>
  <si>
    <t xml:space="preserve"> 6.2.1.2 </t>
  </si>
  <si>
    <t>CAIXA ENTERRADA RETENTORA DE AREIA RETANGULAR, EM ALVENARIA COM BLOCOS DE CONCRETO, DIMENSÕES INTERNAS: 1,00 X 1,00 X 1,20 M, EXCLUINDO TAMPÃO. AF_12/2020</t>
  </si>
  <si>
    <t xml:space="preserve"> 6.2.1.3 </t>
  </si>
  <si>
    <t>CAIXA ENTERRADA SEPARADORA DE ÓLEO RETANGULAR, EM ALVENARIA COM BLOCOS DE CONCRETO, DIMENSÕES INTERNAS: 0,8 X 0,8 X 1,00 M, EXCLUINDO TAMPÃO. AF_12/2020</t>
  </si>
  <si>
    <t xml:space="preserve"> 6.2.1.4 </t>
  </si>
  <si>
    <t xml:space="preserve"> COMP-1884 </t>
  </si>
  <si>
    <t>Copia da SINAPI (101804) - CAIXA ENTERRADA COLETORA DE ÓLEO RETANGULAR, EM ALVENARIA COM BLOCOS DE CONCRETO, DIMENSÕES INTERNAS: 0,8 X 0,8 X 1,00 M, EXCLUINDO TAMPÃO. AF_12/2020</t>
  </si>
  <si>
    <t xml:space="preserve"> 6.2.1.5 </t>
  </si>
  <si>
    <t>CAIXA DE GORDURA PEQUENA (CAPACIDADE: 19 L), CIRCULAR, EM PVC, DIÂMETRO INTERNO= 0,3 M. AF_12/2020</t>
  </si>
  <si>
    <t xml:space="preserve"> 6.2.1.6 </t>
  </si>
  <si>
    <t>CHAMINÉ CIRCULAR PARA POÇO DE VISITA PARA ESGOTO, EM CONCRETO PRÉ-MOLDADO, DIÂMETRO INTERNO = 0,6 M. AF_12/2020</t>
  </si>
  <si>
    <t xml:space="preserve"> 6.2.1.7 </t>
  </si>
  <si>
    <t>BASE PARA POÇO DE VISITA CIRCULAR PARA ESGOTO, EM CONCRETO PRÉ-MOLDADO, DIÂMETRO INTERNO = 1,0 M, PROFUNDIDADE = 1,35 M, EXCLUINDO TAMPÃO. AF_12/2020</t>
  </si>
  <si>
    <t xml:space="preserve"> 6.2.1.8 </t>
  </si>
  <si>
    <t>JUNTA ARGAMASSADA ENTRE TUBO DN 100 MM E O POÇO DE VISITA/ CAIXA DE CONCRETO OU ALVENARIA EM REDES DE ESGOTO. AF_01/2021</t>
  </si>
  <si>
    <t xml:space="preserve"> 6.2.1.9 </t>
  </si>
  <si>
    <t xml:space="preserve"> 6.2.2 </t>
  </si>
  <si>
    <t>ACESSÓRIOS EM PVC</t>
  </si>
  <si>
    <t xml:space="preserve"> 6.2.2.1 </t>
  </si>
  <si>
    <t xml:space="preserve"> COMP-1292 </t>
  </si>
  <si>
    <t>Copia da SINAPI (89707) - CAIXA SIFONADA, PVC, DN 150 X 150 X 50 MM, JUNTA ELÁSTICA, FORNECIDA E INSTALADA EM RAMAL DE DESCARGA OU EM RAMAL DE ESGOTO SANITÁRIO. AF_12/2014</t>
  </si>
  <si>
    <t xml:space="preserve"> 6.2.2.2 </t>
  </si>
  <si>
    <t>RALO SIFONADO, PVC, DN 100 X 40 MM, JUNTA SOLDÁVEL, FORNECIDO E INSTALADO EM RAMAL DE DESCARGA OU EM RAMAL DE ESGOTO SANITÁRIO. AF_08/2022</t>
  </si>
  <si>
    <t xml:space="preserve"> 6.2.2.3 </t>
  </si>
  <si>
    <t>SIFÃO DO TIPO GARRAFA EM METAL CROMADO 1 X 1.1/2" - FORNECIMENTO E INSTALAÇÃO. AF_01/2020</t>
  </si>
  <si>
    <t xml:space="preserve"> 6.2.2.4 </t>
  </si>
  <si>
    <t xml:space="preserve"> COMP-1293 </t>
  </si>
  <si>
    <t>Copia da SINAPI (86881) - SIFÃO DO TIPO GARRAFA EM METAL CROMADO 1 X 2" - FORNECIMENTO E INSTALAÇÃO. AF_01/2020</t>
  </si>
  <si>
    <t xml:space="preserve"> 6.2.2.5 </t>
  </si>
  <si>
    <t xml:space="preserve"> COMP-1294 </t>
  </si>
  <si>
    <t>Copia da SINAPI (86877) - VÁLVULA EM METAL CROMADO 1" PARA TANQUE OU LAVATÓRIO - FORNECIMENTO E INSTALAÇÃO. AF_01/2020</t>
  </si>
  <si>
    <t xml:space="preserve"> 6.2.2.6 </t>
  </si>
  <si>
    <t>VÁLVULA EM METAL CROMADO TIPO AMERICANA 3.1/2" X 1.1/2" PARA PIA - FORNECIMENTO E INSTALAÇÃO. AF_01/2020</t>
  </si>
  <si>
    <t xml:space="preserve"> 6.2.3 </t>
  </si>
  <si>
    <t>TUBULAÇÕES E CONEXÕES EM PVC</t>
  </si>
  <si>
    <t xml:space="preserve"> 6.2.3.1 </t>
  </si>
  <si>
    <t>CURVA CURTA 90 GRAUS, PVC, SERIE NORMAL, ESGOTO PREDIAL, DN 40 MM, JUNTA SOLDÁVEL, FORNECIDO E INSTALADO EM RAMAL DE DESCARGA OU RAMAL DE ESGOTO SANITÁRIO. AF_08/2022</t>
  </si>
  <si>
    <t xml:space="preserve"> 6.2.3.2 </t>
  </si>
  <si>
    <t>JOELHO 45 GRAUS, PVC, SERIE NORMAL, ESGOTO PREDIAL, DN 100 MM, JUNTA ELÁSTICA, FORNECIDO E INSTALADO EM RAMAL DE DESCARGA OU RAMAL DE ESGOTO SANITÁRIO. AF_08/2022</t>
  </si>
  <si>
    <t xml:space="preserve"> 6.2.3.3 </t>
  </si>
  <si>
    <t>JOELHO 45 GRAUS, PVC, SERIE NORMAL, ESGOTO PREDIAL, DN 40 MM, JUNTA SOLDÁVEL, FORNECIDO E INSTALADO EM RAMAL DE DESCARGA OU RAMAL DE ESGOTO SANITÁRIO. AF_08/2022</t>
  </si>
  <si>
    <t xml:space="preserve"> 6.2.3.4 </t>
  </si>
  <si>
    <t>JOELHO 45 GRAUS, PVC, SERIE NORMAL, ESGOTO PREDIAL, DN 50 MM, JUNTA ELÁSTICA, FORNECIDO E INSTALADO EM RAMAL DE DESCARGA OU RAMAL DE ESGOTO SANITÁRIO. AF_08/2022</t>
  </si>
  <si>
    <t xml:space="preserve"> 6.2.3.5 </t>
  </si>
  <si>
    <t>JOELHO 90 GRAUS, PVC, SERIE NORMAL, ESGOTO PREDIAL, DN 100 MM, JUNTA ELÁSTICA, FORNECIDO E INSTALADO EM RAMAL DE DESCARGA OU RAMAL DE ESGOTO SANITÁRIO. AF_08/2022</t>
  </si>
  <si>
    <t xml:space="preserve"> 6.2.3.6 </t>
  </si>
  <si>
    <t>JOELHO 90 GRAUS, PVC, SERIE NORMAL, ESGOTO PREDIAL, DN 50 MM, JUNTA ELÁSTICA, FORNECIDO E INSTALADO EM RAMAL DE DESCARGA OU RAMAL DE ESGOTO SANITÁRIO. AF_08/2022</t>
  </si>
  <si>
    <t xml:space="preserve"> 6.2.3.7 </t>
  </si>
  <si>
    <t xml:space="preserve"> COMP-1295 </t>
  </si>
  <si>
    <t>Copia da SINAPI (89801) - JOELHO 90 GRAUS, PVC, SERIE NORMAL, ESGOTO PREDIAL, DN 40 MM, JUNTA ELÁSTICA, FORNECIDO E INSTALADO EM PRUMADA DE ESGOTO SANITÁRIO OU VENTILAÇÃO. AF_12/2014</t>
  </si>
  <si>
    <t xml:space="preserve"> 6.2.3.8 </t>
  </si>
  <si>
    <t>JUNÇÃO SIMPLES, PVC, SERIE NORMAL, ESGOTO PREDIAL, DN 100 X 100 MM, JUNTA ELÁSTICA, FORNECIDO E INSTALADO EM RAMAL DE DESCARGA OU RAMAL DE ESGOTO SANITÁRIO. AF_08/2022</t>
  </si>
  <si>
    <t xml:space="preserve"> 6.2.3.9 </t>
  </si>
  <si>
    <t xml:space="preserve"> COMP-1296 </t>
  </si>
  <si>
    <t>Copia da SINAPI (89795) - JUNÇÃO SIMPLES, PVC, SERIE NORMAL, ESGOTO PREDIAL, DN 75 X 50 MM, JUNTA ELÁSTICA, FORNECIDO E INSTALADO EM RAMAL DE DESCARGA OU RAMAL DE ESGOTO SANITÁRIO. AF_12/2014</t>
  </si>
  <si>
    <t xml:space="preserve"> 6.2.3.10 </t>
  </si>
  <si>
    <t xml:space="preserve"> COMP-1297 </t>
  </si>
  <si>
    <t>Copia da SINAPI (89797) - JUNÇÃO SIMPLES, PVC, SERIE NORMAL, ESGOTO PREDIAL, DN 100 X 50 MM, JUNTA ELÁSTICA, FORNECIDO E INSTALADO EM RAMAL DE DESCARGA OU RAMAL DE ESGOTO SANITÁRIO. AF_12/2014</t>
  </si>
  <si>
    <t xml:space="preserve"> 6.2.3.11 </t>
  </si>
  <si>
    <t xml:space="preserve"> COMP-1298 </t>
  </si>
  <si>
    <t>Copia da SINAPI (89549) - REDUÇÃO EXCÊNTRICA, PVC, SERIE NORMAL, ESGOTO PREDIAL, DN 75 X 50 MM, JUNTA ELÁSTICA - FORNECIMENTO E INSTALAÇÃO</t>
  </si>
  <si>
    <t xml:space="preserve"> 6.2.3.12 </t>
  </si>
  <si>
    <t>TUBO PVC, SERIE NORMAL, ESGOTO PREDIAL, DN 100 MM, FORNECIDO E INSTALADO EM RAMAL DE DESCARGA OU RAMAL DE ESGOTO SANITÁRIO. AF_08/2022</t>
  </si>
  <si>
    <t xml:space="preserve"> 6.2.3.13 </t>
  </si>
  <si>
    <t>TUBO PVC, SERIE NORMAL, ESGOTO PREDIAL, DN 40 MM, FORNECIDO E INSTALADO EM RAMAL DE DESCARGA OU RAMAL DE ESGOTO SANITÁRIO. AF_08/2022</t>
  </si>
  <si>
    <t xml:space="preserve"> 6.2.3.14 </t>
  </si>
  <si>
    <t>TUBO PVC, SERIE NORMAL, ESGOTO PREDIAL, DN 50 MM, FORNECIDO E INSTALADO EM RAMAL DE DESCARGA OU RAMAL DE ESGOTO SANITÁRIO. AF_08/2022</t>
  </si>
  <si>
    <t xml:space="preserve"> 6.2.3.15 </t>
  </si>
  <si>
    <t>TUBO PVC, SERIE NORMAL, ESGOTO PREDIAL, DN 75 MM, FORNECIDO E INSTALADO EM RAMAL DE DESCARGA OU RAMAL DE ESGOTO SANITÁRIO. AF_08/2022</t>
  </si>
  <si>
    <t xml:space="preserve"> 6.2.3.16 </t>
  </si>
  <si>
    <t xml:space="preserve"> 6.2.3.17 </t>
  </si>
  <si>
    <t xml:space="preserve"> COMP-2050 </t>
  </si>
  <si>
    <t>Copia da SINAPI (89786) - TE, PVC, SERIE NORMAL, ESGOTO PREDIAL, DN 75 X 50 MM, JUNTA ELÁSTICA, FORNECIDO E INSTALADO EM RAMAL DE DESCARGA OU RAMAL DE ESGOTO SANITÁRIO. AF_08/2022</t>
  </si>
  <si>
    <t xml:space="preserve"> 6.2.4 </t>
  </si>
  <si>
    <t>VENTILAÇÃO</t>
  </si>
  <si>
    <t xml:space="preserve"> 6.2.4.1 </t>
  </si>
  <si>
    <t>JOELHO 45 GRAUS, PVC, SERIE NORMAL, ESGOTO PREDIAL, DN 50 MM, JUNTA ELÁSTICA, FORNECIDO E INSTALADO EM PRUMADA DE ESGOTO SANITÁRIO OU VENTILAÇÃO. AF_08/2022</t>
  </si>
  <si>
    <t xml:space="preserve"> 6.2.4.2 </t>
  </si>
  <si>
    <t>JOELHO 90 GRAUS, PVC, SERIE NORMAL, ESGOTO PREDIAL, DN 50 MM, JUNTA ELÁSTICA, FORNECIDO E INSTALADO EM PRUMADA DE ESGOTO SANITÁRIO OU VENTILAÇÃO. AF_08/2022</t>
  </si>
  <si>
    <t xml:space="preserve"> 6.2.4.3 </t>
  </si>
  <si>
    <t>JOELHO 90 GRAUS, PVC, SERIE NORMAL, ESGOTO PREDIAL, DN 75 MM, JUNTA ELÁSTICA, FORNECIDO E INSTALADO EM PRUMADA DE ESGOTO SANITÁRIO OU VENTILAÇÃO. AF_08/2022</t>
  </si>
  <si>
    <t xml:space="preserve"> 6.2.4.4 </t>
  </si>
  <si>
    <t>JUNÇÃO SIMPLES, PVC, SERIE NORMAL, ESGOTO PREDIAL, DN 50 X 50 MM, JUNTA ELÁSTICA, FORNECIDO E INSTALADO EM PRUMADA DE ESGOTO SANITÁRIO OU VENTILAÇÃO. AF_08/2022</t>
  </si>
  <si>
    <t xml:space="preserve"> 6.2.4.5 </t>
  </si>
  <si>
    <t xml:space="preserve"> COMP-1300 </t>
  </si>
  <si>
    <t>Copia da SINAPI (89827) - JUNÇÃO SIMPLES, PVC, SERIE NORMAL, ESGOTO PREDIAL, DN 75 X 50 MM, JUNTA ELÁSTICA, FORNECIDO E INSTALADO EM PRUMADA DE ESGOTO SANITÁRIO OU VENTILAÇÃO. AF_12/2014</t>
  </si>
  <si>
    <t xml:space="preserve"> 6.2.4.6 </t>
  </si>
  <si>
    <t>LUVA SIMPLES, PVC, SERIE NORMAL, ESGOTO PREDIAL, DN 50 MM, JUNTA ELÁSTICA, FORNECIDO E INSTALADO EM RAMAL DE DESCARGA OU RAMAL DE ESGOTO SANITÁRIO. AF_08/2022</t>
  </si>
  <si>
    <t xml:space="preserve"> 6.2.4.7 </t>
  </si>
  <si>
    <t xml:space="preserve"> COMP-1307 </t>
  </si>
  <si>
    <t>Copia da SINAPI (89827) - REDUÇÃO EXCÊNTRICA, PVC, SERIE NORMAL, ESGOTO PREDIAL, DN 75 X 50 MM, JUNTA ELÁSTICA - FORNECIMENTO E INSTALAÇÃO</t>
  </si>
  <si>
    <t xml:space="preserve"> 6.2.4.8 </t>
  </si>
  <si>
    <t xml:space="preserve"> COMP-1308 </t>
  </si>
  <si>
    <t>Copia da SINAPI (89827) - TERMINAL DE VENTILAÇÃO, PVC, SÉRIE NORMAL, DN 75 MM, ESGOTO PREDIAL - FORNECIMENTO E INSTALAÇÃO</t>
  </si>
  <si>
    <t xml:space="preserve"> 6.2.4.9 </t>
  </si>
  <si>
    <t xml:space="preserve"> 6.2.4.10 </t>
  </si>
  <si>
    <t xml:space="preserve"> 6.2.4.11 </t>
  </si>
  <si>
    <t>TE, PVC, SERIE NORMAL, ESGOTO PREDIAL, DN 50 X 50 MM, JUNTA ELÁSTICA, FORNECIDO E INSTALADO EM PRUMADA DE ESGOTO SANITÁRIO OU VENTILAÇÃO. AF_08/2022</t>
  </si>
  <si>
    <t xml:space="preserve"> 6.2.4.12 </t>
  </si>
  <si>
    <t xml:space="preserve"> COMP-1309 </t>
  </si>
  <si>
    <t>Copia da SINAPI (89833) - TE, PVC, SERIE NORMAL, ESGOTO PREDIAL, DN 100 X 50 MM, JUNTA ELÁSTICA, FORNECIDO E INSTALADO EM PRUMADA DE ESGOTO SANITÁRIO OU VENTILAÇÃO. AF_12/2014</t>
  </si>
  <si>
    <t xml:space="preserve"> 6.2.4.13 </t>
  </si>
  <si>
    <t xml:space="preserve"> COMP-1310 </t>
  </si>
  <si>
    <t>Copia da SINAPI (89829) - TE, PVC, SERIE NORMAL, ESGOTO PREDIAL, DN 75 X 50 MM, JUNTA ELÁSTICA, FORNECIDO E INSTALADO EM PRUMADA DE ESGOTO SANITÁRIO OU VENTILAÇÃO. AF_12/2014</t>
  </si>
  <si>
    <t xml:space="preserve"> 6.2.5 </t>
  </si>
  <si>
    <t>GRELHAS GARAGEM</t>
  </si>
  <si>
    <t xml:space="preserve"> 6.2.5.1 </t>
  </si>
  <si>
    <t xml:space="preserve"> 6.2.5.2 </t>
  </si>
  <si>
    <t xml:space="preserve"> 6.2.5.3 </t>
  </si>
  <si>
    <t xml:space="preserve"> COMP-1885 </t>
  </si>
  <si>
    <t>Copia da SINAPI (103685) - CONCRETAGEM, FCK=15 MPA, LANÇAMENTO MANUAL - LANÇAMENTO, ADENSAMENTO E ACABAMENTO. AF_02/2022_PS</t>
  </si>
  <si>
    <t xml:space="preserve"> 6.2.5.4 </t>
  </si>
  <si>
    <t>IMPERMEABILIZAÇÃO DE SUPERFÍCIE COM ARGAMASSA POLIMÉRICA / MEMBRANA ACRÍLICA, 3 DEMÃOS. AF_09/2023</t>
  </si>
  <si>
    <t xml:space="preserve"> 6.2.5.5 </t>
  </si>
  <si>
    <t>GRELHA DE FERRO FUNDIDO SIMPLES COM REQUADRO, 200 X 1000 MM, ASSENTADA COM ARGAMASSA 1 : 3 CIMENTO: AREIA - FORNECIMENTO E INSTALAÇÃO. AF_08/2021</t>
  </si>
  <si>
    <t xml:space="preserve"> 6.3 </t>
  </si>
  <si>
    <t>ÁGUA PLUVIAL</t>
  </si>
  <si>
    <t xml:space="preserve"> 6.3.1 </t>
  </si>
  <si>
    <t>CAIXAS DE PASSAGEM</t>
  </si>
  <si>
    <t xml:space="preserve"> 6.3.1.1 </t>
  </si>
  <si>
    <t xml:space="preserve"> COMP-2051 </t>
  </si>
  <si>
    <t>Copia da SINAPI (99260) - CAIXA ENTERRADA HIDRÁULICA RETANGULAR, EM ALVENARIA COM BLOCOS DE CONCRETO, DIMENSÕES INTERNAS: 0,6X0,6X0,6 M PARA REDE DE DRENAGEM. AF_12/2020</t>
  </si>
  <si>
    <t xml:space="preserve"> 6.3.2 </t>
  </si>
  <si>
    <t>ACESSÓRIOS</t>
  </si>
  <si>
    <t xml:space="preserve"> 6.3.2.1 </t>
  </si>
  <si>
    <t>RALO SIFONADO, PVC, DN 100 X 40 MM, JUNTA SOLDÁVEL, FORNECIDO E INSTALADO EM RAMAIS DE ENCAMINHAMENTO DE ÁGUA PLUVIAL. AF_06/2022</t>
  </si>
  <si>
    <t xml:space="preserve"> 6.3.3 </t>
  </si>
  <si>
    <t xml:space="preserve"> 6.3.3.1 </t>
  </si>
  <si>
    <t>JOELHO 45 GRAUS, PVC, SERIE R, ÁGUA PLUVIAL, DN 100 MM, JUNTA ELÁSTICA, FORNECIDO E INSTALADO EM RAMAL DE ENCAMINHAMENTO. AF_06/2022</t>
  </si>
  <si>
    <t xml:space="preserve"> 6.3.3.2 </t>
  </si>
  <si>
    <t>JOELHO 90 GRAUS, PVC, SERIE R, ÁGUA PLUVIAL, DN 100 MM, JUNTA ELÁSTICA, FORNECIDO E INSTALADO EM CONDUTORES VERTICAIS DE ÁGUAS PLUVIAIS. AF_06/2022</t>
  </si>
  <si>
    <t xml:space="preserve"> 6.3.3.3 </t>
  </si>
  <si>
    <t>JOELHO 90 GRAUS, PVC, SERIE R, ÁGUA PLUVIAL, DN 150 MM, JUNTA ELÁSTICA, FORNECIDO E INSTALADO EM RAMAL DE ENCAMINHAMENTO. AF_06/2022</t>
  </si>
  <si>
    <t xml:space="preserve"> 6.3.3.4 </t>
  </si>
  <si>
    <t>TUBO PVC, SÉRIE R, ÁGUA PLUVIAL, DN 100 MM, FORNECIDO E INSTALADO EM RAMAL DE ENCAMINHAMENTO. AF_06/2022</t>
  </si>
  <si>
    <t xml:space="preserve"> 6.3.3.5 </t>
  </si>
  <si>
    <t>TUBO PVC, SÉRIE R, ÁGUA PLUVIAL, DN 150 MM, FORNECIDO E INSTALADO EM CONDUTORES VERTICAIS DE ÁGUAS PLUVIAIS. AF_06/2022</t>
  </si>
  <si>
    <t xml:space="preserve"> 6.3.3.6 </t>
  </si>
  <si>
    <t>TUBO PVC, SÉRIE R, ÁGUA PLUVIAL, DN 150 MM, FORNECIDO E INSTALADO EM RAMAL DE ENCAMINHAMENTO. AF_06/2022</t>
  </si>
  <si>
    <t xml:space="preserve"> 6.3.3.7 </t>
  </si>
  <si>
    <t xml:space="preserve"> COMP-2053 </t>
  </si>
  <si>
    <t>Copia da SINAPI (97134) - ASSENTAMENTO DE TUBO DE PVC, SÉRIE R, PARA REDE DE ÁGUAS PLUVIAIS, DN 150 MM, INSTALADO EM LOCAL COM NÍVEL BAIXO DE INTERFERÊNCIAS</t>
  </si>
  <si>
    <t xml:space="preserve"> 6.3.3.8 </t>
  </si>
  <si>
    <t xml:space="preserve"> 6.3.3.9 </t>
  </si>
  <si>
    <t>JUNÇÃO SIMPLES, PVC, SERIE R, ÁGUA PLUVIAL, DN 100 X 100 MM, JUNTA ELÁSTICA, FORNECIDO E INSTALADO EM RAMAL DE ENCAMINHAMENTO. AF_06/2022</t>
  </si>
  <si>
    <t xml:space="preserve"> 6.3.3.10 </t>
  </si>
  <si>
    <t>JUNÇÃO SIMPLES, PVC, SERIE R, ÁGUA PLUVIAL, DN 150 X 100 MM, JUNTA ELÁSTICA, FORNECIDO E INSTALADO EM RAMAL DE ENCAMINHAMENTO. AF_06/2022</t>
  </si>
  <si>
    <t xml:space="preserve"> 6.3.3.11 </t>
  </si>
  <si>
    <t xml:space="preserve"> COMP-2054 </t>
  </si>
  <si>
    <t>Copia da SINAPI (104174) - JUNÇÃO SIMPLES, PVC, SERIE R, ÁGUA PLUVIAL, DN 150 X 150 MM, JUNTA ELÁSTICA, FORNECIDO E INSTALADO EM RAMAL DE ENCAMINHAMENTO. AF_06/2022</t>
  </si>
  <si>
    <t xml:space="preserve"> 7.1 </t>
  </si>
  <si>
    <t>INSTALAÇÕES ELÉTRICAS GBM</t>
  </si>
  <si>
    <t xml:space="preserve"> 7.1.1 </t>
  </si>
  <si>
    <t>QUADROS DE FORÇA, DISPOSITIVOS DE PROTEÇÃO E DISPOSITIVOS DE COMANDO</t>
  </si>
  <si>
    <t xml:space="preserve"> 7.1.1.1 </t>
  </si>
  <si>
    <t>DISJUNTOR TRIPOLAR TIPO DIN, CORRENTE NOMINAL DE 50A - FORNECIMENTO E INSTALAÇÃO. AF_10/2020</t>
  </si>
  <si>
    <t xml:space="preserve"> 7.1.1.2 </t>
  </si>
  <si>
    <t>DISJUNTOR MONOPOLAR TIPO DIN, CORRENTE NOMINAL DE 10A - FORNECIMENTO E INSTALAÇÃO. AF_10/2020</t>
  </si>
  <si>
    <t xml:space="preserve"> 7.1.1.3 </t>
  </si>
  <si>
    <t>DISJUNTOR MONOPOLAR TIPO DIN, CORRENTE NOMINAL DE 16A - FORNECIMENTO E INSTALAÇÃO. AF_10/2020</t>
  </si>
  <si>
    <t xml:space="preserve"> 7.1.1.4 </t>
  </si>
  <si>
    <t>DISJUNTOR MONOPOLAR TIPO DIN, CORRENTE NOMINAL DE 20A - FORNECIMENTO E INSTALAÇÃO. AF_10/2020</t>
  </si>
  <si>
    <t xml:space="preserve"> 7.1.1.5 </t>
  </si>
  <si>
    <t>DISJUNTOR MONOPOLAR TIPO DIN, CORRENTE NOMINAL DE 32A - FORNECIMENTO E INSTALAÇÃO. AF_10/2020</t>
  </si>
  <si>
    <t xml:space="preserve"> 7.1.1.6 </t>
  </si>
  <si>
    <t xml:space="preserve"> COMP-1330 </t>
  </si>
  <si>
    <t>Copia da SINAPI (93663) - DISPOSITIVO DR, 2 POLOS, SENSIBILIDADE DE 30 MA, CORRENTE DE 25 A, TIPO AC - FORNECIMENTO E INSTALAÇÃO. AF_10/2020</t>
  </si>
  <si>
    <t xml:space="preserve"> 7.1.1.7 </t>
  </si>
  <si>
    <t xml:space="preserve"> COMP-1331 </t>
  </si>
  <si>
    <t>Copia da SINAPI (101632) - RELÉ FOTOELÉTRICO PARA COMANDO DE ILUMINAÇÃO EXTERNA 1000 W, BASE INCLUSA - FORNECIMENTO E INSTALAÇÃO. AF_08/2020</t>
  </si>
  <si>
    <t xml:space="preserve"> 7.1.1.8 </t>
  </si>
  <si>
    <t xml:space="preserve"> COMP-1332 </t>
  </si>
  <si>
    <t>DISPOSITIVO DPS CLASSE II, 1 POLO, TENSAO MAXIMA DE 275 V, CORRENTE MAXIMA DE *90* KA (TIPO AC) - FORNECIMENTO E INSTALAÇÃO. AF_10/2020</t>
  </si>
  <si>
    <t xml:space="preserve"> 7.1.1.9 </t>
  </si>
  <si>
    <t xml:space="preserve"> COMP-1333 </t>
  </si>
  <si>
    <t>Copia da SINAPI (101881) - QUADRO DE DISTRIBUIÇÃO DE ENERGIA EM CHAPA DE AÇO GALVANIZADO, DE EMBUTIR, COM BARRAMENTO TRIFÁSICO, PARA 46 DISJUNTORES DIN 100A - FORNECIMENTO E INSTALAÇÃO. AF_10/2020</t>
  </si>
  <si>
    <t xml:space="preserve"> 7.1.1.10 </t>
  </si>
  <si>
    <t xml:space="preserve"> COMP-1334 </t>
  </si>
  <si>
    <t>Copia da SINAPI (101881) - QUADRO DE DISTRIBUIÇÃO DE ENERGIA EM CHAPA DE AÇO GALVANIZADO, DE EMBUTIR, COM BARRAMENTO TRIFÁSICO, PARA 54 DISJUNTORES DIN 100A - FORNECIMENTO E INSTALAÇÃO. AF_10/2020</t>
  </si>
  <si>
    <t xml:space="preserve"> 7.1.2 </t>
  </si>
  <si>
    <t>ELETRODUTOS, ACESSÓRIOS E CAIXAS DE PASSAGEM</t>
  </si>
  <si>
    <t xml:space="preserve"> 7.1.2.1 </t>
  </si>
  <si>
    <t>CAIXA RETANGULAR 4" X 2" ALTA (2,00 M DO PISO), PVC, INSTALADA EM PAREDE - FORNECIMENTO E INSTALAÇÃO. AF_03/2023</t>
  </si>
  <si>
    <t xml:space="preserve"> 7.1.2.2 </t>
  </si>
  <si>
    <t>CAIXA RETANGULAR 4" X 2" MÉDIA (1,30 M DO PISO), PVC, INSTALADA EM PAREDE - FORNECIMENTO E INSTALAÇÃO. AF_03/2023</t>
  </si>
  <si>
    <t xml:space="preserve"> 7.1.2.3 </t>
  </si>
  <si>
    <t>CAIXA RETANGULAR 4" X 2" BAIXA (0,30 M DO PISO), PVC, INSTALADA EM PAREDE - FORNECIMENTO E INSTALAÇÃO. AF_03/2023</t>
  </si>
  <si>
    <t xml:space="preserve"> 7.1.2.4 </t>
  </si>
  <si>
    <t>CAIXA OCTOGONAL 3" X 3", PVC, INSTALADA EM LAJE - FORNECIMENTO E INSTALAÇÃO. AF_03/2023</t>
  </si>
  <si>
    <t xml:space="preserve"> 7.1.2.5 </t>
  </si>
  <si>
    <t>CAIXA RETANGULAR 4" X 4" BAIXA (0,30 M DO PISO), PVC, INSTALADA EM PAREDE - FORNECIMENTO E INSTALAÇÃO. AF_03/2023</t>
  </si>
  <si>
    <t xml:space="preserve"> 7.1.2.6 </t>
  </si>
  <si>
    <t>LUVA PARA ELETRODUTO, PVC, ROSCÁVEL, DN 25 MM (3/4"), PARA CIRCUITOS TERMINAIS, INSTALADA EM LAJE - FORNECIMENTO E INSTALAÇÃO. AF_03/2023</t>
  </si>
  <si>
    <t xml:space="preserve"> 7.1.2.7 </t>
  </si>
  <si>
    <t xml:space="preserve"> COMP-1336 </t>
  </si>
  <si>
    <t>Copia da SINAPI (100561) - CAIXA DE PASSAGEM, DE EMBUTIR, EM PVC, 150 X 150 X 75 MM - FORNECIMENTO E INSTALAÇÃO. AF_11/2019</t>
  </si>
  <si>
    <t xml:space="preserve"> 7.1.2.8 </t>
  </si>
  <si>
    <t xml:space="preserve"> COMP-1337 </t>
  </si>
  <si>
    <t>Copia da SINAPI (100561) - CAIXA DE PASSAGEM, DE EMBUTIR, EM PVC, 100 X 100 X 80 MM - FORNECIMENTO E INSTALAÇÃO. AF_11/2019</t>
  </si>
  <si>
    <t xml:space="preserve"> 7.1.2.9 </t>
  </si>
  <si>
    <t>ELETRODUTO FLEXÍVEL CORRUGADO, PVC, DN 32 MM (1"), PARA CIRCUITOS TERMINAIS, INSTALADO EM PAREDE - FORNECIMENTO E INSTALAÇÃO. AF_03/2023</t>
  </si>
  <si>
    <t xml:space="preserve"> 7.1.2.10 </t>
  </si>
  <si>
    <t>ELETRODUTO FLEXÍVEL CORRUGADO, PVC, DN 25 MM (3/4"), PARA CIRCUITOS TERMINAIS, INSTALADO EM PAREDE - FORNECIMENTO E INSTALAÇÃO. AF_03/2023</t>
  </si>
  <si>
    <t xml:space="preserve"> 7.1.2.11 </t>
  </si>
  <si>
    <t>RASGO LINEAR MANUAL EM ALVENARIA, PARA ELETRODUTOS, DIÂMETROS MENORES OU IGUAIS A 40 MM. AF_09/2023</t>
  </si>
  <si>
    <t xml:space="preserve"> 7.1.2.12 </t>
  </si>
  <si>
    <t xml:space="preserve"> COMP-1338 </t>
  </si>
  <si>
    <t>Copia da SINAPI (90466) - CHUMBAMENTO LINEAR EM ALVENARIA PARA PARA ELETRODUTOS COM DIAMETROS MENORES OU IGUAIS A 40 MM.</t>
  </si>
  <si>
    <t xml:space="preserve"> 7.1.2.13 </t>
  </si>
  <si>
    <t>ELETRODUTO FLEXÍVEL CORRUGADO, PEAD, DN 40 MM (1 1/4"), PARA CIRCUITOS TERMINAIS, INSTALADO EM LAJE - FORNECIMENTO E INSTALAÇÃO. AF_03/2023</t>
  </si>
  <si>
    <t xml:space="preserve"> 7.1.2.14 </t>
  </si>
  <si>
    <t>ELETRODUTO FLEXÍVEL CORRUGADO, PEAD, DN 63 (2"), PARA REDE ENTERRADA DE DISTRIBUIÇÃO DE ENERGIA ELÉTRICA - FORNECIMENTO E INSTALAÇÃO. AF_12/2021</t>
  </si>
  <si>
    <t xml:space="preserve"> 7.1.2.15 </t>
  </si>
  <si>
    <t>ELETRODUTO RÍGIDO ROSCÁVEL, PVC, DN 25 MM (3/4"), PARA CIRCUITOS TERMINAIS, INSTALADO EM LAJE - FORNECIMENTO E INSTALAÇÃO. AF_03/2023</t>
  </si>
  <si>
    <t xml:space="preserve"> 7.1.2.16 </t>
  </si>
  <si>
    <t xml:space="preserve"> 7.1.2.17 </t>
  </si>
  <si>
    <t xml:space="preserve"> COMP-2040 </t>
  </si>
  <si>
    <t>Copia da SINAPI (100556) - CAIXA DE PASSAGEM 15X15X10CM (SOBREPOR), FORNECIMENTO E INSTALACAO. AF_11/2019</t>
  </si>
  <si>
    <t xml:space="preserve"> 7.1.2.18 </t>
  </si>
  <si>
    <t xml:space="preserve"> 40GBM_004 </t>
  </si>
  <si>
    <t>Copia da SINAPI (104406) - ELETRODUTO RIGIDO, EM ACO ZINCADO OU GALVANIZADO, TIPO LEVE, DN=3/4", APARENTE - FORNECIMENTO E INSTALAÇÃO. AF_10/2022</t>
  </si>
  <si>
    <t xml:space="preserve"> 7.1.3 </t>
  </si>
  <si>
    <t>CABOS E FIOS</t>
  </si>
  <si>
    <t xml:space="preserve"> 7.1.3.1 </t>
  </si>
  <si>
    <t>CABO DE COBRE FLEXÍVEL ISOLADO, 6 MM², ANTI-CHAMA 0,6/1,0 KV, PARA CIRCUITOS TERMINAIS - FORNECIMENTO E INSTALAÇÃO. AF_03/2023</t>
  </si>
  <si>
    <t xml:space="preserve"> 7.1.3.2 </t>
  </si>
  <si>
    <t>CABO DE COBRE FLEXÍVEL ISOLADO, 1,5 MM², ANTI-CHAMA 450/750 V, PARA CIRCUITOS TERMINAIS - FORNECIMENTO E INSTALAÇÃO. AF_03/2023</t>
  </si>
  <si>
    <t xml:space="preserve"> 7.1.3.3 </t>
  </si>
  <si>
    <t>CABO DE COBRE FLEXÍVEL ISOLADO, 2,5 MM², ANTI-CHAMA 450/750 V, PARA CIRCUITOS TERMINAIS - FORNECIMENTO E INSTALAÇÃO. AF_03/2023</t>
  </si>
  <si>
    <t xml:space="preserve"> 7.1.3.4 </t>
  </si>
  <si>
    <t>CABO DE COBRE FLEXÍVEL ISOLADO, 4 MM², ANTI-CHAMA 450/750 V, PARA CIRCUITOS TERMINAIS - FORNECIMENTO E INSTALAÇÃO. AF_03/2023</t>
  </si>
  <si>
    <t xml:space="preserve"> 7.1.3.5 </t>
  </si>
  <si>
    <t>CABO DE COBRE FLEXÍVEL ISOLADO, 6 MM², ANTI-CHAMA 450/750 V, PARA CIRCUITOS TERMINAIS - FORNECIMENTO E INSTALAÇÃO. AF_03/2023</t>
  </si>
  <si>
    <t xml:space="preserve"> 7.1.4 </t>
  </si>
  <si>
    <t>LUMINÁRIAS</t>
  </si>
  <si>
    <t xml:space="preserve"> 7.1.4.1 </t>
  </si>
  <si>
    <t xml:space="preserve"> COMP-1341 </t>
  </si>
  <si>
    <t>Copia da SBC (060222) - LUMINARIA INDUSTRIAL PENDENTE LED HIGH BAY LIGHT 80W</t>
  </si>
  <si>
    <t xml:space="preserve"> 7.1.4.2 </t>
  </si>
  <si>
    <t xml:space="preserve"> COMP-1342 </t>
  </si>
  <si>
    <t>Copia da SINAPI (97587) - LUMINÁRIA TUBULAR DE EMBUTIR LED 4X10 W, ESTRUTURA EM CHAPA DE AÇO TRATADA, PINTURA ELETROSTÁTICA COR BRANCA, REFLETOR EM ALUMÍNIO ANODIZADO, DIMENSÕES (AxLxC) 110 x 600 x 600 mm., LÂMPADAS INCLUSAS - FORNECIMENTO E INSTALAÇÃO</t>
  </si>
  <si>
    <t xml:space="preserve"> 7.1.4.3 </t>
  </si>
  <si>
    <t xml:space="preserve"> COMP-1343 </t>
  </si>
  <si>
    <t>Copia da SINAPI (97587) - LUMINÁRIA TUBULAR DE EMBUTIR LED 2X18 W, ESTRUTURA EM CHAPA DE AÇO TRATADA, PINTURA ELETROSTÁTICA COR BRANCA, DIFUSOR TRANSLÚCIDO, DIMENSÕES (AxLxC) 60 x 155 x 640 mm, LÂMPADAS INCLUSAS - FORNECIMENTO E INSTALAÇÃO</t>
  </si>
  <si>
    <t xml:space="preserve"> 7.1.4.4 </t>
  </si>
  <si>
    <t xml:space="preserve"> COMP-1344 </t>
  </si>
  <si>
    <t>ANUNCIADORES VISUAIS 4x9W CONFECCIONADO EM CAIXA DE MADEIRA FORMICADA BRANCA, COM FECHAMENTO EM VIDRO, LÂMPADAS INCLUSAS</t>
  </si>
  <si>
    <t xml:space="preserve"> 7.1.4.5 </t>
  </si>
  <si>
    <t xml:space="preserve"> COMP-1345 </t>
  </si>
  <si>
    <t>Copia da SBC (060012) - FITA DE LED, 9,6 W/m, TEMPERATURA DE COR 4.000K,  FLUXO LUMINOSO 900lm, VIDA ÚTIL MÍNIMA DE 30.000 HORAS, IRC MÍNIMO DE 80%, GRAU DE PROTEÇÃO IP67, 220V - FORNECIMENTO E INSTALAÇÃO</t>
  </si>
  <si>
    <t xml:space="preserve"> 7.1.5 </t>
  </si>
  <si>
    <t>INTERRUPTORES E TOMADAS</t>
  </si>
  <si>
    <t xml:space="preserve"> 7.1.5.1 </t>
  </si>
  <si>
    <t>INTERRUPTOR PARALELO (1 MÓDULO), 10A/250V, INCLUINDO SUPORTE E PLACA - FORNECIMENTO E INSTALAÇÃO. AF_03/2023</t>
  </si>
  <si>
    <t xml:space="preserve"> 7.1.5.2 </t>
  </si>
  <si>
    <t>INTERRUPTOR SIMPLES (1 MÓDULO), 10A/250V, INCLUINDO SUPORTE E PLACA - FORNECIMENTO E INSTALAÇÃO. AF_03/2023</t>
  </si>
  <si>
    <t xml:space="preserve"> 7.1.5.3 </t>
  </si>
  <si>
    <t>INTERRUPTOR SIMPLES (1 MÓDULO) COM 1 TOMADA DE EMBUTIR 2P+T 10 A, INCLUINDO SUPORTE E PLACA - FORNECIMENTO E INSTALAÇÃO. AF_03/2023</t>
  </si>
  <si>
    <t xml:space="preserve"> 7.1.5.4 </t>
  </si>
  <si>
    <t>TOMADA BAIXA DE EMBUTIR (2 MÓDULOS), 2P+T 10 A, INCLUINDO SUPORTE E PLACA - FORNECIMENTO E INSTALAÇÃO. AF_03/2023</t>
  </si>
  <si>
    <t xml:space="preserve"> 7.1.5.5 </t>
  </si>
  <si>
    <t xml:space="preserve"> COMP-1335 </t>
  </si>
  <si>
    <t>Copia da SINAPI (91946) - SUPORTE PARAFUSADO COM PLACA DE ENCAIXE 4" X 2" PARA PONTO ELÉTRICO, COM FURO - FORNECIMENTO E INSTALAÇÃO. AF_12/2015</t>
  </si>
  <si>
    <t xml:space="preserve"> 7.1.5.6 </t>
  </si>
  <si>
    <t>TOMADA BAIXA DE EMBUTIR (1 MÓDULO), 2P+T 10 A, INCLUINDO SUPORTE E PLACA - FORNECIMENTO E INSTALAÇÃO. AF_03/2023</t>
  </si>
  <si>
    <t xml:space="preserve"> 7.1.5.7 </t>
  </si>
  <si>
    <t>TOMADA MÉDIA DE EMBUTIR (1 MÓDULO), 2P+T 10 A, INCLUINDO SUPORTE E PLACA - FORNECIMENTO E INSTALAÇÃO. AF_03/2023</t>
  </si>
  <si>
    <t xml:space="preserve"> 7.1.5.8 </t>
  </si>
  <si>
    <t>TOMADA ALTA DE EMBUTIR (1 MÓDULO), 2P+T 10 A, INCLUINDO SUPORTE E PLACA - FORNECIMENTO E INSTALAÇÃO. AF_03/2023</t>
  </si>
  <si>
    <t xml:space="preserve"> 7.1.6 </t>
  </si>
  <si>
    <t>PERFILADOS</t>
  </si>
  <si>
    <t xml:space="preserve"> 7.1.6.1 </t>
  </si>
  <si>
    <t xml:space="preserve"> COMP-1340 </t>
  </si>
  <si>
    <t>Copia da ORSE (7816) - Fornecimento e instalação de cotovelo reto 90º para perfilado perfurado 19 x 38 mm</t>
  </si>
  <si>
    <t xml:space="preserve"> 7.1.6.2 </t>
  </si>
  <si>
    <t xml:space="preserve"> COMP-1789 </t>
  </si>
  <si>
    <t>Copia da SETOP (ELE-PER-005) - PERFILADO LISO (38X19)MM EM CHAPA DE AÇO GALVANIZADO #22, COM TRATAMENTO PRÉ-ZINCADO, INCLUSIVE FIXAÇÃO SUPERIOR, CONEXÕES E ACESSÓRIOS, EXCLUSIVE TAMPA DE ENCAIXE</t>
  </si>
  <si>
    <t xml:space="preserve"> 7.2 </t>
  </si>
  <si>
    <t>INFRAESTRUTURA TERRENO E MEDIÇÃO</t>
  </si>
  <si>
    <t xml:space="preserve"> 7.2.1 </t>
  </si>
  <si>
    <t xml:space="preserve"> 7.2.1.1 </t>
  </si>
  <si>
    <t>Copia da SINAPI (93673) - DISJUNTOR TRIPOLAR TIPO DIN, CORRENTE NOMINAL DE 100A - 13kA - FORNECIMENTO E INSTALAÇÃO. AF_10/2020</t>
  </si>
  <si>
    <t xml:space="preserve"> 7.2.1.2 </t>
  </si>
  <si>
    <t xml:space="preserve"> 7.2.1.3 </t>
  </si>
  <si>
    <t>DISJUNTOR TRIPOLAR TIPO DIN, CORRENTE NOMINAL DE 32A - FORNECIMENTO E INSTALAÇÃO. AF_10/2020</t>
  </si>
  <si>
    <t xml:space="preserve"> 7.2.1.4 </t>
  </si>
  <si>
    <t xml:space="preserve"> COMP-1329 </t>
  </si>
  <si>
    <t>Copia da SINAPI (93673) - DISJUNTOR TRIPOLAR TIPO DIN, CORRENTE NOMINAL DE 63A - FORNECIMENTO E INSTALAÇÃO. AF_10/2020</t>
  </si>
  <si>
    <t xml:space="preserve"> 7.2.1.5 </t>
  </si>
  <si>
    <t xml:space="preserve"> 7.2.1.6 </t>
  </si>
  <si>
    <t xml:space="preserve"> 7.2.1.7 </t>
  </si>
  <si>
    <t>DISJUNTOR MONOPOLAR TIPO DIN, CORRENTE NOMINAL DE 25A - FORNECIMENTO E INSTALAÇÃO. AF_10/2020</t>
  </si>
  <si>
    <t xml:space="preserve"> 7.2.1.8 </t>
  </si>
  <si>
    <t xml:space="preserve"> 7.2.1.9 </t>
  </si>
  <si>
    <t xml:space="preserve"> 7.2.1.10 </t>
  </si>
  <si>
    <t xml:space="preserve"> COMP-1347 </t>
  </si>
  <si>
    <t>DISPOSITIVO DPS CLASSE II, TETRAPOLAR, TENSAO MAXIMA DE 275 V, CORRENTE MAXIMA DE *45* KA (TIPO AC) - FORNECIMENTO E INSTALAÇÃO. AF_10/2020</t>
  </si>
  <si>
    <t xml:space="preserve"> 7.2.1.11 </t>
  </si>
  <si>
    <t xml:space="preserve"> COMP-1551 </t>
  </si>
  <si>
    <t>Copia da ORSE (9041) - DISPOSITIVO DPS CLASSE  I/II, TRIPOLAR, TENSÃO MÁXIMA 275 V, CORRENTE MÁXIMA DE 60 kA - FORNECIMENTO E INSTALAÇÃO</t>
  </si>
  <si>
    <t xml:space="preserve"> 7.2.1.12 </t>
  </si>
  <si>
    <t>QUADRO DE DISTRIBUIÇÃO DE ENERGIA EM CHAPA DE AÇO GALVANIZADO, DE EMBUTIR, COM BARRAMENTO TRIFÁSICO, PARA 40 DISJUNTORES DIN 100A - FORNECIMENTO E INSTALAÇÃO. AF_10/2020</t>
  </si>
  <si>
    <t xml:space="preserve"> 7.2.1.13 </t>
  </si>
  <si>
    <t xml:space="preserve"> COMP-2041 </t>
  </si>
  <si>
    <t>Copia da SINAPI (93663) - DISPOSITIVO DR, 2 POLOS, SENSIBILIDADE DE 30 MA, CORRENTE DE 32 A, TIPO AC - FORNECIMENTO E INSTALAÇÃO. AF_10/2020</t>
  </si>
  <si>
    <t xml:space="preserve"> 7.2.2 </t>
  </si>
  <si>
    <t xml:space="preserve"> 7.2.2.1 </t>
  </si>
  <si>
    <t>Copia da SINAPI (97667) - ELETRODUTO FLEXÍVEL CORRUGADO, PEAD, 1 1/4", PARA REDE ENTERRADA DE DISTRIBUIÇÃO DE ENERGIA ELÉTRICA - FORNECIMENTO E INSTALAÇÃO. AF_12/2021</t>
  </si>
  <si>
    <t xml:space="preserve"> 7.2.2.2 </t>
  </si>
  <si>
    <t xml:space="preserve"> 7.2.2.3 </t>
  </si>
  <si>
    <t>Copia da SINAPI (91869) - ELETRODUTO RÍGIDO ROSCÁVEL, PVC, DN 40 MM (1 1/4") - FORNECIMENTO E INSTALAÇÃO. AF_12/2015</t>
  </si>
  <si>
    <t xml:space="preserve"> 7.2.2.4 </t>
  </si>
  <si>
    <t>Copia da SINAPI (91866) - ELETRODUTO RÍGIDO ROSCÁVEL, PVC, DN 20 MM (1/2") - FORNECIMENTO E INSTALAÇÃO. AF_12/2015</t>
  </si>
  <si>
    <t xml:space="preserve"> 7.2.2.5 </t>
  </si>
  <si>
    <t>Copia da SINAPI (91867) - ELETRODUTO RÍGIDO ROSCÁVEL, PVC, DN 25 MM (3/4") - FORNECIMENTO E INSTALAÇÃO. AF_12/2015</t>
  </si>
  <si>
    <t xml:space="preserve"> 7.2.2.6 </t>
  </si>
  <si>
    <t>ELETRODUTO RÍGIDO ROSCÁVEL, PVC, DN 60 MM (2"), PARA REDE ENTERRADA DE DISTRIBUIÇÃO DE ENERGIA ELÉTRICA - FORNECIMENTO E INSTALAÇÃO. AF_12/2021</t>
  </si>
  <si>
    <t xml:space="preserve"> 7.2.2.7 </t>
  </si>
  <si>
    <t>Copia da SINAPI (91887) - CURVA 90 GRAUS PARA ELETRODUTO, PVC, ROSCÁVEL, DN 20 MM (1/2") - FORNECIMENTO E INSTALAÇÃO. AF_12/2015</t>
  </si>
  <si>
    <t xml:space="preserve"> 7.2.2.8 </t>
  </si>
  <si>
    <t>Copia da SINAPI (91876) - LUVA PARA ELETRODUTO, PVC, ROSCÁVEL, DN 32 MM (1") - FORNECIMENTO E INSTALAÇÃO. AF_12/2015</t>
  </si>
  <si>
    <t xml:space="preserve"> 7.2.2.9 </t>
  </si>
  <si>
    <t>ESCAVAÇÃO MECANIZADA DE VALA COM PROFUNDIDADE ATÉ 1,5 M (MÉDIA MONTANTE E JUSANTE/UMA COMPOSIÇÃO POR TRECHO), RETROESCAV. (0,26 M3), LARGURA MENOR QUE 0,8 M, EM SOLO DE 1A CATEGORIA, LOCAIS COM BAIXO NÍVEL DE INTERFERÊNCIA. AF_09/2024</t>
  </si>
  <si>
    <t xml:space="preserve"> 7.2.2.10 </t>
  </si>
  <si>
    <t>Copia da SINAPI (95756) - LUVA DE EMENDA PARA ELETRODUTO, AÇO GALVANIZADO, DN 40 MM (1 1/2'') - FORNECIMENTO E INSTALAÇÃO. AF_11/2016_P</t>
  </si>
  <si>
    <t xml:space="preserve"> 7.2.2.11 </t>
  </si>
  <si>
    <t>CAIXA ENTERRADA ELÉTRICA RETANGULAR, EM CONCRETO PRÉ-MOLDADO, FUNDO COM BRITA, DIMENSÕES INTERNAS: 0,6X0,6X0,5 M. AF_12/2020</t>
  </si>
  <si>
    <t xml:space="preserve"> 7.2.2.12 </t>
  </si>
  <si>
    <t>CAIXA ENTERRADA ELÉTRICA RETANGULAR, EM CONCRETO PRÉ-MOLDADO, FUNDO COM BRITA, DIMENSÕES INTERNAS: 0,3X0,3X0,3 M. AF_12/2020</t>
  </si>
  <si>
    <t xml:space="preserve"> 7.2.2.13 </t>
  </si>
  <si>
    <t>ELETRODUTO FLEXÍVEL CORRUGADO, PEAD, DN 50 (1 1/2"), PARA REDE ENTERRADA DE DISTRIBUIÇÃO DE ENERGIA ELÉTRICA - FORNECIMENTO E INSTALAÇÃO. AF_12/2021</t>
  </si>
  <si>
    <t xml:space="preserve"> 7.2.3 </t>
  </si>
  <si>
    <t xml:space="preserve"> 7.2.3.1 </t>
  </si>
  <si>
    <t>CABO DE COBRE FLEXÍVEL ISOLADO, 10 MM², ANTI-CHAMA 0,6/1,0 KV, PARA DISTRIBUIÇÃO - FORNECIMENTO E INSTALAÇÃO. AF_10/2020</t>
  </si>
  <si>
    <t xml:space="preserve"> 7.2.3.2 </t>
  </si>
  <si>
    <t>CABO DE COBRE FLEXÍVEL ISOLADO, 16 MM², ANTI-CHAMA 0,6/1,0 KV, PARA DISTRIBUIÇÃO - FORNECIMENTO E INSTALAÇÃO. AF_10/2020</t>
  </si>
  <si>
    <t xml:space="preserve"> 7.2.3.3 </t>
  </si>
  <si>
    <t>CABO DE COBRE FLEXÍVEL ISOLADO, 35 MM², ANTI-CHAMA 0,6/1,0 KV, PARA REDE ENTERRADA DE DISTRIBUIÇÃO DE ENERGIA ELÉTRICA - FORNECIMENTO E INSTALAÇÃO. AF_12/2021</t>
  </si>
  <si>
    <t xml:space="preserve"> 7.2.3.4 </t>
  </si>
  <si>
    <t xml:space="preserve"> 7.2.3.5 </t>
  </si>
  <si>
    <t>CABO DE COBRE FLEXÍVEL ISOLADO, 4 MM², ANTI-CHAMA 0,6/1,0 KV, PARA CIRCUITOS TERMINAIS - FORNECIMENTO E INSTALAÇÃO. AF_03/2023</t>
  </si>
  <si>
    <t xml:space="preserve"> 7.2.3.6 </t>
  </si>
  <si>
    <t xml:space="preserve"> 7.2.4 </t>
  </si>
  <si>
    <t>LUMINÁRIAS E POSTES</t>
  </si>
  <si>
    <t xml:space="preserve"> 7.2.4.1 </t>
  </si>
  <si>
    <t>BRAÇO PARA ILUMINAÇÃO PÚBLICA, EM TUBO DE AÇO GALVANIZADO, COMPRIMENTO DE 1,50 M, PARA FIXAÇÃO EM POSTE METÁLICO - FORNECIMENTO E INSTALAÇÃO. AF_02/2025_PS</t>
  </si>
  <si>
    <t xml:space="preserve"> 7.2.4.2 </t>
  </si>
  <si>
    <t>Copia da SINAPI (100622) - POSTE DE AÇO CONICO CONTÍNUO CURVO SIMPLES, ENGASTADO, H=8M (ÚTIL), INCLUSIVE LUMINÁRIA TIPO PÉTALA, PINTURA ELETROSTÁTICA, LED 150W - FORNECIMENTO E INSTALACAO.</t>
  </si>
  <si>
    <t xml:space="preserve"> 7.2.4.3 </t>
  </si>
  <si>
    <t>HASTE DE ATERRAMENTO, DIÂMETRO 3/4", COM 3 METROS - FORNECIMENTO E INSTALAÇÃO. AF_08/2023</t>
  </si>
  <si>
    <t xml:space="preserve"> 7.2.5 </t>
  </si>
  <si>
    <t>MEDIÇÃO</t>
  </si>
  <si>
    <t xml:space="preserve"> 7.2.5.1 </t>
  </si>
  <si>
    <t>Copia da SINAPI (95760) - CABECOTE PARA ENTRADA DE LINHA DE ALIMENTACAO PARA ELETRODUTO, EM LIGA DE ALUMINIO COM ACABAMENTO ANTI CORROSIVO, COM FIXACAO POR ENCAIXE LISO DE 360 GRAUS, DE 1 1/2" - FORNECIMENTO E INSTALAÇÃO.</t>
  </si>
  <si>
    <t xml:space="preserve"> 7.2.5.2 </t>
  </si>
  <si>
    <t>CAIXA DE INSPEÇÃO PARA ATERRAMENTO, CIRCULAR, EM POLIETILENO, DIÂMETRO INTERNO = 0,3 M. AF_12/2020</t>
  </si>
  <si>
    <t xml:space="preserve"> 7.2.5.3 </t>
  </si>
  <si>
    <t>HASTE DE ATERRAMENTO, DIÂMETRO 5/8", COM 3 METROS - FORNECIMENTO E INSTALAÇÃO. AF_08/2023</t>
  </si>
  <si>
    <t xml:space="preserve"> 7.2.5.4 </t>
  </si>
  <si>
    <t>ISOLADOR, TIPO ROLDANA, PARA BAIXA TENSÃO - FORNECIMENTO E INSTALAÇÃO. AF_07/2020</t>
  </si>
  <si>
    <t xml:space="preserve"> 7.2.5.5 </t>
  </si>
  <si>
    <t>Copia da SINAPI (100622) - POSTE DE AÇO CONICO CONTÍNUO RETO SIMPLES, ENGASTADO, H=6M - FORNECIMENTO E INSTALACAO. AF_11/2019</t>
  </si>
  <si>
    <t xml:space="preserve"> 7.2.5.6 </t>
  </si>
  <si>
    <t>Copia da SINAPI (101946) - QUADRO DE MEDIÇÃO GERAL DE ENERGIA PARA 1 MEDIDOR TRIFÁSICO - FORNECIMENTO E INSTALAÇÃO. AF_10/2020</t>
  </si>
  <si>
    <t xml:space="preserve"> 7.2.5.7 </t>
  </si>
  <si>
    <t>OBRAS CIVIS MURO MEDIÇÃO</t>
  </si>
  <si>
    <t xml:space="preserve"> 7.2.5.7.1 </t>
  </si>
  <si>
    <t xml:space="preserve"> 7.2.5.7.2 </t>
  </si>
  <si>
    <t xml:space="preserve"> 7.2.5.7.3 </t>
  </si>
  <si>
    <t>MASSA ÚNICA, EM ARGAMASSA TRAÇO 1:2:8, PREPARO MECÂNICO, APLICADA MANUALMENTE EM PAREDES INTERNAS DE AMBIENTES COM ÁREA ENTRE 5M² E 10M², E = 10MM, COM TALISCAS. AF_03/2024</t>
  </si>
  <si>
    <t xml:space="preserve"> 7.2.5.7.4 </t>
  </si>
  <si>
    <t xml:space="preserve"> 7.2.5.7.5 </t>
  </si>
  <si>
    <t>PINTURA LÁTEX ACRÍLICA PREMIUM, APLICAÇÃO MANUAL EM PAREDES, DUAS DEMÃOS. AF_04/2023</t>
  </si>
  <si>
    <t xml:space="preserve"> 7.3 </t>
  </si>
  <si>
    <t>SISTEMA DE PROTEÇÃO CONTRA DESCARGAS ATMOSFÉRICAS - SPDA</t>
  </si>
  <si>
    <t xml:space="preserve"> 7.3.1 </t>
  </si>
  <si>
    <t>ATERRAMENTO</t>
  </si>
  <si>
    <t xml:space="preserve"> 7.3.1.1 </t>
  </si>
  <si>
    <t xml:space="preserve"> COMP-1803 </t>
  </si>
  <si>
    <t>Copia da SETOP (SPDA-BAR-020) - RE-BAR 8MM X 4M COM 3 CLIPS PARA EMENDA 8-10MM</t>
  </si>
  <si>
    <t>U</t>
  </si>
  <si>
    <t xml:space="preserve"> 7.3.1.2 </t>
  </si>
  <si>
    <t xml:space="preserve"> COMP-1790 </t>
  </si>
  <si>
    <t>Copia da ORSE (9051) - Caixa de equalização p/aterramento 20x20x10cm de sobrepor p/11 terminais de pressão c/barramento</t>
  </si>
  <si>
    <t xml:space="preserve"> 7.3.2 </t>
  </si>
  <si>
    <t>CAPTOR</t>
  </si>
  <si>
    <t xml:space="preserve"> 7.3.2.1 </t>
  </si>
  <si>
    <t>CAPTOR TIPO FRANKLIN PARA SPDA - FORNECIMENTO E INSTALAÇÃO. AF_08/2023</t>
  </si>
  <si>
    <t xml:space="preserve"> 7.3.2.2 </t>
  </si>
  <si>
    <t>MASTRO 1 ½", COM 3 METROS, PARA SPDA - FORNECIMENTO E INSTALAÇÃO. AF_08/2023</t>
  </si>
  <si>
    <t xml:space="preserve"> 7.3.2.3 </t>
  </si>
  <si>
    <t>BASE METÁLICA PARA MASTRO 1 ½"  PARA SPDA - FORNECIMENTO E INSTALAÇÃO. AF_08/2023</t>
  </si>
  <si>
    <t xml:space="preserve"> 7.3.2.4 </t>
  </si>
  <si>
    <t xml:space="preserve"> COMP-1350 </t>
  </si>
  <si>
    <t>Copia da SINAPI (72315) - TERMINAL AEREO EM ACO GALVANIZADO COM BASE DE FIXACAO H = 30CM</t>
  </si>
  <si>
    <t xml:space="preserve"> 7.3.3 </t>
  </si>
  <si>
    <t>CONDUTORES</t>
  </si>
  <si>
    <t xml:space="preserve"> 7.3.3.1 </t>
  </si>
  <si>
    <t>CORDOALHA DE COBRE NU 35 MM², NÃO ENTERRADA, COM ISOLADOR - FORNECIMENTO E INSTALAÇÃO. AF_08/2023</t>
  </si>
  <si>
    <t xml:space="preserve"> 7.3.3.2 </t>
  </si>
  <si>
    <t>CORDOALHA DE COBRE NU 50 MM², ENTERRADA - FORNECIMENTO E INSTALAÇÃO. AF_08/2023</t>
  </si>
  <si>
    <t xml:space="preserve"> 7.3.3.3 </t>
  </si>
  <si>
    <t xml:space="preserve"> COMP-1351 </t>
  </si>
  <si>
    <t>Copia da SUDECAP (11.92.25) - BARRA CHATA DE ALUMINIO 7/8"X1/8"X3000MM</t>
  </si>
  <si>
    <t xml:space="preserve"> 7.3.3.4 </t>
  </si>
  <si>
    <t xml:space="preserve"> 7.3.3.5 </t>
  </si>
  <si>
    <t xml:space="preserve"> COMP-1804 </t>
  </si>
  <si>
    <t>Copia da SETOP (SPDA-BAR-025) - RE-BAR 10MM X 3M COM 3 CLIPS PARA EMENDA 8-10MM</t>
  </si>
  <si>
    <t xml:space="preserve"> 7.4 </t>
  </si>
  <si>
    <t>CABEAMENTO ESTRUTURADO / CFTV</t>
  </si>
  <si>
    <t xml:space="preserve"> 7.4.1 </t>
  </si>
  <si>
    <t>ACESSÓRIOS CABEAMENTO</t>
  </si>
  <si>
    <t xml:space="preserve"> 7.4.1.1 </t>
  </si>
  <si>
    <t xml:space="preserve"> COMP-1357 </t>
  </si>
  <si>
    <t>Copia da ORSE (11242) - FORNECIMENTO E INSTALAÇÃO DE CONECTOR RJ 45 MACHO CAT 6</t>
  </si>
  <si>
    <t xml:space="preserve"> 7.4.1.2 </t>
  </si>
  <si>
    <t xml:space="preserve"> COMP-1358 </t>
  </si>
  <si>
    <t>Copia da ORSE (7164) - FORNECIMENTO E INSTALAÇÃO DE CONECTOR RJ 45 FÊMEA CAT 6</t>
  </si>
  <si>
    <t xml:space="preserve"> 7.4.1.3 </t>
  </si>
  <si>
    <t xml:space="preserve"> COMP-1359 </t>
  </si>
  <si>
    <t>Copia da SBC (059250) - PATCH PANEL 24 PORTAS CAT 6 19""</t>
  </si>
  <si>
    <t xml:space="preserve"> 7.4.1.4 </t>
  </si>
  <si>
    <t xml:space="preserve"> COMP-1535 </t>
  </si>
  <si>
    <t>Copia da ORSE (7164) - CONECTOR 110 IDC CAT6 FÊMEA - FORNECIMENTO E INSTALAÇÃO</t>
  </si>
  <si>
    <t xml:space="preserve"> 7.4.2 </t>
  </si>
  <si>
    <t xml:space="preserve"> 7.4.2.1 </t>
  </si>
  <si>
    <t xml:space="preserve"> 7.4.2.2 </t>
  </si>
  <si>
    <t xml:space="preserve"> 7.4.2.3 </t>
  </si>
  <si>
    <t>ELETRODUTO FLEXÍVEL CORRUGADO, PVC, DN 25 MM (3/4"), PARA CIRCUITOS TERMINAIS, INSTALADO EM FORRO - FORNECIMENTO E INSTALAÇÃO. AF_03/2023</t>
  </si>
  <si>
    <t xml:space="preserve"> 7.4.2.4 </t>
  </si>
  <si>
    <t>ELETRODUTO FLEXÍVEL CORRUGADO, PVC, DN 32 MM (1"), PARA CIRCUITOS TERMINAIS, INSTALADO EM FORRO - FORNECIMENTO E INSTALAÇÃO. AF_03/2023</t>
  </si>
  <si>
    <t xml:space="preserve"> 7.4.2.5 </t>
  </si>
  <si>
    <t xml:space="preserve"> 7.4.2.6 </t>
  </si>
  <si>
    <t>CONDULETE DE PVC, TIPO LL, PARA ELETRODUTO DE PVC SOLDÁVEL DN 25 MM (3/4''), APARENTE - FORNECIMENTO E INSTALAÇÃO. AF_10/2022</t>
  </si>
  <si>
    <t xml:space="preserve"> 7.4.2.7 </t>
  </si>
  <si>
    <t xml:space="preserve"> 7.4.2.8 </t>
  </si>
  <si>
    <t xml:space="preserve"> 7.4.2.9 </t>
  </si>
  <si>
    <t xml:space="preserve"> COMP-1363 </t>
  </si>
  <si>
    <t>Copia da SINAPI (100561) - CAIXA DE PASSAGEM, DE EMBUTIR, EM PVC, 120 X 120 X 75 MM - FORNECIMENTO E INSTALAÇÃO. AF_11/2019</t>
  </si>
  <si>
    <t xml:space="preserve"> 7.4.2.10 </t>
  </si>
  <si>
    <t>LUVA DE EMENDA PARA ELETRODUTO, AÇO GALVANIZADO, DN 25 MM (1''), APARENTE - FORNECIMENTO E INSTALAÇÃO. AF_10/2022</t>
  </si>
  <si>
    <t xml:space="preserve"> 7.4.3 </t>
  </si>
  <si>
    <t>CABOS DE REDE</t>
  </si>
  <si>
    <t xml:space="preserve"> 7.4.3.1 </t>
  </si>
  <si>
    <t>CABO ELETRÔNICO CATEGORIA 6, INSTALADO EM EDIFICAÇÃO INSTITUCIONAL - FORNECIMENTO E INSTALAÇÃO. AF_11/2019</t>
  </si>
  <si>
    <t xml:space="preserve"> 7.4.3.2 </t>
  </si>
  <si>
    <t>CABO ELETRÔNICO CATEGORIA 5E, INSTALADO EM EDIFICAÇÃO INSTITUCIONAL - FORNECIMENTO E INSTALAÇÃO. AF_11/2019</t>
  </si>
  <si>
    <t xml:space="preserve"> 7.4.4 </t>
  </si>
  <si>
    <t>TOMADAS</t>
  </si>
  <si>
    <t xml:space="preserve"> 7.4.4.1 </t>
  </si>
  <si>
    <t>TOMADA DE REDE RJ45 - FORNECIMENTO E INSTALAÇÃO. AF_11/2019</t>
  </si>
  <si>
    <t xml:space="preserve"> 7.4.4.2 </t>
  </si>
  <si>
    <t xml:space="preserve"> COMP-1362 </t>
  </si>
  <si>
    <t>Copia da SINAPI (98307) - TOMADA DE REDE RJ45 (DOIS MÓDULOS)  - FORNECIMENTO E INSTALAÇÃO. AF_11/2019</t>
  </si>
  <si>
    <t xml:space="preserve"> 7.4.5 </t>
  </si>
  <si>
    <t>ELETROCALHAS E ACESSÓRIOS</t>
  </si>
  <si>
    <t xml:space="preserve"> 7.4.5.1 </t>
  </si>
  <si>
    <t xml:space="preserve"> COMP-1791 </t>
  </si>
  <si>
    <t>Copia da SBC (062535) - SUPORTE SUSPENSAO VERTICAL PARA ELETROCALHA 50 x 50 mm</t>
  </si>
  <si>
    <t xml:space="preserve"> 7.4.5.2 </t>
  </si>
  <si>
    <t xml:space="preserve"> COMP-1793 </t>
  </si>
  <si>
    <t>Copia da ORSE (8686) - Tê horizontal 50 x 50 mm para eletrocalha metálica</t>
  </si>
  <si>
    <t xml:space="preserve"> 7.4.5.3 </t>
  </si>
  <si>
    <t xml:space="preserve"> COMP-1794 </t>
  </si>
  <si>
    <t>Copia da ORSE (8689) - Curva horizontal 50 x 50 mm para eletrocalha metálica, com ângulo 90°</t>
  </si>
  <si>
    <t xml:space="preserve"> 7.4.5.4 </t>
  </si>
  <si>
    <t xml:space="preserve"> COMP-1795 </t>
  </si>
  <si>
    <t>Copia da ORSE (9524) - Tala plana perfurada 50mm para eletrocalha metálica</t>
  </si>
  <si>
    <t xml:space="preserve"> 7.4.5.5 </t>
  </si>
  <si>
    <t xml:space="preserve"> COMP-1796 </t>
  </si>
  <si>
    <t>Copia da SBC (063542) - TAMPA DE ENCAIXE PARA ELETROCALHA 50mm CHAPA 24</t>
  </si>
  <si>
    <t xml:space="preserve"> 7.4.5.6 </t>
  </si>
  <si>
    <t xml:space="preserve"> COMP-1797 </t>
  </si>
  <si>
    <t>Copia da SBC (063036) - ELETROCALHA LISA TIPO ""U"" 50x50mm CHAPA 20</t>
  </si>
  <si>
    <t xml:space="preserve"> 7.4.6 </t>
  </si>
  <si>
    <t>INFRAESTRUTURA CABEAMENTO</t>
  </si>
  <si>
    <t xml:space="preserve"> 7.4.6.1 </t>
  </si>
  <si>
    <t xml:space="preserve"> 7.4.6.2 </t>
  </si>
  <si>
    <t xml:space="preserve"> 7.4.6.3 </t>
  </si>
  <si>
    <t xml:space="preserve"> 7.4.6.4 </t>
  </si>
  <si>
    <t xml:space="preserve"> 7.5 </t>
  </si>
  <si>
    <t>SONORIZAÇÃO</t>
  </si>
  <si>
    <t xml:space="preserve"> 7.5.1 </t>
  </si>
  <si>
    <t>ELETRODUTOS E CAIXAS DE PASSAGEM</t>
  </si>
  <si>
    <t xml:space="preserve"> 7.5.1.1 </t>
  </si>
  <si>
    <t xml:space="preserve"> 7.5.1.2 </t>
  </si>
  <si>
    <t xml:space="preserve"> 7.5.1.3 </t>
  </si>
  <si>
    <t xml:space="preserve"> 7.5.1.4 </t>
  </si>
  <si>
    <t xml:space="preserve"> 7.5.1.5 </t>
  </si>
  <si>
    <t xml:space="preserve"> COMP-1502 </t>
  </si>
  <si>
    <t>Copia da SINAPI (91946) - ATENUADOR PARA SOM AMBIENTE 25W 4 Ohms  - FORNECIMENTO E INSTALAÇÃO</t>
  </si>
  <si>
    <t xml:space="preserve"> 7.5.2 </t>
  </si>
  <si>
    <t>CABOS</t>
  </si>
  <si>
    <t xml:space="preserve"> 7.5.2.1 </t>
  </si>
  <si>
    <t xml:space="preserve"> COMP-1496 </t>
  </si>
  <si>
    <t>Copia da FDE (09.07.064) - FIO BICOLOR POLARIZADO P/ SOM 2X2,50MM2</t>
  </si>
  <si>
    <t xml:space="preserve"> 7.6 </t>
  </si>
  <si>
    <t>ENVELOPAMENTO DE REDES ENTERRADAS</t>
  </si>
  <si>
    <t xml:space="preserve"> 7.6.1 </t>
  </si>
  <si>
    <t>CONCRETAGEM COMO PROTEÇÃO MECÂNICA ADICIONAL NO REATERRO PARA REDE ENTERRADA DE DISTRIBUIÇÃO DE ENERGIA ELÉTRICA - FORNECIMENTO E INSTALAÇÃO. AF_12/2021</t>
  </si>
  <si>
    <t xml:space="preserve"> 8.1 </t>
  </si>
  <si>
    <t>REDE FRIGORÍGENA</t>
  </si>
  <si>
    <t xml:space="preserve"> 8.1.1 </t>
  </si>
  <si>
    <t xml:space="preserve"> COMP-1424 </t>
  </si>
  <si>
    <t>INSTALAÇÃO DE EQUIPAMENTOS DE AR CONDICIONADO SPLIT HIWALL INVERTER - 9.000 à 36.000 BTU's</t>
  </si>
  <si>
    <t xml:space="preserve"> 8.1.2 </t>
  </si>
  <si>
    <t xml:space="preserve"> CEFAP.CC.0337 </t>
  </si>
  <si>
    <t>TUBO EM COBRE FLEXÍVEL, DN 1/2", COM ISOLAMENTO, INSTALADO EM RAMAL DE ALIMENTAÇÃO DE AR CONDICIONADO COM CONDENSADORA INDIVIDUAL  FORNECIMENTO E INSTALAÇÃO.</t>
  </si>
  <si>
    <t xml:space="preserve"> 8.1.3 </t>
  </si>
  <si>
    <t xml:space="preserve"> CEFAP.CC.0338 </t>
  </si>
  <si>
    <t>TUBO EM COBRE FLEXÍVEL, DN 1/4, COM ISOLAMENTO, INSTALADO EM RAMAL DE ALIMENTAÇÃO DE AR CONDICIONADO COM CONDENSADORA INDIVIDUAL FORNECIMENTO E INSTALAÇÃO.</t>
  </si>
  <si>
    <t xml:space="preserve"> 8.1.4 </t>
  </si>
  <si>
    <t xml:space="preserve"> CEFAP.CC.0336 </t>
  </si>
  <si>
    <t>TUBO EM COBRE FLEXÍVEL, DN 3/8", COM ISOLAMENTO, INSTALADO EM RAMAL DE ALIMENTAÇÃO DE AR CONDICIONADO COM CONDENSADORA INDIVIDUAL  FORNECIMENTO E INSTALAÇÃO.</t>
  </si>
  <si>
    <t xml:space="preserve"> 8.1.5 </t>
  </si>
  <si>
    <t xml:space="preserve"> CEFAP.CC.0335 </t>
  </si>
  <si>
    <t>TUBO EM COBRE FLEXÍVEL, DN 5/8", COM ISOLAMENTO, INSTALADO EM RAMAL DE ALIMENTAÇÃO DE AR CONDICIONADO COM CONDENSADORA INDIVIDUAL  FORNECIMENTO E INSTALAÇÃO.</t>
  </si>
  <si>
    <t xml:space="preserve"> 8.2 </t>
  </si>
  <si>
    <t xml:space="preserve"> 8.2.1 </t>
  </si>
  <si>
    <t xml:space="preserve"> 8.2.2 </t>
  </si>
  <si>
    <t xml:space="preserve"> 8.2.3 </t>
  </si>
  <si>
    <t xml:space="preserve"> COMP-2057 </t>
  </si>
  <si>
    <t>Copia da SINAPI (104320) - JOELHO 45 GRAUS, PVC, SOLDÁVEL, DN 40 MM, INSTALADO EM DRENO DE AR CONDICIONADO - FORNECIMENTO E INSTALAÇÃO. AF_08/2022</t>
  </si>
  <si>
    <t xml:space="preserve"> 8.2.4 </t>
  </si>
  <si>
    <t xml:space="preserve"> COMP-2058 </t>
  </si>
  <si>
    <t>Copia da SINAPI (104319) - JOELHO 90 GRAUS, PVC, SOLDÁVEL, DN 40 MM, INSTALADO EM DRENO DE AR CONDICIONADO - FORNECIMENTO E INSTALAÇÃO. AF_08/2022</t>
  </si>
  <si>
    <t xml:space="preserve"> 8.2.5 </t>
  </si>
  <si>
    <t xml:space="preserve"> COMP-2059 </t>
  </si>
  <si>
    <t>Copia da SINAPI (104316) - TUBO, PVC, SOLDÁVEL, DN 40 MM, INSTALADO EM DRENO DE AR CONDICIONADO - FORNECIMENTO E INSTALAÇÃO. AF_08/2022</t>
  </si>
  <si>
    <t xml:space="preserve"> 8.3 </t>
  </si>
  <si>
    <t>ALIMENTAÇÃO ELÉTRICA</t>
  </si>
  <si>
    <t xml:space="preserve"> 8.3.1 </t>
  </si>
  <si>
    <t xml:space="preserve"> COMP-2055 </t>
  </si>
  <si>
    <t>Copia da SINAPI (91927) - CABO MULTIPOLAR DE COBRE, FLEXIVEL, ANTICHAMA, 0,6/1 KV, 3 CONDUTORES DE 2,5 MM2 - FORNECIMENTO E INSTALAÇÃO. AF_03/2023</t>
  </si>
  <si>
    <t xml:space="preserve"> 9.1 </t>
  </si>
  <si>
    <t>ILUMINAÇÃO, SINALIZAÇÃO E EXTINTORES</t>
  </si>
  <si>
    <t xml:space="preserve"> 9.1.1 </t>
  </si>
  <si>
    <t>EXTINTOR DE INCÊNDIO PORTÁTIL COM CARGA DE PQS DE 6 KG, CLASSE BC - FORNECIMENTO E INSTALAÇÃO. AF_10/2020_PE</t>
  </si>
  <si>
    <t xml:space="preserve"> 9.1.2 </t>
  </si>
  <si>
    <t xml:space="preserve"> COMP-1302 </t>
  </si>
  <si>
    <t>ABRIGO EXTERNO PARA EXTINTOR EM AÇO - FORNECIMENTO E INSTALAÇÃO</t>
  </si>
  <si>
    <t xml:space="preserve"> 9.1.3 </t>
  </si>
  <si>
    <t>LUMINÁRIA DE EMERGÊNCIA, COM 30 LÂMPADAS LED DE 2 W, SEM REATOR - FORNECIMENTO E INSTALAÇÃO. AF_09/2024</t>
  </si>
  <si>
    <t xml:space="preserve"> 9.1.4 </t>
  </si>
  <si>
    <t xml:space="preserve"> COMP-1301 </t>
  </si>
  <si>
    <t>PLACA DE SINALIZACAO DE SEGURANCA CONTRA INCENDIO, FOTOLUMINESCENTE, QUADRADA, *20 X 20* CM, EM PVC *2* MM ANTI-CHAMAS (SIMBOLOS, CORES E PICTOGRAMAS CONFORME NBR 13434)</t>
  </si>
  <si>
    <t xml:space="preserve"> 9.2 </t>
  </si>
  <si>
    <t>CENTRAL GLP</t>
  </si>
  <si>
    <t xml:space="preserve"> 9.2.1 </t>
  </si>
  <si>
    <t>REDE E TUBULAÇÃO</t>
  </si>
  <si>
    <t xml:space="preserve"> 9.2.1.1 </t>
  </si>
  <si>
    <t>TUBO DE AÇO GALVANIZADO COM COSTURA, CLASSE MÉDIA, CONEXÃO ROSQUEADA, DN 15 (1/2"), INSTALADO EM RAMAIS E SUB-RAMAIS DE GÁS - FORNECIMENTO E INSTALAÇÃO. AF_10/2020</t>
  </si>
  <si>
    <t xml:space="preserve"> 9.2.1.2 </t>
  </si>
  <si>
    <t>JOELHO 90 GRAUS, EM FERRO GALVANIZADO, CONEXÃO ROSQUEADA, DN 15 (1/2"), INSTALADO EM RAMAIS E SUB-RAMAIS DE GÁS - FORNECIMENTO E INSTALAÇÃO. AF_10/2020</t>
  </si>
  <si>
    <t xml:space="preserve"> 9.2.1.3 </t>
  </si>
  <si>
    <t xml:space="preserve"> 9.2.1.4 </t>
  </si>
  <si>
    <t xml:space="preserve"> 9.2.2 </t>
  </si>
  <si>
    <t>OBRA CIVIL</t>
  </si>
  <si>
    <t xml:space="preserve"> 9.2.2.1 </t>
  </si>
  <si>
    <t xml:space="preserve"> 9.2.2.2 </t>
  </si>
  <si>
    <t xml:space="preserve"> 9.2.2.3 </t>
  </si>
  <si>
    <t xml:space="preserve"> 9.2.2.4 </t>
  </si>
  <si>
    <t xml:space="preserve"> 9.2.2.5 </t>
  </si>
  <si>
    <t xml:space="preserve"> 9.2.2.6 </t>
  </si>
  <si>
    <t xml:space="preserve"> 9.2.2.7 </t>
  </si>
  <si>
    <t>ALVENARIA DE VEDAÇÃO COM ELEMENTO VAZADO DE CERÂMICA (COBOGÓ) DE 7X20X20CM E ARGAMASSA DE ASSENTAMENTO COM PREPARO EM BETONEIRA. AF_05/2020</t>
  </si>
  <si>
    <t xml:space="preserve"> 9.2.2.8 </t>
  </si>
  <si>
    <t xml:space="preserve"> COMP-1304 </t>
  </si>
  <si>
    <t>REGISTRO DE LATÃO 1/2" PARA INSTALAÇÃO DE GÁS GLP</t>
  </si>
  <si>
    <t xml:space="preserve"> 9.2.2.9 </t>
  </si>
  <si>
    <t xml:space="preserve"> 9.2.2.10 </t>
  </si>
  <si>
    <t>PEÇA RETANGULAR PRÉ-MOLDADA, VOLUME DE CONCRETO DE 30 A 100 LITROS, TAXA DE AÇO APROXIMADA DE 30KG/M³. AF_03/2024</t>
  </si>
  <si>
    <t xml:space="preserve"> 9.2.2.11 </t>
  </si>
  <si>
    <t xml:space="preserve"> COMP-2148 </t>
  </si>
  <si>
    <t>Copia da SINAPI (74245/001) - PINTURA ACRILICA EM PISO CIMENTADO DUAS DEMAOS</t>
  </si>
  <si>
    <t xml:space="preserve"> 9.2.2.12 </t>
  </si>
  <si>
    <t>FABRICAÇÃO, MONTAGEM E DESMONTAGEM DE FORMA PARA RADIER, PISO DE CONCRETO OU LAJE SOBRE SOLO, EM MADEIRA SERRADA, 4 UTILIZAÇÕES. AF_09/2021</t>
  </si>
  <si>
    <t xml:space="preserve"> 9.2.2.13 </t>
  </si>
  <si>
    <t xml:space="preserve"> 40GBM_006 </t>
  </si>
  <si>
    <t>Copia da SINAPI (97094) - CONCRETAGEM DE RADIER, PISO OU LAJE SOBRE SOLO, FCK 30 MPA, PARA ESPESSURA DE 10 CM - LANÇAMENTO, ADENSAMENTO E ACABAMENTO. AF_09/2017</t>
  </si>
  <si>
    <t xml:space="preserve"> 9.2.2.14 </t>
  </si>
  <si>
    <t xml:space="preserve"> COMP-1538 </t>
  </si>
  <si>
    <t>Copia da SBC (056715) - KIT CENTRAL DE GÁS GLP 2 P13 50cm + REGULADOR 7kg (INCLUSO MANGOTE PIG-TAIL 7/16 NS x 1/8" NPT 0,5m; REGISTRO DE GÁS MANOPLA METÁLICA MF 1/8" NPT; NIPLE BORBOLETA ROSCA GROSSA GLP 5/8 x 1/8; VÁLVULA DE RETENÇÃO DE GÁS EM LATÃO 7/16 NS x 1/2 NPT; MANÔMETRO DE GÁS 0/7kg 100 PSI 62mm, CAIXA EM AÇO CARBONO; BUCHA DE REDUÇÃO EM LATÃO 1/2 NPT[E] x 1/4 NPT[I]; TE 90º LATÃO ROSCÁVEL FÊMEA 1/2 NPT PARA REDE DE GÁS; REGULADOR DE GÁS 12 kg/h; NIPLE DUPLO PARA GÁS EM LATÃO ROSCA 1/2 NPT [E] MACHO)</t>
  </si>
  <si>
    <t xml:space="preserve"> 9.2.2.15 </t>
  </si>
  <si>
    <t xml:space="preserve"> 10.1 </t>
  </si>
  <si>
    <t xml:space="preserve"> 10.2 </t>
  </si>
  <si>
    <t>IMPERMEABILIZAÇÃO DE SUPERFÍCIE COM MANTA ASFÁLTICA, UMA CAMADA, INCLUSIVE APLICAÇÃO DE PRIMER ASFÁLTICO, E=4MM. AF_09/2023</t>
  </si>
  <si>
    <t xml:space="preserve"> 10.3 </t>
  </si>
  <si>
    <t>PROTEÇÃO MECÂNICA DE SUPERFÍCIE HORIZONTAL COM ARGAMASSA DE CIMENTO E AREIA, TRAÇO 1:3, E=2CM. AF_09/2023</t>
  </si>
  <si>
    <t xml:space="preserve"> 10.4 </t>
  </si>
  <si>
    <t xml:space="preserve"> COMP-1976 </t>
  </si>
  <si>
    <t>JUNTA DE DILATAÇÃO - MASTIQUE DE EMULSÃO ASFÁLTICA E AREIA FINA 1:1</t>
  </si>
  <si>
    <t xml:space="preserve"> 10.5 </t>
  </si>
  <si>
    <t>IMPERMEABILIZAÇÃO DE SUPERFÍCIE COM MEMBRANA À BASE DE RESINA ACRÍLICA, 3 DEMÃOS. AF_09/2023</t>
  </si>
  <si>
    <t xml:space="preserve"> 10.6 </t>
  </si>
  <si>
    <t xml:space="preserve"> 11.1 </t>
  </si>
  <si>
    <t xml:space="preserve"> COMP-1513 </t>
  </si>
  <si>
    <t>Copia de SINAPI 11/2018 (9537) - LIMPEZA FINAL DA OBRA</t>
  </si>
  <si>
    <t xml:space="preserve"> 11.2 </t>
  </si>
  <si>
    <t xml:space="preserve"> COMP-1282 </t>
  </si>
  <si>
    <t>ART DE OBRA OU SERVIÇO - VALOR CONTRATO ACIMA DE 15.000,00 - CREA DF</t>
  </si>
  <si>
    <t xml:space="preserve"> 11.3 </t>
  </si>
  <si>
    <t xml:space="preserve"> CEFAP.CC.0346 </t>
  </si>
  <si>
    <t>Copia da SINAPI (84122) - PLACA INAUGURACAO EM ALUMINIO 0,40X0,60M FORNECIMENTO E COLOCACAO</t>
  </si>
  <si>
    <t xml:space="preserve"> 12.1 </t>
  </si>
  <si>
    <t xml:space="preserve"> COMP-2113 </t>
  </si>
  <si>
    <t>DESPESAS ADMINISTRATIVAS - OBRA 40º GBM</t>
  </si>
  <si>
    <t>PEÇA RETANGULAR PRÉ-MOLDADA, VOLUME DE CONCRETO ACIMA DE 100 LITROS, TAXA DE AÇO APROXIMADA DE 30KG/M³. AF_03/2024</t>
  </si>
  <si>
    <t xml:space="preserve">MEMÓRIA DE CÁLCULO DO BDI - OBRA </t>
  </si>
  <si>
    <t>MEMÓRIA DE CÁLCULO DO BDI – EQUIPAMENTOS</t>
  </si>
  <si>
    <t>BDI ESTABELECIDO PARA ESTE PROJETO</t>
  </si>
  <si>
    <t>BDI  ESTABELECIDO PARA ESTE PROJETO</t>
  </si>
  <si>
    <t>BDI APLICADO AO PROJETO - BASEADO MANUAL DE ORIENTAÇÕES PARA ELABORAÇÃO DE PLANILHAS ORÇAMENTÁRIAS DE OBRAS PÚBLICAS – TCU (2014) E RELATÓRIO DO ACORDÃO Nº 2.622/2013.</t>
  </si>
  <si>
    <t>DISCRIMINAÇÃO</t>
  </si>
  <si>
    <t xml:space="preserve">TAXA % </t>
  </si>
  <si>
    <t>%</t>
  </si>
  <si>
    <t>TOTAL ACUMULADO</t>
  </si>
  <si>
    <t>01</t>
  </si>
  <si>
    <t>AC (Taxa de rateio da administração central)</t>
  </si>
  <si>
    <t>02</t>
  </si>
  <si>
    <t>R (Riscos e imprevistos)</t>
  </si>
  <si>
    <t>03</t>
  </si>
  <si>
    <t>S (Taxa representativa de seguros)</t>
  </si>
  <si>
    <t>04</t>
  </si>
  <si>
    <t>G (Taxa que representa o ônus das garantias exigidas em edital)</t>
  </si>
  <si>
    <t>SUBTOTAL:</t>
  </si>
  <si>
    <t>05</t>
  </si>
  <si>
    <t xml:space="preserve">Despesas Financeiras </t>
  </si>
  <si>
    <t>Despesas Financeiras</t>
  </si>
  <si>
    <t>Taxa representativa de incidências de impostos (I)</t>
  </si>
  <si>
    <t>06</t>
  </si>
  <si>
    <t xml:space="preserve">COFINS - Contribuição para o Financiamento da Seguridade Social </t>
  </si>
  <si>
    <t>07</t>
  </si>
  <si>
    <t xml:space="preserve">PIS - Programa de Integração Social </t>
  </si>
  <si>
    <t>08</t>
  </si>
  <si>
    <t xml:space="preserve">ISS - Imposto Sobre Serviço de Qualquer Natureza </t>
  </si>
  <si>
    <t xml:space="preserve">Contribuição previdenciária Sobre Receita Bruta </t>
  </si>
  <si>
    <t>09</t>
  </si>
  <si>
    <t>10</t>
  </si>
  <si>
    <t>Lucro</t>
  </si>
  <si>
    <t>SUBTOTAL - (L)</t>
  </si>
  <si>
    <t xml:space="preserve">40º GRUPAMENTO BOMBEIRO MILITAR </t>
  </si>
  <si>
    <t>Memória de Cálculo</t>
  </si>
  <si>
    <t xml:space="preserve"> = Uma mobilização e desmobilização da obra.</t>
  </si>
  <si>
    <t xml:space="preserve"> = 1 Container masc x 11 meses
1 Container Fem x 11 meses
Total: 22 meses de container para sanitário/vestiário</t>
  </si>
  <si>
    <t xml:space="preserve"> = 1 Container refeitório x 11 meses</t>
  </si>
  <si>
    <t xml:space="preserve"> = 1 Container almoxarifado x 11 meses</t>
  </si>
  <si>
    <t xml:space="preserve"> = 1 Container escritório x 11 meses</t>
  </si>
  <si>
    <t xml:space="preserve"> = Lastro de Concreto magro:
CONTAINER ALMOXARIFADO: 2,3x6,0=13,8m²
CONTAINER SANITARIO MASC: 2,3x4,3=9,89m²
CONTAINER SANITARIO FEM: 2,3x4,3=9,89m²
CONTAINER ESCRITORIO: 2,3x6,0=13,8m²
CONTAINER REFEITORIO: 2,4x6,0=14,4m²
TOTAL: 61,78m²</t>
  </si>
  <si>
    <t xml:space="preserve"> = CONTAINER ALMOXARIFADO: 1 und
CONTAINER SANITARIO MASC: 1 und
CONTAINER SANITARIO FEM: 1 und
CONTAINER ESCRITORIO: 1 und
CONTAINER REFEITORIO: 1 und
TOTAL: 5 und</t>
  </si>
  <si>
    <t xml:space="preserve"> = 1 unidade para o projeto.</t>
  </si>
  <si>
    <t xml:space="preserve"> = 241,62 m (comprimento: frente, lateral direita e fundo) x 2,00m (altura) = 429,24 m².</t>
  </si>
  <si>
    <t xml:space="preserve"> = Uma placa padrão CAIXA, conforme Manual Visual de Placas e Adesivos de Obras, disponível em: https://www.caixa.gov.br/Downloads/gestao-urbana-manual-visual-placas-adesivos-obras/Manual_PlacadeObras_rediagramado_A4_20220428.pdf - e uma placa padrão CREA. Cálculo:
1 placas CAIXA dimensões 3m x 1,5m + 1 placa padrão CREA dimensões 2,88m² = 7,38 m²</t>
  </si>
  <si>
    <t xml:space="preserve"> = Consumo mensal.</t>
  </si>
  <si>
    <t xml:space="preserve"> = Gabarito retangular: 38,5m x 2 + 17m x 2= 111m.</t>
  </si>
  <si>
    <t xml:space="preserve"> = Método de levantamento: inspeção visual e contagem.</t>
  </si>
  <si>
    <t xml:space="preserve"> = Quantitativo conforme memorial do projeto, emitido por software.</t>
  </si>
  <si>
    <t xml:space="preserve"> = Quantitativo conforme memorial de cálculo.</t>
  </si>
  <si>
    <t xml:space="preserve"> = Quantitativo levantado da planta do projeto de ar-condicionado.</t>
  </si>
  <si>
    <t xml:space="preserve"> = Quantitativo levantado da planta do projeto de incêndio.</t>
  </si>
  <si>
    <t xml:space="preserve"> = Quantitativo levantado da planta do projeto de impermeabilização.</t>
  </si>
  <si>
    <t xml:space="preserve"> = Área da edificação.</t>
  </si>
  <si>
    <t xml:space="preserve"> = ART de execução da obra.</t>
  </si>
  <si>
    <t xml:space="preserve"> = 1 Placa para inauguração do início da obra ("Pedra Fundamental da obra") + 1 Placa para conclusão da obra instalada na edificação.</t>
  </si>
  <si>
    <t xml:space="preserve"> = CONSIDERADA A EQUIPE MÍNIMA PARA A EXECUÇÃO DA OBRA OBRA, RESPEITANDO SUAS ESPECIFICIDADES E SEU PORTE:
- 1 ENGENHEIRO CIVIL x 4 horas por dia x 22 dias x 11 meses = 968 horas: O porte da obra em questão permite a presença do engenheiro civil por meio período, diariamente. 
- 1 vigia noturno por 11 meses: levou-se em consideração que trata-se de implantação de quartel em área de alta periculosidade e com índice de criminalidade relevante, o que justifica a presença desse profissional na composição da administração local;
- 1 almoxarife por 11 meses: entende-se que a presença de tal profissional é de suma importância para o bom andamento da rotina da obra, sendo responsável por rotinas administrativas cotidianas que, inclusive, liberam o engenheiro civil para o pleno exercício da supervisão da obra, gestão da mão de obra, materiais, equipamentos e etc;
- 1 Mestre de obras por 11 meses: Responsável direto pela produção da obra, de acordo com os preceitos normativos e da boa técnica de engenharia, tal profissional é de fundamental relevância pois trata-se do elo entre o engenheiro civil responsável pela obra e a mão de obra direta. Considera-se que a presença do mestre de obra deverá figurar durante todo o período de execução da obra.</t>
  </si>
  <si>
    <t>ARQUITETURA</t>
  </si>
  <si>
    <t>RACK E ACESSÓRIOS</t>
  </si>
  <si>
    <t>CABEAMENTO E CFTV</t>
  </si>
  <si>
    <t>AR-CONDICIONADO</t>
  </si>
  <si>
    <r>
      <t xml:space="preserve">I - TOTAL ORÇAMENTO CUSTEADO PELO </t>
    </r>
    <r>
      <rPr>
        <b/>
        <sz val="11"/>
        <color rgb="FF000000"/>
        <rFont val="Arial"/>
        <family val="2"/>
      </rPr>
      <t>CONVÊNIO</t>
    </r>
  </si>
  <si>
    <r>
      <t xml:space="preserve">II - TOTAL ORÇAMENTO CUSTEADO </t>
    </r>
    <r>
      <rPr>
        <b/>
        <sz val="11"/>
        <color rgb="FF000000"/>
        <rFont val="Arial"/>
        <family val="2"/>
      </rPr>
      <t>EXCLUSIVAMENTE PELO CBMDF</t>
    </r>
  </si>
  <si>
    <t xml:space="preserve"> I -ITENS CUSTEADOS PELO CONVÊNIO</t>
  </si>
  <si>
    <t>II - ITENS CUSTEADOS EXCLUXIVAMENTE PELO CBMDF</t>
  </si>
  <si>
    <t xml:space="preserve">I + II - TOTAL </t>
  </si>
  <si>
    <t xml:space="preserve"> COMP-1659 </t>
  </si>
  <si>
    <t>BASES PARA BICICLETÁRIO PADRÃO CBMDF, EM CONCRETO ARMADO, CONFORME PROJETO PADRÃO CBMDF, fck 20 MPa, ASSENTADO SOBRE LASTRO DE BRITA DE 3 cm</t>
  </si>
  <si>
    <t xml:space="preserve"> COMP-1360 </t>
  </si>
  <si>
    <t>Copia da ORSE (8493) - FORNECIMENTO E INSTALAÇÃO DE RACK DE PISO 19" x 16u x 570mm (GABINETE), INCLUSIVE ACESSÓRIOS</t>
  </si>
  <si>
    <t xml:space="preserve"> COMP-1798 </t>
  </si>
  <si>
    <t>Copia da SIURB (100785) - BOTIJÃO DE GÁS DE 13KG COM CARGA</t>
  </si>
  <si>
    <t xml:space="preserve"> COMP-1280 </t>
  </si>
  <si>
    <t>Copia de ORSE Janeiro/2021 (10832) - AS BUILT DE TODOS OS PROJETOS</t>
  </si>
  <si>
    <t xml:space="preserve"> COMP-1799 </t>
  </si>
  <si>
    <t>Copia da CPOS (66.20.225) - Switch Gigabit 24 portas com capacidade de 10/100/1000/Mbps</t>
  </si>
  <si>
    <t xml:space="preserve"> COMP-1800 </t>
  </si>
  <si>
    <t>Copia da ORSE (7867) - Switch 24 portas 10/100 Mbps - fornecimento</t>
  </si>
  <si>
    <t xml:space="preserve"> COMP-1801 </t>
  </si>
  <si>
    <t>Copia da SBC (068399) - CAMERA BULLET INFRAVERMELHO MULTI HD 4 EM 1 VHD 11</t>
  </si>
  <si>
    <t xml:space="preserve"> COMP-1802 </t>
  </si>
  <si>
    <t>Copia da SBC (068414) - NVR 16 CANAIS FULL HD 1080P 2MP</t>
  </si>
  <si>
    <t>FORNECIMENTO DE COMPUTADOR DESKTOP COMPLETO COM MONITOR 19,5" HDMI, WI-FI, INTEL CORE i5, 8GB MEMÓRIA RAM, HD 1 TB, 6 CONEXÓES USB, DUPLA SAÍDA DE VÍDEO (HDMI FULL HD E VGA), COM TECLADO E MOUSE ÓPTICO, GARANTIA 12 MESES</t>
  </si>
  <si>
    <t xml:space="preserve"> COMP-1537 </t>
  </si>
  <si>
    <t>FORNECIMENTO DE HD SATA 8GB</t>
  </si>
  <si>
    <t xml:space="preserve">UN </t>
  </si>
  <si>
    <t xml:space="preserve"> COMP-1539 </t>
  </si>
  <si>
    <t>Copia da CPOS (69.05.170) - NOBREAK TRIFÁSICO, ONLINE, DUPLA CONVERSÃO, E/S 230V, 8 kVA, MODELO SURT8000XLI Nobreak APC 8KVA Smart-UPS RT OU EQUIVALENTE TÉCNICO - FORNECIMENTO E INSTALAÇÃO</t>
  </si>
  <si>
    <t xml:space="preserve"> COMP-1497 </t>
  </si>
  <si>
    <t>Copia da SBC (068171) - SONOFLETOR ACUSICO TIPO ARANDELA, 6", 25 W - FORNECIMENTO E INSTALAÇÃO</t>
  </si>
  <si>
    <t xml:space="preserve"> COMP-1498 </t>
  </si>
  <si>
    <t>Copia da SBC (068171) - TRAFO DE LINHA 70V 25W- T25 - FORNECIMENTO E INSTALAÇÃO</t>
  </si>
  <si>
    <t xml:space="preserve"> COMP-1499 </t>
  </si>
  <si>
    <t>Copia da SBC (068171) - SONOFLETOR DE SOBREPOR TIPO CAIXA DE SOM 50W - 02 UNIDADES (PAR) - FORNECIMENTO E INSTALAÇÃO</t>
  </si>
  <si>
    <t xml:space="preserve"> 6.4 </t>
  </si>
  <si>
    <t xml:space="preserve"> COMP-1500 </t>
  </si>
  <si>
    <t>Copia da SBC (068171) - TRAFO DE LINHA 70V 50W- T50 - FORNECIMENTO E INSTALAÇÃO</t>
  </si>
  <si>
    <t xml:space="preserve"> 6.5 </t>
  </si>
  <si>
    <t xml:space="preserve"> COMP-1501 </t>
  </si>
  <si>
    <t>Copia da SBC (068171) - TRAFO TRONCO 600W 210V - FORNECIMENTO E INSTALAÇÃO</t>
  </si>
  <si>
    <t xml:space="preserve"> 6.6 </t>
  </si>
  <si>
    <t xml:space="preserve"> COMP-1503 </t>
  </si>
  <si>
    <t>Copia da SBC (068310) - Amplificador Potência RMS: 600W - 2 x 300W (16 Ohms OU 70v), Entrada: 2 canais independentes, permite alternar o áudio de cada canal através de chave seletora MIC, stereo ( R Ou L) aux 2, aux 1 /usb, Canal 1: APP, BT, USB, SD Card e FM, Auxiliar – iPhone, iPod, CD, DVD e TV. Estéreo input l/2 entrada para microfone (P10 e XLR) com gongo e volume inteligente ( com opção habilitado/ desabilitado), Canal 2: Microfone (com função volume inteligente e gongo), Saída: Line Out 1 e Line Out 2, Equalizador: 2 vias (graves e agudos), Alimentação: BIVOLT Automático (com fonte chaveada 90-240V) - Frahm GR 5000 APP OU EQUIVALENTE</t>
  </si>
  <si>
    <t xml:space="preserve"> 6.7 </t>
  </si>
  <si>
    <t xml:space="preserve"> COMP-1504 </t>
  </si>
  <si>
    <t>Copia da SBC (068310) - AMPLIFICADOR DE POTÊNCIA BIVOLT, 600 W RMS (x2) + 300 W RMS, Canal Entrada P10 Input 1 e Input 2, Canal Saída Line Out 1 E Line Out 2, Classe do Amplificador	D, Equalizador Grave e Agudo (2 Vias) - Frahm GR 5000 LA OU EQUIVALENTE  - FORNECIMENTO E INSTALAÇÃO</t>
  </si>
  <si>
    <t xml:space="preserve"> 6.8 </t>
  </si>
  <si>
    <t xml:space="preserve"> COMP-1507 </t>
  </si>
  <si>
    <t>Copia da SBC (068091) - MICROFONE DE BANCADA, IMPEDÂNCIA DE SAÍDA 2.000 OHMS, RESPOSTA DE FREQUÊNCIA 40 Hz A 16 kHz, SENSIBILIDADE DE -42dB, ±2dB, DISTÂNCIA RECEPTORA SONORA 20 A 80 cm, HASTE FLEXÍVEL (40 cm), BOTÃO MUTE, CONECTOR P10 MONO, CABO DE 8m - YOGA HT 82 OU SIMILAR - FORNECIMENTO E INSTALAÇÃO</t>
  </si>
  <si>
    <t xml:space="preserve"> COMP-2063 </t>
  </si>
  <si>
    <t>Copia da SBC (070355) - FORNECIMENTO DE AR-CONDICIONADO SPLIT HI-WALL INVERTER, SELO PROCEL A, CAPACIDADE 9000 BTU/H</t>
  </si>
  <si>
    <t xml:space="preserve"> COMP-2064 </t>
  </si>
  <si>
    <t>Copia da SBC (070444) -  FORNECIMENTO DE AR-CONDICIONADO SPLIT HI-WALL INVERTER, SELO PROCEL A, CAPACIDADE 12000 BTU/HR</t>
  </si>
  <si>
    <t xml:space="preserve"> COMP-2065 </t>
  </si>
  <si>
    <t>Copia da SBC (070444) -  FORNECIMENTO DE AR-CONDICIONADO SPLIT HI-WALL INVERTER, SELO PROCEL A, CAPACIDADE 30000 BTU/HR</t>
  </si>
  <si>
    <t>DESCRIÇÃO</t>
  </si>
  <si>
    <t>TOTAL</t>
  </si>
  <si>
    <t>BENEFÍCIOS E DESPESAS INDIRETAS</t>
  </si>
  <si>
    <t xml:space="preserve"> = Área do terreno.</t>
  </si>
  <si>
    <t xml:space="preserve"> = Volume m³ x 2,5548t/m³ x distância de transporte = 69,33 m³ x 2,5548 t/m³ x 4,6 km = 814,81 t x km</t>
  </si>
  <si>
    <t xml:space="preserve"> = Comprimento rede 400mm + comprimento rede 600mm = 28,8m + 81,9m = 110,7m</t>
  </si>
  <si>
    <t xml:space="preserve"> = Comprimento rede 400mm </t>
  </si>
  <si>
    <t xml:space="preserve"> = Comprimento rede 600mm </t>
  </si>
  <si>
    <t xml:space="preserve"> = Soma dos volumes escavados com profundidade até 1,5 m (ver aba DRENAGEM)</t>
  </si>
  <si>
    <t xml:space="preserve"> = Soma dos volumes escavados com profundidade acima de 1,5 m (ver aba DRENAGEM)</t>
  </si>
  <si>
    <t xml:space="preserve"> = Área de preparo de fundo de vala (ver aba DRENAGEM)</t>
  </si>
  <si>
    <t xml:space="preserve"> = Volume de reaterro (ver aba DRENAGEM)</t>
  </si>
  <si>
    <t xml:space="preserve"> = Quantidade conforme levantamento de projeto (contagem).</t>
  </si>
  <si>
    <t xml:space="preserve"> = comprimento das chaminés dos 4 PVs =1,45-1,35+(1,8-1,45)*3</t>
  </si>
  <si>
    <t xml:space="preserve"> = Quantidade conforme levantamento de projeto. (Ver aba Pavimentação)</t>
  </si>
  <si>
    <t xml:space="preserve"> = guia trecho reto + guia trecho curvo = 217,2 + 9 = 226,2 m</t>
  </si>
  <si>
    <t>A</t>
  </si>
  <si>
    <t xml:space="preserve"> = Área de pavimentação x espessura da camada = 1.386,68 m² x 0,20 m = 277,34 m³</t>
  </si>
  <si>
    <t xml:space="preserve"> = volume da sub-base x volume de brita/ volume de camada de sub-base x distância de transporte = 277,34 m³ x 0,688 x 4,6 km = 877,71 m³ x km</t>
  </si>
  <si>
    <t xml:space="preserve"> = Área de pavimentação x espessura da camada = (1.272,59 m² + 114,09 m²) x 0,20 m = 254,52 m³ (área interna ao lote) + 22,82 m³ (área externa ao lote) = 277,34 m³</t>
  </si>
  <si>
    <t xml:space="preserve"> = Empréstimo de argila para sub-base da área interna:
Passo 1: Cálculo do Volume compactado de argila na sub-base (volume compactado sub-base x 50% por ser solo brita 50/50) = 254,52 m³ x 50% = 127,26 m³ de material compactado
Passo 2: Cálculo do Peso de material compactado (Volume material compactado x Peso específico compactado) = 127,26 m³ x 1,475 kg/m³ = 187,71kg de material compactado
Passo 3: Cálculo do volume de material solto seco (Massa material compactado / peso específico solto seco) = 187,71 kg/ 0,839 kg/m³ = 223,73 m3 
Passo 4: Cálculo do volume natural seco aproveitado do corte (Volume de corte - Volume de aterro) = 371,65 m³ - 232,55m³ = 139,10 m³
Passo 5: Cálculo do Peso de material seco aproveitado do corte (volume natural seco aproveitado do corte x Peso específico natural seco) = 139,10 m³ x 1,124 kg/m³ = 156,35 kg
Passo 6: Cálculo do volume de material solto seco aproveitado do corte (Peso de material seco aproveitado do corte / Peso específico solto seco) = 156,35 kg / 0,839 kg/m³ = 186,35 m³
Passo 7: Volume do material solto seco  calculado no Passo 3 - Volume do material solto seco aproveitado do corte calculado no Passo 6 = 223,73m³ - 186,35 m³ = 37,38 m³
                                                                                                                                       </t>
  </si>
  <si>
    <t xml:space="preserve"> = Quantidade conforme memorial de cálculo Movimentação de terra (Volume geométrico)</t>
  </si>
  <si>
    <t xml:space="preserve"> = Área geométrica de pavimentação interna + externa = 1.272,59 m²+ 114,09 m²= 1.386,68 m²</t>
  </si>
  <si>
    <t xml:space="preserve"> 2.2.2.5</t>
  </si>
  <si>
    <t xml:space="preserve"> = Transporte da Argila do empréstimo: Volume solto de argila x distância de transporte = 37,38 m³ x 4,6 km = 171,93 m³ x km</t>
  </si>
  <si>
    <t xml:space="preserve"> = Volume geométrico da base: Área de pavimentação x espessura da camada = 1.386,68 m² x 0,20 m = 277,34 m³</t>
  </si>
  <si>
    <t xml:space="preserve"> = volume da base x distância de transporte = 277,34 m³ x 4,6 km = 1.275,76 m³ x km</t>
  </si>
  <si>
    <t xml:space="preserve"> 2.2.4.4</t>
  </si>
  <si>
    <t>Copia da SINAPI (104375) - EXECUÇÃO DE PINTURA DE LIGAÇÃO COM EMULSÃO ASFÁLTICA RR-2C, PARA OBRAS DE CONSTRUÇÃO DE PAVIMENTOS. AF_09/2024</t>
  </si>
  <si>
    <t>Copia da SINAPI (102470) - EXECUÇÃO DE IMPRIMAÇÃO COM ASFALTO DILUÍDO CM-30, PARA OBRAS DE CONSTRUÇÃO DE PAVIMENTOS. AF_09/2024</t>
  </si>
  <si>
    <t xml:space="preserve"> = Volume geométrico camada de rolamento: Área de pavimentação x espessura da camada = 1.386,68 m² x 0,05 m = 69,33 m³</t>
  </si>
  <si>
    <t>CAIXA ENTERRADA ELÉTRICA RETANGULAR, EM ALVENARIA COM TIJOLOS CERÂMICOS MACIÇOS, COM TAMPÃO T33, PADRÃO CB1 NTD 6.0.5 – CEB, Desenho 15, DIMENSÕES INTERNAS: 1X1X0,8 M. (Adaptado SINAPI 97890)</t>
  </si>
  <si>
    <t xml:space="preserve"> 40GBM_012 </t>
  </si>
  <si>
    <t xml:space="preserve"> 2.2.4.4 </t>
  </si>
  <si>
    <t xml:space="preserve"> 40GBM_013 </t>
  </si>
  <si>
    <t xml:space="preserve"> 7.1.1.11 </t>
  </si>
  <si>
    <t xml:space="preserve"> 7.1.1.12 </t>
  </si>
  <si>
    <t xml:space="preserve"> 40GBM_024 </t>
  </si>
  <si>
    <t>Copia da SINAPI (97668) - ELETRODUTO FLEXÍVEL CORRUGADO, PEAD, DN 63 (2"), PARA REDE DE DISTRIBUIÇÃO DE ENERGIA ELÉTRICA - FORNECIMENTO E INSTALAÇÃO. AF_12/2021</t>
  </si>
  <si>
    <t>CABO DE COBRE FLEXÍVEL ISOLADO, 50 MM², ANTI-CHAMA 0,6/1,0 KV, PARA REDE ENTERRADA DE DISTRIBUIÇÃO DE ENERGIA ELÉTRICA - FORNECIMENTO E INSTALAÇÃO. AF_12/2021</t>
  </si>
  <si>
    <t xml:space="preserve"> 7.1.3.6 </t>
  </si>
  <si>
    <t xml:space="preserve"> 7.1.3.7 </t>
  </si>
  <si>
    <t xml:space="preserve"> 7.1.3.8 </t>
  </si>
  <si>
    <t>DISJUNTOR TERMOMAGNÉTICO TRIPOLAR, CORRENTE NOMINAL DE 125A - FORNECIMENTO E INSTALAÇÃO. AF_10/2020</t>
  </si>
  <si>
    <t xml:space="preserve"> 40GBM_025 </t>
  </si>
  <si>
    <t>Copia da SINAPI (97667) - ELETRODUTO FLEXÍVEL CORRUGADO, PEAD, DN 1", PARA REDE ENTERRADA DE DISTRIBUIÇÃO DE ENERGIA ELÉTRICA - FORNECIMENTO E INSTALAÇÃO. AF_12/2021</t>
  </si>
  <si>
    <t xml:space="preserve"> 40GBM_026 </t>
  </si>
  <si>
    <t>Copia da SINAPI (97667) - ELETRODUTO FLEXÍVEL CORRUGADO, PEAD, DN 3/4", PARA REDE ENTERRADA DE DISTRIBUIÇÃO DE ENERGIA ELÉTRICA - FORNECIMENTO E INSTALAÇÃO. AF_12/2021</t>
  </si>
  <si>
    <t>CABO DE COBRE FLEXÍVEL ISOLADO, 25 MM², ANTI-CHAMA 0,6/1,0 KV, PARA REDE ENTERRADA DE DISTRIBUIÇÃO DE ENERGIA ELÉTRICA - FORNECIMENTO E INSTALAÇÃO. AF_12/2021</t>
  </si>
  <si>
    <t>POSTE DE AÇO CÔNICO CONTÍNUO RETO, ENGASTAMENTO SIMPLES COM 1 M DE SOLO, H=7M - FORNECIMENTO E INSTALAÇÃO. AF_04/2025</t>
  </si>
  <si>
    <t>LUMINÁRIA DE LED PARA ILUMINAÇÃO PÚBLICA, DE 138 W ATÉ 180 W - FORNECIMENTO E INSTALAÇÃO. AF_02/2025_PS</t>
  </si>
  <si>
    <t>SUBESTAÇÃO</t>
  </si>
  <si>
    <t xml:space="preserve"> 7.3.1.3 </t>
  </si>
  <si>
    <t xml:space="preserve"> 40GBM_014 </t>
  </si>
  <si>
    <t>Copia da SINAPI (96989) - PARA-RAIOS DE DISTRIBUICAO, TENSAO NOMINAL 15 KV, CORRENTE NOMINAL DE DESCARGA 10 KA  - FORNECIMENTO E INSTALAÇÃO. AF_08/2023</t>
  </si>
  <si>
    <t xml:space="preserve"> 7.3.1.4 </t>
  </si>
  <si>
    <t xml:space="preserve"> 7.3.1.5 </t>
  </si>
  <si>
    <t>CONECTOR GRAMPO METÁLICO TIPO OLHAL, PARA SPDA, PARA HASTE DE ATERRAMENTO DE 5/8'' E CABOS DE 10 A 50 MM2 - FORNECIMENTO E INSTALAÇÃO. AF_08/2023</t>
  </si>
  <si>
    <t xml:space="preserve"> 40GBM_015 </t>
  </si>
  <si>
    <t>Copia da SINAPI (100612) - ASSENTAMENTO DE POSTE DE CONCRETO COM COMPRIMENTO NOMINAL DE 11 M, CARGA NOMINAL DE 600 DAN, ENGASTAMENTO BASE CONCRETADA (FORNECIMENTO E INSTALAÇÃO). AF_04/2025</t>
  </si>
  <si>
    <t xml:space="preserve"> COMP-1855 </t>
  </si>
  <si>
    <t>CINTA CIRCULAR EM AÇO GALVANIZADO PARA FIXAÇÃO DE COMPONENTES DE POSTE DE ENTRADA ELÉTRICA SUBESTAÇÃO</t>
  </si>
  <si>
    <t>TRANSFORMADOR DE DISTRIBUIÇÃO, 75 KVA, TRIFÁSICO, 60 HZ, CLASSE 15 KV, IMERSO EM ÓLEO MINERAL, INSTALAÇÃO EM POSTE (NÃO INCLUSO SUPORTE) - FORNECIMENTO E INSTALAÇÃO. AF_12/2020</t>
  </si>
  <si>
    <t xml:space="preserve"> 40GBM_017 </t>
  </si>
  <si>
    <t>Copia da SINAPI (104394) - CABECOTE PARA ENTRADA DE LINHA DE ALIMENTACAO PARA ELETRODUTO, EM LIGA DE ALUMINIO COM ACABAMENTO ANTI CORROSIVO, COM FIXACAO POR ENCAIXE LISO DE 360 GRAUS, DE 2 1/2"- FORNECIMENTO E INSTALAÇÃO. AF_10/2022</t>
  </si>
  <si>
    <t xml:space="preserve"> 7.3.2.5 </t>
  </si>
  <si>
    <t xml:space="preserve"> 40GBM_016 </t>
  </si>
  <si>
    <t>Copia da SINAPI (104409) - ELETRODUTO RIGIDO, EM ACO ZINCADO OU GALVANIZADO, TIPO PESADO, DN=2 1/2", APARENTE - FORNECIMENTO E INSTALAÇÃO. AF_10/2022</t>
  </si>
  <si>
    <t xml:space="preserve"> 7.3.2.6 </t>
  </si>
  <si>
    <t>CABO DE COBRE FLEXÍVEL ISOLADO, 50 MM², 0,6/1,0 KV, PARA REDE AÉREA DE DISTRIBUIÇÃO DE ENERGIA ELÉTRICA DE BAIXA TENSÃO - FORNECIMENTO E INSTALAÇÃO. AF_07/2020</t>
  </si>
  <si>
    <t xml:space="preserve"> 7.3.2.7 </t>
  </si>
  <si>
    <t xml:space="preserve"> 40GBM_018 </t>
  </si>
  <si>
    <t>Copia da SINAPI (95768) - CURVA 90 GRAUS PARA ELETRODUTO, AÇO GALVANIZADO, DN 65 MM (2 1/2''), APARENTE - FORNECIMENTO E INSTALAÇÃO. AF_10/2022</t>
  </si>
  <si>
    <t xml:space="preserve"> 7.3.2.8 </t>
  </si>
  <si>
    <t>SUPORTE PARA TRANSFORMADOR EM POSTE DE CONCRETO CIRCULAR - FORNECIMENTO E INSTALAÇÃO. AF_12/2020</t>
  </si>
  <si>
    <t xml:space="preserve"> 7.3.2.9 </t>
  </si>
  <si>
    <t>NIPLE, EM FERRO GALVANIZADO, DN 65 (2 1/2"), CONEXÃO ROSQUEADA, INSTALADO EM PRUMADAS - FORNECIMENTO E INSTALAÇÃO. AF_10/2020</t>
  </si>
  <si>
    <t xml:space="preserve"> 7.3.2.10 </t>
  </si>
  <si>
    <t>LUVA, EM FERRO GALVANIZADO, DN 65 (2 1/2"), CONEXÃO ROSQUEADA, INSTALADO EM PRUMADAS - FORNECIMENTO E INSTALAÇÃO. AF_10/2020</t>
  </si>
  <si>
    <t xml:space="preserve"> 7.3.2.11 </t>
  </si>
  <si>
    <t xml:space="preserve"> COMP-1853 </t>
  </si>
  <si>
    <t xml:space="preserve"> 7.3.2.12 </t>
  </si>
  <si>
    <t xml:space="preserve"> COMP-1867 </t>
  </si>
  <si>
    <t>CAIXA DE MEDIÇÃO POLIFÁSICA - MODELO P4 - FORNECIMENTO E INSTALAÇÃO.</t>
  </si>
  <si>
    <t xml:space="preserve"> 7.3.2.13 </t>
  </si>
  <si>
    <t xml:space="preserve"> 40GBM_019 </t>
  </si>
  <si>
    <t>CAIXA DE MEDIÇÃO (550x1000x250)mm conforme - NTd 6.07 - Rev.03 – CEB - FORNECIMENTO E INSTALAÇÃO.</t>
  </si>
  <si>
    <t xml:space="preserve"> 7.3.2.14 </t>
  </si>
  <si>
    <t xml:space="preserve"> 40GBM_020 </t>
  </si>
  <si>
    <t>CAIXA DE MEDIÇÃO PARA PROTEÇÃO GERAL (820x750x266)mm conforme - NTd 6.05 – Neoenergia - FORNECIMENTO E INSTALAÇÃO.</t>
  </si>
  <si>
    <t xml:space="preserve"> 7.3.2.15 </t>
  </si>
  <si>
    <t xml:space="preserve"> 40GBM_021 </t>
  </si>
  <si>
    <t>Copia da SINAPI (104743) - CORDOALHA DE COBRE NU 16 MM², NÃO ENTERRADA - FORNECIMENTO E INSTALAÇÃO. AF_08/2023</t>
  </si>
  <si>
    <t xml:space="preserve"> 7.3.2.16 </t>
  </si>
  <si>
    <t xml:space="preserve"> 7.3.2.17 </t>
  </si>
  <si>
    <t>ELETRODUTO RÍGIDO SOLDÁVEL, PVC, DN 25 MM (3/4"), APARENTE - FORNECIMENTO E INSTALAÇÃO. AF_10/2022</t>
  </si>
  <si>
    <t xml:space="preserve"> 7.3.2.18 </t>
  </si>
  <si>
    <t xml:space="preserve"> 40GBM_022 </t>
  </si>
  <si>
    <t>Copia da SINAPI (104406) - ELETRODUTO RIGIDO, EM ACO ZINCADO OU GALVANIZADO, DN=3/4", APARENTE - FORNECIMENTO E INSTALAÇÃO. AF_10/2022</t>
  </si>
  <si>
    <t xml:space="preserve"> 7.3.2.19 </t>
  </si>
  <si>
    <t xml:space="preserve"> 40GBM_023 </t>
  </si>
  <si>
    <t>Copia da SINAPI (101547) - ISOLADOR DE PORCELANA, TIPO PINO MONOCORPO, PARA TENSAO DE *35* KV - FORNECIMENTO E INSTALAÇÃO. AF_07/2020</t>
  </si>
  <si>
    <t xml:space="preserve"> 7.3.2.20 </t>
  </si>
  <si>
    <t xml:space="preserve"> COMP-2001 </t>
  </si>
  <si>
    <t>CRUZETA DE FIBRA 2400MM</t>
  </si>
  <si>
    <t xml:space="preserve"> 7.3.2.21 </t>
  </si>
  <si>
    <t>OBRAS CIVIS</t>
  </si>
  <si>
    <t xml:space="preserve"> 7.3.3.6 </t>
  </si>
  <si>
    <t xml:space="preserve"> 7.3.3.7 </t>
  </si>
  <si>
    <t xml:space="preserve"> 7.3.3.8 </t>
  </si>
  <si>
    <t xml:space="preserve"> 7.3.3.9 </t>
  </si>
  <si>
    <t xml:space="preserve"> 7.4.3.3 </t>
  </si>
  <si>
    <t xml:space="preserve"> 7.4.3.4 </t>
  </si>
  <si>
    <t xml:space="preserve"> 7.4.3.5 </t>
  </si>
  <si>
    <t xml:space="preserve"> 7.5.2.2 </t>
  </si>
  <si>
    <t xml:space="preserve"> 7.5.2.3 </t>
  </si>
  <si>
    <t xml:space="preserve"> 7.5.2.4 </t>
  </si>
  <si>
    <t xml:space="preserve"> 7.5.2.5 </t>
  </si>
  <si>
    <t xml:space="preserve"> 7.5.2.6 </t>
  </si>
  <si>
    <t xml:space="preserve"> 7.5.2.7 </t>
  </si>
  <si>
    <t xml:space="preserve"> 7.5.2.8 </t>
  </si>
  <si>
    <t xml:space="preserve"> 7.5.2.9 </t>
  </si>
  <si>
    <t xml:space="preserve"> 7.5.3 </t>
  </si>
  <si>
    <t xml:space="preserve"> 7.5.3.1 </t>
  </si>
  <si>
    <t xml:space="preserve"> 7.5.3.2 </t>
  </si>
  <si>
    <t xml:space="preserve"> 7.5.4 </t>
  </si>
  <si>
    <t xml:space="preserve"> 7.5.4.1 </t>
  </si>
  <si>
    <t xml:space="preserve"> 7.5.4.2 </t>
  </si>
  <si>
    <t xml:space="preserve"> 7.5.5 </t>
  </si>
  <si>
    <t xml:space="preserve"> 7.5.5.1 </t>
  </si>
  <si>
    <t xml:space="preserve"> 7.5.5.2 </t>
  </si>
  <si>
    <t xml:space="preserve"> 7.5.5.3 </t>
  </si>
  <si>
    <t xml:space="preserve"> 7.5.5.4 </t>
  </si>
  <si>
    <t xml:space="preserve"> 7.5.5.5 </t>
  </si>
  <si>
    <t xml:space="preserve"> 7.5.5.6 </t>
  </si>
  <si>
    <t xml:space="preserve"> 7.5.6 </t>
  </si>
  <si>
    <t xml:space="preserve"> 7.5.6.1 </t>
  </si>
  <si>
    <t xml:space="preserve"> 7.5.6.2 </t>
  </si>
  <si>
    <t xml:space="preserve"> 7.5.6.3 </t>
  </si>
  <si>
    <t xml:space="preserve"> 7.5.6.4 </t>
  </si>
  <si>
    <t xml:space="preserve"> 7.6.1.1 </t>
  </si>
  <si>
    <t xml:space="preserve"> 7.6.1.2 </t>
  </si>
  <si>
    <t xml:space="preserve"> 7.6.1.3 </t>
  </si>
  <si>
    <t>RASGO LINEAR MECANIZADO EM ALVENARIA, PARA ELETRODUTOS, DIÂMETROS MENORES OU IGUAIS A 40 MM. AF_09/2023</t>
  </si>
  <si>
    <t xml:space="preserve"> 7.6.1.4 </t>
  </si>
  <si>
    <t>CHUMBAMENTO LINEAR EM ALVENARIA PARA ELETRODUTOS COM DIÂMETROS MENORES OU IGUAIS A 40 MM. AF_09/2023</t>
  </si>
  <si>
    <t xml:space="preserve"> 7.6.1.5 </t>
  </si>
  <si>
    <t xml:space="preserve"> 7.6.1.6 </t>
  </si>
  <si>
    <t xml:space="preserve"> 7.6.1.7 </t>
  </si>
  <si>
    <t xml:space="preserve"> 7.6.1.8 </t>
  </si>
  <si>
    <t xml:space="preserve"> 7.6.1.9 </t>
  </si>
  <si>
    <t xml:space="preserve"> 7.6.2 </t>
  </si>
  <si>
    <t xml:space="preserve"> 7.6.2.1 </t>
  </si>
  <si>
    <t xml:space="preserve"> 7.7 </t>
  </si>
  <si>
    <t xml:space="preserve"> 7.7.1 </t>
  </si>
  <si>
    <t>DADOS DA OBRA</t>
  </si>
  <si>
    <t>VALOR DA OBRA</t>
  </si>
  <si>
    <t xml:space="preserve"> COMP-1536</t>
  </si>
  <si>
    <t>ARMAÇÃO DE SAPATA ISOLADA, VIGA BALDRAME E SAPATA CORRIDA UTILIZANDO AÇO CA-60 DE 5 MM - MONTAGEM. AF_01/2024</t>
  </si>
  <si>
    <t>ARMAÇÃO DE SAPATA ISOLADA, VIGA BALDRAME E SAPATA CORRIDA UTILIZANDO AÇO CA-50 DE 10 MM - MONTAGEM. AF_01/2024</t>
  </si>
  <si>
    <t>DADOS DA PROPOSTA</t>
  </si>
  <si>
    <t>Empresa licitante: PREENCHER SOMENTE AS CÉLULAS EM AMARELO.</t>
  </si>
  <si>
    <t>CNPJ:</t>
  </si>
  <si>
    <r>
      <rPr>
        <b/>
        <sz val="18"/>
        <rFont val="Arial"/>
        <family val="2"/>
      </rPr>
      <t>Prazo de execução:</t>
    </r>
    <r>
      <rPr>
        <sz val="18"/>
        <rFont val="Arial"/>
        <family val="2"/>
      </rPr>
      <t xml:space="preserve">  11 meses - 330 dias</t>
    </r>
  </si>
  <si>
    <t>RESPONSÁVEL TÉCNICO PELA ELABORAÇÃO DA PLANILHA (NOME COMPLETO)</t>
  </si>
  <si>
    <t>FORMAÇÃO E Nº DO REGISTRO EM CONSELHO</t>
  </si>
  <si>
    <t>NOME DA EMPRESA</t>
  </si>
  <si>
    <t>TOTAL PROPOSTA</t>
  </si>
  <si>
    <t>BDI</t>
  </si>
  <si>
    <t>DECLARAÇÃO ENCARGOS SOCIAIS</t>
  </si>
  <si>
    <t>DISTRITO FEDERAL</t>
  </si>
  <si>
    <t>VIGÊNCIA:</t>
  </si>
  <si>
    <t>MÊS/ANO</t>
  </si>
  <si>
    <t>ENCARGOS SOCIAIS SOBRE A MÃO DE OBRA</t>
  </si>
  <si>
    <t>HORISTA %</t>
  </si>
  <si>
    <t>MENSALISTA %</t>
  </si>
  <si>
    <t>GRUPO A</t>
  </si>
  <si>
    <t>A1</t>
  </si>
  <si>
    <t>INSS</t>
  </si>
  <si>
    <t>A2</t>
  </si>
  <si>
    <t>SESI</t>
  </si>
  <si>
    <t>A3</t>
  </si>
  <si>
    <t>SENAI</t>
  </si>
  <si>
    <t>A4</t>
  </si>
  <si>
    <t>INCRA</t>
  </si>
  <si>
    <t>A5</t>
  </si>
  <si>
    <t>SEBRAE</t>
  </si>
  <si>
    <t>A6</t>
  </si>
  <si>
    <t>SALÁRIO EDUCAÇÃO</t>
  </si>
  <si>
    <t>A7</t>
  </si>
  <si>
    <t>SEGURO CONTRA ACIDENTES DE TRABALHO</t>
  </si>
  <si>
    <t>A8</t>
  </si>
  <si>
    <t>FGTS</t>
  </si>
  <si>
    <t>A9</t>
  </si>
  <si>
    <t>SECONCI</t>
  </si>
  <si>
    <t>GRUPO B</t>
  </si>
  <si>
    <t>B1</t>
  </si>
  <si>
    <t>REPOUSO SEMANAL REMUNERADO</t>
  </si>
  <si>
    <t>B2</t>
  </si>
  <si>
    <t>FERIADOS</t>
  </si>
  <si>
    <t>B3</t>
  </si>
  <si>
    <t>AUXÍLIO ENFERMIDADE</t>
  </si>
  <si>
    <t>B4</t>
  </si>
  <si>
    <t>13º SALÁRIO</t>
  </si>
  <si>
    <t>B5</t>
  </si>
  <si>
    <t>LICENÇA PATERNIDADE</t>
  </si>
  <si>
    <t>B6</t>
  </si>
  <si>
    <t>FALTAS JUSTIFICADAS</t>
  </si>
  <si>
    <t>B7</t>
  </si>
  <si>
    <t>DIAS DE CHUVA</t>
  </si>
  <si>
    <t>B8</t>
  </si>
  <si>
    <t>AUXÍLIO ACIDENTE DE TRABALHO</t>
  </si>
  <si>
    <t>B9</t>
  </si>
  <si>
    <t>FÉRIAS GOZADAS</t>
  </si>
  <si>
    <t>B10</t>
  </si>
  <si>
    <t>SALÁRIO MATERNIDADE</t>
  </si>
  <si>
    <t>B</t>
  </si>
  <si>
    <t>GRUPO C</t>
  </si>
  <si>
    <t>C1</t>
  </si>
  <si>
    <t>AVISO PRÉVIO INDENIZADO</t>
  </si>
  <si>
    <t>C2</t>
  </si>
  <si>
    <t>AVISO PRÉVIO TRABALHADO</t>
  </si>
  <si>
    <t>C3</t>
  </si>
  <si>
    <t>FÉRIAS INDENIZADAS</t>
  </si>
  <si>
    <t>C4</t>
  </si>
  <si>
    <t>DEPÓSITO RESCISÃO SEM JUSTA CAUSA</t>
  </si>
  <si>
    <t>C5</t>
  </si>
  <si>
    <t>INDENIZAÇÃO ADICIONAL</t>
  </si>
  <si>
    <t>C</t>
  </si>
  <si>
    <t>GRUPO D</t>
  </si>
  <si>
    <t>REINCIDÊNCIA DE GRUPO A SOBRE GRUPO B (SEM CONSIDERAR INSS SOBRE 13º, CONFORME LEI Nº 14.973/2024)</t>
  </si>
  <si>
    <t>REINCIDÊNCIA DE GRUPO A SOBRE AVISO PRÉVIO TRABALHADO E REINCIDÊNCIA DO FGTS SOBRE AVISO PRÉVIO INDENIZADO</t>
  </si>
  <si>
    <t>D</t>
  </si>
  <si>
    <t>TOTAL GERAL (A + B +C +D)</t>
  </si>
  <si>
    <t>_________________________________________________</t>
  </si>
  <si>
    <t>PLANILHA PROPOSTA</t>
  </si>
  <si>
    <t>BDI Diferenciado:</t>
  </si>
  <si>
    <t>BDI:</t>
  </si>
  <si>
    <t>Desconto:</t>
  </si>
  <si>
    <t>Valor Unit Proposta</t>
  </si>
  <si>
    <t>Valor Unit Licitação</t>
  </si>
  <si>
    <t>Valor Unit com BDI Licitação</t>
  </si>
  <si>
    <t>Valor Unit com BDI Proposta</t>
  </si>
  <si>
    <t>Total Licitação</t>
  </si>
  <si>
    <t>Total Proposta</t>
  </si>
  <si>
    <t>Licitação</t>
  </si>
  <si>
    <t>Proposta</t>
  </si>
  <si>
    <t>Orçamento Sintético -  ITENS CUSTEADOS PELO CONVÊNIO</t>
  </si>
  <si>
    <t>Orçamento Sintético -  ITENS CUSTEADOS PELO CBMDF</t>
  </si>
  <si>
    <t>Total Convênio</t>
  </si>
  <si>
    <t>Total Custeio CBMDF</t>
  </si>
  <si>
    <t>PREÇO TOTAL COM BDI</t>
  </si>
  <si>
    <t>PROPOSTA - ITENS CONVÊNIO</t>
  </si>
  <si>
    <t>PROPOSTA - ITENS CBMDF</t>
  </si>
  <si>
    <t>__________________________________________________________</t>
  </si>
  <si>
    <t>Brasília-DF, xx de xxxxxxxx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</si>
</sst>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164" formatCode="[$R$-416]\ #,##0.00;\-[$R$-416]\ #,##0.00"/>
    <numFmt numFmtId="165" formatCode="[$-416]mmmm\-yy;@"/>
    <numFmt numFmtId="166" formatCode="#,##0.00\ %"/>
    <numFmt numFmtId="167" formatCode="_(* #,##0.00_);_(* \(#,##0.00\);_(* \-??_);_(@_)"/>
    <numFmt numFmtId="168" formatCode="_(* #,##0.00_);_(* \(#,##0.00\);_(* &quot;-&quot;??_);_(@_)"/>
    <numFmt numFmtId="169" formatCode="0.0"/>
    <numFmt numFmtId="170" formatCode="0.0000"/>
  </numFmts>
  <fonts count="42">
    <font>
      <sz val="11"/>
      <color theme="1"/>
      <name val="Calibri"/>
      <family val="2"/>
      <scheme val="minor"/>
    </font>
    <font>
      <sz val="11"/>
      <color theme="1"/>
      <name val="Calibri"/>
      <family val="2"/>
      <scheme val="minor"/>
    </font>
    <font>
      <b/>
      <sz val="11"/>
      <color theme="1"/>
      <name val="Calibri"/>
      <family val="2"/>
      <scheme val="minor"/>
    </font>
    <font>
      <b/>
      <sz val="12"/>
      <name val="Arial"/>
      <family val="2"/>
    </font>
    <font>
      <sz val="24"/>
      <color theme="1"/>
      <name val="Calibri"/>
      <family val="2"/>
      <scheme val="minor"/>
    </font>
    <font>
      <b/>
      <sz val="20"/>
      <color theme="1"/>
      <name val="Arial"/>
      <family val="2"/>
    </font>
    <font>
      <sz val="11"/>
      <color theme="1"/>
      <name val="Arial"/>
      <family val="2"/>
    </font>
    <font>
      <b/>
      <sz val="12"/>
      <color theme="1"/>
      <name val="Arial"/>
      <family val="2"/>
    </font>
    <font>
      <b/>
      <sz val="26"/>
      <color theme="1"/>
      <name val="Arial"/>
      <family val="2"/>
    </font>
    <font>
      <sz val="24"/>
      <color theme="1"/>
      <name val="Arial"/>
      <family val="2"/>
    </font>
    <font>
      <b/>
      <sz val="24"/>
      <name val="Arial"/>
      <family val="2"/>
    </font>
    <font>
      <sz val="18"/>
      <color theme="1"/>
      <name val="Arial"/>
      <family val="2"/>
    </font>
    <font>
      <sz val="12"/>
      <color theme="1"/>
      <name val="Arial"/>
      <family val="2"/>
    </font>
    <font>
      <sz val="14"/>
      <color theme="1"/>
      <name val="Arial"/>
      <family val="2"/>
    </font>
    <font>
      <sz val="18"/>
      <name val="Arial"/>
      <family val="2"/>
    </font>
    <font>
      <b/>
      <sz val="18"/>
      <name val="Arial"/>
      <family val="2"/>
    </font>
    <font>
      <sz val="11"/>
      <name val="Arial"/>
      <family val="1"/>
    </font>
    <font>
      <sz val="11"/>
      <color rgb="FF000000"/>
      <name val="Arial"/>
      <family val="2"/>
    </font>
    <font>
      <b/>
      <sz val="30"/>
      <color theme="1"/>
      <name val="Arial"/>
      <family val="2"/>
    </font>
    <font>
      <b/>
      <sz val="11"/>
      <name val="Arial"/>
      <family val="1"/>
    </font>
    <font>
      <b/>
      <sz val="10"/>
      <name val="Arial"/>
      <family val="1"/>
    </font>
    <font>
      <b/>
      <sz val="10"/>
      <color rgb="FF000000"/>
      <name val="Arial"/>
      <family val="1"/>
    </font>
    <font>
      <sz val="10"/>
      <color rgb="FF000000"/>
      <name val="Arial"/>
      <family val="1"/>
    </font>
    <font>
      <sz val="10"/>
      <name val="Arial"/>
      <family val="1"/>
    </font>
    <font>
      <b/>
      <sz val="12"/>
      <color rgb="FF000000"/>
      <name val="V"/>
      <charset val="1"/>
    </font>
    <font>
      <b/>
      <sz val="11"/>
      <color rgb="FF000000"/>
      <name val="Lucida Sans Unicode"/>
      <family val="2"/>
      <charset val="1"/>
    </font>
    <font>
      <sz val="11"/>
      <color rgb="FF000000"/>
      <name val="Calibri"/>
      <family val="2"/>
      <charset val="1"/>
    </font>
    <font>
      <b/>
      <sz val="12"/>
      <name val="Arial"/>
      <family val="2"/>
      <charset val="1"/>
    </font>
    <font>
      <b/>
      <sz val="10"/>
      <name val="Arial"/>
      <family val="2"/>
      <charset val="1"/>
    </font>
    <font>
      <sz val="10"/>
      <name val="Arial"/>
      <family val="2"/>
      <charset val="1"/>
    </font>
    <font>
      <sz val="10"/>
      <name val="Arial"/>
      <family val="2"/>
    </font>
    <font>
      <b/>
      <sz val="10"/>
      <name val="Arial"/>
      <family val="2"/>
    </font>
    <font>
      <sz val="11"/>
      <name val="Calibri"/>
      <family val="2"/>
      <scheme val="minor"/>
    </font>
    <font>
      <b/>
      <sz val="16"/>
      <color theme="1"/>
      <name val="Arial"/>
      <family val="2"/>
    </font>
    <font>
      <b/>
      <sz val="11"/>
      <color rgb="FF000000"/>
      <name val="Arial"/>
      <family val="2"/>
    </font>
    <font>
      <sz val="10"/>
      <color rgb="FF000000"/>
      <name val="Arial"/>
      <family val="2"/>
    </font>
    <font>
      <u/>
      <sz val="9.35"/>
      <color rgb="FF0000FF"/>
      <name val="Calibri"/>
      <family val="2"/>
      <charset val="1"/>
    </font>
    <font>
      <sz val="8"/>
      <name val="Calibri"/>
      <family val="2"/>
      <scheme val="minor"/>
    </font>
    <font>
      <b/>
      <sz val="16"/>
      <name val="Arial"/>
      <family val="2"/>
    </font>
    <font>
      <sz val="16"/>
      <color theme="1"/>
      <name val="Arial"/>
      <family val="2"/>
    </font>
    <font>
      <sz val="16"/>
      <color rgb="FF000000"/>
      <name val="Arial"/>
      <family val="2"/>
    </font>
    <font>
      <sz val="16"/>
      <name val="Arial"/>
      <family val="2"/>
      <charset val="1"/>
    </font>
  </fonts>
  <fills count="13">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D8ECF6"/>
        <bgColor rgb="FFD8ECF6"/>
      </patternFill>
    </fill>
    <fill>
      <patternFill patternType="solid">
        <fgColor rgb="FFDFF0D8"/>
        <bgColor rgb="FFDFF0D8"/>
      </patternFill>
    </fill>
    <fill>
      <patternFill patternType="solid">
        <fgColor rgb="FF93CDDD"/>
        <bgColor rgb="FFC0C0C0"/>
      </patternFill>
    </fill>
    <fill>
      <patternFill patternType="solid">
        <fgColor rgb="FF9BBB59"/>
        <bgColor rgb="FF969696"/>
      </patternFill>
    </fill>
    <fill>
      <patternFill patternType="solid">
        <fgColor rgb="FF969696"/>
        <bgColor rgb="FF808080"/>
      </patternFill>
    </fill>
    <fill>
      <patternFill patternType="solid">
        <fgColor rgb="FFFFFFFF"/>
      </patternFill>
    </fill>
    <fill>
      <patternFill patternType="solid">
        <fgColor rgb="FFFFFF00"/>
        <bgColor indexed="64"/>
      </patternFill>
    </fill>
    <fill>
      <patternFill patternType="solid">
        <fgColor theme="0" tint="-0.14999847407452621"/>
        <bgColor indexed="64"/>
      </patternFill>
    </fill>
    <fill>
      <patternFill patternType="solid">
        <fgColor rgb="FFFFFF00"/>
        <bgColor rgb="FFFFFFFF"/>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CCCCCC"/>
      </left>
      <right style="thin">
        <color rgb="FFCCCCCC"/>
      </right>
      <top style="thin">
        <color rgb="FFCCCCCC"/>
      </top>
      <bottom style="thin">
        <color rgb="FFCCCCCC"/>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style="hair">
        <color auto="1"/>
      </left>
      <right style="medium">
        <color auto="1"/>
      </right>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CCCCCC"/>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bottom style="thin">
        <color rgb="FFCCCCCC"/>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16" fillId="0" borderId="0"/>
    <xf numFmtId="9" fontId="26" fillId="0" borderId="0" applyBorder="0" applyProtection="0"/>
    <xf numFmtId="168" fontId="30" fillId="0" borderId="0" applyFont="0" applyFill="0" applyBorder="0" applyAlignment="0" applyProtection="0"/>
    <xf numFmtId="0" fontId="36" fillId="0" borderId="0" applyBorder="0" applyProtection="0"/>
  </cellStyleXfs>
  <cellXfs count="217">
    <xf numFmtId="0" fontId="0" fillId="0" borderId="0" xfId="0"/>
    <xf numFmtId="0" fontId="0" fillId="2" borderId="0" xfId="0" applyFill="1" applyAlignment="1">
      <alignment horizontal="center" vertical="center" wrapText="1"/>
    </xf>
    <xf numFmtId="0" fontId="0" fillId="2" borderId="0" xfId="0" applyFill="1" applyAlignment="1">
      <alignment vertical="center" wrapText="1"/>
    </xf>
    <xf numFmtId="0" fontId="3" fillId="2" borderId="0" xfId="0" applyFont="1" applyFill="1"/>
    <xf numFmtId="0" fontId="0" fillId="0" borderId="0" xfId="0" applyAlignment="1">
      <alignment wrapText="1"/>
    </xf>
    <xf numFmtId="0" fontId="4" fillId="2" borderId="0" xfId="0" applyFont="1" applyFill="1" applyAlignment="1">
      <alignment vertical="center" wrapText="1"/>
    </xf>
    <xf numFmtId="44" fontId="0" fillId="2" borderId="0" xfId="1" applyFont="1" applyFill="1" applyAlignment="1">
      <alignment vertical="center" wrapText="1"/>
    </xf>
    <xf numFmtId="0" fontId="6" fillId="2" borderId="0" xfId="0" applyFont="1" applyFill="1"/>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wrapText="1"/>
    </xf>
    <xf numFmtId="0" fontId="8" fillId="2" borderId="0" xfId="0" applyFont="1" applyFill="1" applyAlignment="1">
      <alignment horizontal="center" vertical="center" wrapText="1"/>
    </xf>
    <xf numFmtId="0" fontId="9" fillId="2" borderId="0" xfId="0" applyFont="1" applyFill="1" applyAlignment="1">
      <alignment vertical="center" wrapText="1"/>
    </xf>
    <xf numFmtId="44" fontId="6" fillId="2" borderId="0" xfId="1" applyFont="1" applyFill="1" applyAlignment="1">
      <alignment vertical="center" wrapText="1"/>
    </xf>
    <xf numFmtId="0" fontId="11" fillId="2" borderId="1"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8" xfId="0" applyFont="1" applyFill="1" applyBorder="1" applyAlignment="1">
      <alignment horizontal="center" vertical="center"/>
    </xf>
    <xf numFmtId="0" fontId="13" fillId="2" borderId="0" xfId="0" applyFont="1" applyFill="1" applyAlignment="1">
      <alignment horizontal="center" vertical="center" wrapText="1"/>
    </xf>
    <xf numFmtId="0" fontId="12" fillId="2" borderId="0" xfId="0" applyFont="1" applyFill="1" applyAlignment="1">
      <alignment horizontal="center" vertical="center"/>
    </xf>
    <xf numFmtId="0" fontId="12" fillId="2" borderId="0" xfId="0" applyFont="1" applyFill="1" applyAlignment="1">
      <alignment horizontal="center" vertical="center" wrapText="1"/>
    </xf>
    <xf numFmtId="0" fontId="6" fillId="0" borderId="0" xfId="0" applyFont="1"/>
    <xf numFmtId="0" fontId="6" fillId="0" borderId="0" xfId="0" applyFont="1" applyAlignment="1">
      <alignment wrapText="1"/>
    </xf>
    <xf numFmtId="4" fontId="6" fillId="0" borderId="13" xfId="0" applyNumberFormat="1" applyFont="1" applyBorder="1" applyAlignment="1">
      <alignment vertical="center"/>
    </xf>
    <xf numFmtId="0" fontId="6" fillId="0" borderId="0" xfId="0" applyFont="1" applyAlignment="1">
      <alignment vertical="center"/>
    </xf>
    <xf numFmtId="0" fontId="19" fillId="3" borderId="0" xfId="0" applyFont="1" applyFill="1" applyAlignment="1">
      <alignment horizontal="left" vertical="top" wrapText="1"/>
    </xf>
    <xf numFmtId="0" fontId="20" fillId="3" borderId="0" xfId="0" applyFont="1" applyFill="1" applyAlignment="1">
      <alignment horizontal="left" vertical="top" wrapText="1"/>
    </xf>
    <xf numFmtId="0" fontId="19" fillId="3" borderId="14" xfId="0" applyFont="1" applyFill="1" applyBorder="1" applyAlignment="1">
      <alignment horizontal="left" vertical="top" wrapText="1"/>
    </xf>
    <xf numFmtId="0" fontId="19" fillId="3" borderId="14" xfId="0" applyFont="1" applyFill="1" applyBorder="1" applyAlignment="1">
      <alignment horizontal="right" vertical="top" wrapText="1"/>
    </xf>
    <xf numFmtId="0" fontId="19" fillId="3" borderId="14" xfId="0" applyFont="1" applyFill="1" applyBorder="1" applyAlignment="1">
      <alignment horizontal="center" vertical="top" wrapText="1"/>
    </xf>
    <xf numFmtId="0" fontId="21" fillId="4" borderId="14" xfId="0" applyFont="1" applyFill="1" applyBorder="1" applyAlignment="1">
      <alignment horizontal="left" vertical="top" wrapText="1"/>
    </xf>
    <xf numFmtId="0" fontId="21" fillId="4" borderId="14" xfId="0" applyFont="1" applyFill="1" applyBorder="1" applyAlignment="1">
      <alignment horizontal="center" vertical="top" wrapText="1"/>
    </xf>
    <xf numFmtId="0" fontId="21" fillId="4" borderId="14" xfId="0" applyFont="1" applyFill="1" applyBorder="1" applyAlignment="1">
      <alignment horizontal="right" vertical="top" wrapText="1"/>
    </xf>
    <xf numFmtId="4" fontId="21" fillId="4" borderId="14" xfId="0" applyNumberFormat="1" applyFont="1" applyFill="1" applyBorder="1" applyAlignment="1">
      <alignment horizontal="right" vertical="top" wrapText="1"/>
    </xf>
    <xf numFmtId="166" fontId="21" fillId="4" borderId="14" xfId="0" applyNumberFormat="1" applyFont="1" applyFill="1" applyBorder="1" applyAlignment="1">
      <alignment horizontal="right" vertical="top" wrapText="1"/>
    </xf>
    <xf numFmtId="0" fontId="22" fillId="5" borderId="14" xfId="0" applyFont="1" applyFill="1" applyBorder="1" applyAlignment="1">
      <alignment horizontal="left" vertical="top" wrapText="1"/>
    </xf>
    <xf numFmtId="0" fontId="22" fillId="5" borderId="14" xfId="0" applyFont="1" applyFill="1" applyBorder="1" applyAlignment="1">
      <alignment horizontal="center" vertical="top" wrapText="1"/>
    </xf>
    <xf numFmtId="0" fontId="22" fillId="5" borderId="14" xfId="0" applyFont="1" applyFill="1" applyBorder="1" applyAlignment="1">
      <alignment horizontal="right" vertical="top" wrapText="1"/>
    </xf>
    <xf numFmtId="4" fontId="22" fillId="5" borderId="14" xfId="0" applyNumberFormat="1" applyFont="1" applyFill="1" applyBorder="1" applyAlignment="1">
      <alignment horizontal="right" vertical="top" wrapText="1"/>
    </xf>
    <xf numFmtId="0" fontId="23" fillId="3" borderId="0" xfId="0" applyFont="1" applyFill="1" applyAlignment="1">
      <alignment horizontal="center" vertical="top" wrapText="1"/>
    </xf>
    <xf numFmtId="0" fontId="20" fillId="3" borderId="0" xfId="0" applyFont="1" applyFill="1" applyAlignment="1">
      <alignment horizontal="right" vertical="top" wrapText="1"/>
    </xf>
    <xf numFmtId="0" fontId="23" fillId="3" borderId="0" xfId="0" applyFont="1" applyFill="1" applyAlignment="1">
      <alignment horizontal="left" vertical="top" wrapText="1"/>
    </xf>
    <xf numFmtId="0" fontId="0" fillId="0" borderId="0" xfId="0" applyAlignment="1">
      <alignment horizontal="left" vertical="center"/>
    </xf>
    <xf numFmtId="10" fontId="1" fillId="0" borderId="18" xfId="2" applyNumberFormat="1" applyBorder="1" applyAlignment="1" applyProtection="1">
      <alignment horizontal="center"/>
    </xf>
    <xf numFmtId="49" fontId="28" fillId="0" borderId="17" xfId="0" applyNumberFormat="1" applyFont="1" applyBorder="1" applyAlignment="1">
      <alignment horizontal="center" vertical="center"/>
    </xf>
    <xf numFmtId="10" fontId="28" fillId="0" borderId="0" xfId="4" applyNumberFormat="1" applyFont="1" applyBorder="1" applyAlignment="1" applyProtection="1">
      <alignment horizontal="center" vertical="center"/>
    </xf>
    <xf numFmtId="10" fontId="28" fillId="0" borderId="19" xfId="4" applyNumberFormat="1" applyFont="1" applyBorder="1" applyAlignment="1" applyProtection="1">
      <alignment horizontal="center" vertical="center" wrapText="1"/>
    </xf>
    <xf numFmtId="49" fontId="28" fillId="0" borderId="17" xfId="0" applyNumberFormat="1" applyFont="1" applyBorder="1" applyAlignment="1">
      <alignment horizontal="center"/>
    </xf>
    <xf numFmtId="10" fontId="29" fillId="0" borderId="0" xfId="4" applyNumberFormat="1" applyFont="1" applyBorder="1" applyAlignment="1" applyProtection="1">
      <alignment horizontal="center"/>
    </xf>
    <xf numFmtId="10" fontId="29" fillId="0" borderId="19" xfId="4" applyNumberFormat="1" applyFont="1" applyBorder="1" applyAlignment="1" applyProtection="1">
      <alignment horizontal="center"/>
    </xf>
    <xf numFmtId="49" fontId="29" fillId="0" borderId="17" xfId="0" applyNumberFormat="1" applyFont="1" applyBorder="1" applyAlignment="1">
      <alignment horizontal="center" vertical="center"/>
    </xf>
    <xf numFmtId="10" fontId="29" fillId="0" borderId="0" xfId="4" applyNumberFormat="1" applyFont="1" applyBorder="1" applyAlignment="1" applyProtection="1">
      <alignment horizontal="center" vertical="center"/>
    </xf>
    <xf numFmtId="10" fontId="29" fillId="0" borderId="19" xfId="4" applyNumberFormat="1" applyFont="1" applyBorder="1" applyAlignment="1" applyProtection="1">
      <alignment horizontal="center" vertical="center"/>
    </xf>
    <xf numFmtId="10" fontId="28" fillId="0" borderId="19" xfId="4" applyNumberFormat="1" applyFont="1" applyBorder="1" applyAlignment="1" applyProtection="1">
      <alignment horizontal="center" vertical="center"/>
    </xf>
    <xf numFmtId="0" fontId="19" fillId="9" borderId="0" xfId="0" applyFont="1" applyFill="1" applyAlignment="1">
      <alignment horizontal="left" vertical="top" wrapText="1"/>
    </xf>
    <xf numFmtId="0" fontId="20" fillId="9" borderId="0" xfId="0" applyFont="1" applyFill="1" applyAlignment="1">
      <alignment horizontal="left" vertical="top" wrapText="1"/>
    </xf>
    <xf numFmtId="0" fontId="19" fillId="9" borderId="14" xfId="0" applyFont="1" applyFill="1" applyBorder="1" applyAlignment="1">
      <alignment horizontal="left" vertical="top" wrapText="1"/>
    </xf>
    <xf numFmtId="0" fontId="19" fillId="9" borderId="14" xfId="0" applyFont="1" applyFill="1" applyBorder="1" applyAlignment="1">
      <alignment horizontal="center" vertical="top" wrapText="1"/>
    </xf>
    <xf numFmtId="0" fontId="19" fillId="9" borderId="14" xfId="0" applyFont="1" applyFill="1" applyBorder="1" applyAlignment="1">
      <alignment horizontal="right" vertical="top" wrapText="1"/>
    </xf>
    <xf numFmtId="0" fontId="23" fillId="9" borderId="0" xfId="0" applyFont="1" applyFill="1" applyAlignment="1">
      <alignment horizontal="center" vertical="top" wrapText="1"/>
    </xf>
    <xf numFmtId="4" fontId="20" fillId="9" borderId="0" xfId="0" applyNumberFormat="1" applyFont="1" applyFill="1" applyAlignment="1">
      <alignment vertical="top" wrapText="1"/>
    </xf>
    <xf numFmtId="0" fontId="20" fillId="9" borderId="0" xfId="0" applyFont="1" applyFill="1" applyAlignment="1">
      <alignment vertical="top" wrapText="1"/>
    </xf>
    <xf numFmtId="0" fontId="20" fillId="9" borderId="0" xfId="0" applyFont="1" applyFill="1" applyAlignment="1">
      <alignment horizontal="center" vertical="top" wrapText="1"/>
    </xf>
    <xf numFmtId="0" fontId="23" fillId="9" borderId="0" xfId="0" applyFont="1" applyFill="1" applyAlignment="1">
      <alignment vertical="top"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0" borderId="23" xfId="3" applyFont="1" applyBorder="1" applyAlignment="1">
      <alignment horizontal="centerContinuous" vertical="center" wrapText="1"/>
    </xf>
    <xf numFmtId="0" fontId="17" fillId="0" borderId="25" xfId="3" applyFont="1" applyBorder="1" applyAlignment="1">
      <alignment horizontal="centerContinuous" vertical="center" wrapText="1"/>
    </xf>
    <xf numFmtId="0" fontId="0" fillId="0" borderId="0" xfId="0" applyAlignment="1">
      <alignment horizontal="center"/>
    </xf>
    <xf numFmtId="0" fontId="0" fillId="0" borderId="0" xfId="0" applyAlignment="1">
      <alignment horizontal="center" vertical="center"/>
    </xf>
    <xf numFmtId="0" fontId="0" fillId="0" borderId="1" xfId="0" applyBorder="1" applyAlignment="1">
      <alignment horizontal="center"/>
    </xf>
    <xf numFmtId="169" fontId="0" fillId="0" borderId="0" xfId="0" applyNumberFormat="1"/>
    <xf numFmtId="0" fontId="0" fillId="0" borderId="28" xfId="0" applyBorder="1"/>
    <xf numFmtId="0" fontId="0" fillId="0" borderId="27" xfId="0" applyBorder="1"/>
    <xf numFmtId="0" fontId="23" fillId="5" borderId="14" xfId="0" applyFont="1" applyFill="1" applyBorder="1" applyAlignment="1">
      <alignment horizontal="left" vertical="top" wrapText="1"/>
    </xf>
    <xf numFmtId="0" fontId="23" fillId="5" borderId="14" xfId="0" applyFont="1" applyFill="1" applyBorder="1" applyAlignment="1">
      <alignment horizontal="center" vertical="top" wrapText="1"/>
    </xf>
    <xf numFmtId="0" fontId="23" fillId="5" borderId="14" xfId="0" applyFont="1" applyFill="1" applyBorder="1" applyAlignment="1">
      <alignment horizontal="right" vertical="top" wrapText="1"/>
    </xf>
    <xf numFmtId="0" fontId="32" fillId="0" borderId="0" xfId="0" applyFont="1"/>
    <xf numFmtId="0" fontId="22" fillId="5" borderId="30" xfId="0" applyFont="1" applyFill="1" applyBorder="1" applyAlignment="1">
      <alignment horizontal="left" vertical="top" wrapText="1"/>
    </xf>
    <xf numFmtId="0" fontId="22" fillId="5" borderId="31" xfId="0" applyFont="1" applyFill="1" applyBorder="1" applyAlignment="1">
      <alignment horizontal="left" vertical="top" wrapText="1"/>
    </xf>
    <xf numFmtId="0" fontId="22" fillId="5" borderId="32" xfId="0" applyFont="1" applyFill="1" applyBorder="1" applyAlignment="1">
      <alignment horizontal="left" vertical="top" wrapText="1"/>
    </xf>
    <xf numFmtId="0" fontId="22" fillId="5" borderId="32" xfId="0" applyFont="1" applyFill="1" applyBorder="1" applyAlignment="1">
      <alignment horizontal="right" vertical="top" wrapText="1"/>
    </xf>
    <xf numFmtId="0" fontId="22" fillId="5" borderId="33" xfId="0" applyFont="1" applyFill="1" applyBorder="1" applyAlignment="1">
      <alignment horizontal="left" vertical="top" wrapText="1"/>
    </xf>
    <xf numFmtId="0" fontId="22" fillId="5" borderId="33" xfId="0" applyFont="1" applyFill="1" applyBorder="1" applyAlignment="1">
      <alignment horizontal="right" vertical="top" wrapText="1"/>
    </xf>
    <xf numFmtId="0" fontId="33" fillId="2" borderId="1" xfId="0" applyFont="1" applyFill="1" applyBorder="1" applyAlignment="1">
      <alignment horizontal="center" vertical="center" wrapText="1"/>
    </xf>
    <xf numFmtId="164" fontId="38" fillId="2" borderId="1" xfId="1" applyNumberFormat="1" applyFont="1" applyFill="1" applyBorder="1" applyAlignment="1">
      <alignment vertical="center" wrapText="1"/>
    </xf>
    <xf numFmtId="0" fontId="39" fillId="2" borderId="0" xfId="0" applyFont="1" applyFill="1" applyAlignment="1">
      <alignment horizontal="center" vertical="center" wrapText="1"/>
    </xf>
    <xf numFmtId="0" fontId="39" fillId="2" borderId="0" xfId="0" applyFont="1" applyFill="1" applyAlignment="1">
      <alignment horizontal="center" vertical="center"/>
    </xf>
    <xf numFmtId="44" fontId="6" fillId="2" borderId="0" xfId="1" applyFont="1" applyFill="1" applyBorder="1" applyAlignment="1">
      <alignment vertical="center" wrapText="1"/>
    </xf>
    <xf numFmtId="10" fontId="41" fillId="0" borderId="0" xfId="4" applyNumberFormat="1" applyFont="1" applyBorder="1" applyAlignment="1" applyProtection="1">
      <alignment horizontal="center" vertical="center"/>
    </xf>
    <xf numFmtId="170" fontId="0" fillId="0" borderId="0" xfId="0" applyNumberFormat="1"/>
    <xf numFmtId="0" fontId="12" fillId="10" borderId="0" xfId="0" applyFont="1" applyFill="1" applyAlignment="1" applyProtection="1">
      <alignment vertical="center"/>
      <protection locked="0"/>
    </xf>
    <xf numFmtId="0" fontId="7" fillId="2" borderId="0" xfId="0" applyFont="1" applyFill="1" applyAlignment="1">
      <alignment vertical="center" wrapText="1"/>
    </xf>
    <xf numFmtId="4" fontId="6" fillId="0" borderId="24" xfId="0" applyNumberFormat="1" applyFont="1" applyBorder="1" applyAlignment="1">
      <alignment vertical="center"/>
    </xf>
    <xf numFmtId="0" fontId="17" fillId="0" borderId="0" xfId="3" applyFont="1" applyAlignment="1">
      <alignment horizontal="centerContinuous" vertical="center" wrapText="1"/>
    </xf>
    <xf numFmtId="4" fontId="6" fillId="0" borderId="0" xfId="0" applyNumberFormat="1" applyFont="1" applyAlignment="1">
      <alignment vertical="center"/>
    </xf>
    <xf numFmtId="0" fontId="17" fillId="0" borderId="34" xfId="3" applyFont="1" applyBorder="1" applyAlignment="1">
      <alignment horizontal="centerContinuous" vertical="center" wrapText="1"/>
    </xf>
    <xf numFmtId="0" fontId="17" fillId="0" borderId="35" xfId="3" applyFont="1" applyBorder="1" applyAlignment="1">
      <alignment horizontal="centerContinuous" vertical="center" wrapText="1"/>
    </xf>
    <xf numFmtId="4" fontId="6" fillId="0" borderId="36" xfId="0" applyNumberFormat="1" applyFont="1" applyBorder="1" applyAlignment="1">
      <alignment vertical="center"/>
    </xf>
    <xf numFmtId="167" fontId="28" fillId="0" borderId="0" xfId="0" applyNumberFormat="1" applyFont="1" applyAlignment="1">
      <alignment horizontal="left"/>
    </xf>
    <xf numFmtId="167" fontId="29" fillId="0" borderId="0" xfId="0" applyNumberFormat="1" applyFont="1" applyAlignment="1">
      <alignment horizontal="center"/>
    </xf>
    <xf numFmtId="167" fontId="29" fillId="0" borderId="0" xfId="0" applyNumberFormat="1" applyFont="1" applyAlignment="1">
      <alignment vertical="center"/>
    </xf>
    <xf numFmtId="167" fontId="29" fillId="0" borderId="0" xfId="0" applyNumberFormat="1" applyFont="1" applyAlignment="1">
      <alignment horizontal="center" vertical="center"/>
    </xf>
    <xf numFmtId="167" fontId="28" fillId="0" borderId="0" xfId="0" applyNumberFormat="1" applyFont="1" applyAlignment="1">
      <alignment horizontal="right" vertical="center"/>
    </xf>
    <xf numFmtId="167" fontId="28" fillId="0" borderId="0" xfId="0" applyNumberFormat="1" applyFont="1"/>
    <xf numFmtId="167" fontId="28" fillId="0" borderId="0" xfId="0" applyNumberFormat="1" applyFont="1" applyAlignment="1">
      <alignment horizontal="center" vertical="center"/>
    </xf>
    <xf numFmtId="49" fontId="28" fillId="0" borderId="0" xfId="0" applyNumberFormat="1" applyFont="1" applyAlignment="1">
      <alignment horizontal="center" vertical="center"/>
    </xf>
    <xf numFmtId="49" fontId="28" fillId="0" borderId="20" xfId="0" applyNumberFormat="1" applyFont="1" applyBorder="1" applyAlignment="1">
      <alignment horizontal="center" vertical="center"/>
    </xf>
    <xf numFmtId="49" fontId="28" fillId="0" borderId="21" xfId="0" applyNumberFormat="1" applyFont="1" applyBorder="1" applyAlignment="1">
      <alignment horizontal="center" vertical="center"/>
    </xf>
    <xf numFmtId="10" fontId="29" fillId="0" borderId="21" xfId="4" applyNumberFormat="1" applyFont="1" applyBorder="1" applyAlignment="1" applyProtection="1">
      <alignment horizontal="center" vertical="center"/>
    </xf>
    <xf numFmtId="10" fontId="28" fillId="0" borderId="22" xfId="4" applyNumberFormat="1" applyFont="1" applyBorder="1" applyAlignment="1" applyProtection="1">
      <alignment horizontal="center" vertical="center"/>
    </xf>
    <xf numFmtId="167" fontId="30" fillId="0" borderId="0" xfId="0" applyNumberFormat="1" applyFont="1" applyAlignment="1">
      <alignment vertical="center"/>
    </xf>
    <xf numFmtId="49" fontId="29" fillId="0" borderId="21" xfId="0" applyNumberFormat="1" applyFont="1" applyBorder="1" applyAlignment="1">
      <alignment horizontal="left" vertical="center"/>
    </xf>
    <xf numFmtId="0" fontId="2" fillId="11" borderId="1" xfId="0" applyFont="1" applyFill="1" applyBorder="1" applyAlignment="1">
      <alignment horizontal="centerContinuous"/>
    </xf>
    <xf numFmtId="0" fontId="0" fillId="11" borderId="1" xfId="0" applyFill="1" applyBorder="1" applyAlignment="1">
      <alignment horizontal="centerContinuous"/>
    </xf>
    <xf numFmtId="0" fontId="0" fillId="0" borderId="26" xfId="0" applyBorder="1"/>
    <xf numFmtId="0" fontId="0" fillId="11" borderId="1" xfId="0" applyFill="1" applyBorder="1" applyAlignment="1">
      <alignment horizontal="center"/>
    </xf>
    <xf numFmtId="0" fontId="0" fillId="11" borderId="1" xfId="0" applyFill="1" applyBorder="1"/>
    <xf numFmtId="0" fontId="0" fillId="11" borderId="1" xfId="0" applyFill="1" applyBorder="1" applyAlignment="1">
      <alignment horizontal="right"/>
    </xf>
    <xf numFmtId="0" fontId="0" fillId="10" borderId="1" xfId="0" applyFill="1" applyBorder="1" applyAlignment="1" applyProtection="1">
      <alignment horizontal="center"/>
      <protection locked="0"/>
    </xf>
    <xf numFmtId="0" fontId="0" fillId="0" borderId="26" xfId="0" applyBorder="1" applyAlignment="1">
      <alignment horizontal="center"/>
    </xf>
    <xf numFmtId="0" fontId="0" fillId="0" borderId="1" xfId="0" applyBorder="1" applyAlignment="1">
      <alignment wrapText="1"/>
    </xf>
    <xf numFmtId="10" fontId="0" fillId="10" borderId="1" xfId="2" applyNumberFormat="1" applyFont="1" applyFill="1" applyBorder="1" applyAlignment="1" applyProtection="1">
      <alignment horizontal="center"/>
      <protection locked="0"/>
    </xf>
    <xf numFmtId="10" fontId="0" fillId="0" borderId="1" xfId="2" applyNumberFormat="1" applyFont="1" applyBorder="1" applyAlignment="1" applyProtection="1">
      <alignment horizontal="center"/>
    </xf>
    <xf numFmtId="0" fontId="0" fillId="11" borderId="1" xfId="0" applyFill="1" applyBorder="1" applyAlignment="1">
      <alignment horizontal="centerContinuous" wrapText="1"/>
    </xf>
    <xf numFmtId="10" fontId="0" fillId="11" borderId="1" xfId="2" applyNumberFormat="1" applyFont="1" applyFill="1" applyBorder="1" applyAlignment="1" applyProtection="1">
      <alignment horizontal="center"/>
    </xf>
    <xf numFmtId="0" fontId="0" fillId="0" borderId="1" xfId="0" applyBorder="1" applyAlignment="1">
      <alignment horizontal="center" wrapText="1"/>
    </xf>
    <xf numFmtId="0" fontId="0" fillId="0" borderId="0" xfId="0" applyAlignment="1">
      <alignment horizontal="centerContinuous"/>
    </xf>
    <xf numFmtId="9" fontId="0" fillId="0" borderId="0" xfId="2" applyFont="1" applyFill="1" applyBorder="1" applyAlignment="1" applyProtection="1">
      <alignment horizontal="center"/>
    </xf>
    <xf numFmtId="0" fontId="12" fillId="0" borderId="0" xfId="0" applyFont="1" applyAlignment="1">
      <alignment horizontal="centerContinuous" vertical="center"/>
    </xf>
    <xf numFmtId="0" fontId="19" fillId="3" borderId="0" xfId="0" applyFont="1" applyFill="1" applyAlignment="1">
      <alignment horizontal="left" vertical="top"/>
    </xf>
    <xf numFmtId="0" fontId="20" fillId="3" borderId="0" xfId="0" applyFont="1" applyFill="1" applyAlignment="1">
      <alignment horizontal="left" vertical="top"/>
    </xf>
    <xf numFmtId="10" fontId="20" fillId="3" borderId="0" xfId="0" applyNumberFormat="1" applyFont="1" applyFill="1" applyAlignment="1">
      <alignment horizontal="left" vertical="top" wrapText="1"/>
    </xf>
    <xf numFmtId="4" fontId="20" fillId="3" borderId="0" xfId="0" applyNumberFormat="1" applyFont="1" applyFill="1" applyAlignment="1">
      <alignment vertical="top" wrapText="1"/>
    </xf>
    <xf numFmtId="0" fontId="20" fillId="3" borderId="0" xfId="0" applyFont="1" applyFill="1" applyAlignment="1">
      <alignment vertical="top" wrapText="1"/>
    </xf>
    <xf numFmtId="0" fontId="22" fillId="0" borderId="0" xfId="0" applyFont="1" applyAlignment="1">
      <alignment horizontal="left" vertical="top" wrapText="1"/>
    </xf>
    <xf numFmtId="0" fontId="22" fillId="0" borderId="0" xfId="0" applyFont="1" applyAlignment="1">
      <alignment horizontal="center" vertical="top" wrapText="1"/>
    </xf>
    <xf numFmtId="0" fontId="22" fillId="0" borderId="0" xfId="0" applyFont="1" applyAlignment="1">
      <alignment horizontal="right" vertical="top" wrapText="1"/>
    </xf>
    <xf numFmtId="4" fontId="22" fillId="0" borderId="0" xfId="0" applyNumberFormat="1" applyFont="1" applyAlignment="1">
      <alignment horizontal="right" vertical="top" wrapText="1"/>
    </xf>
    <xf numFmtId="166" fontId="22" fillId="0" borderId="0" xfId="0" applyNumberFormat="1" applyFont="1" applyAlignment="1">
      <alignment horizontal="right" vertical="top" wrapText="1"/>
    </xf>
    <xf numFmtId="0" fontId="31" fillId="3" borderId="0" xfId="0" applyFont="1" applyFill="1" applyAlignment="1">
      <alignment horizontal="center" vertical="top" wrapText="1"/>
    </xf>
    <xf numFmtId="0" fontId="20" fillId="3" borderId="0" xfId="0" applyFont="1" applyFill="1" applyAlignment="1">
      <alignment vertical="top"/>
    </xf>
    <xf numFmtId="0" fontId="23" fillId="3" borderId="0" xfId="0" applyFont="1" applyFill="1" applyAlignment="1">
      <alignment horizontal="left" vertical="top"/>
    </xf>
    <xf numFmtId="0" fontId="20" fillId="3" borderId="0" xfId="0" applyFont="1" applyFill="1" applyAlignment="1">
      <alignment horizontal="right" vertical="top"/>
    </xf>
    <xf numFmtId="4" fontId="20" fillId="3" borderId="0" xfId="0" applyNumberFormat="1" applyFont="1" applyFill="1" applyAlignment="1">
      <alignment vertical="top"/>
    </xf>
    <xf numFmtId="0" fontId="20" fillId="3" borderId="0" xfId="0" applyFont="1" applyFill="1" applyAlignment="1">
      <alignment horizontal="center" vertical="top"/>
    </xf>
    <xf numFmtId="0" fontId="23" fillId="3" borderId="0" xfId="0" applyFont="1" applyFill="1" applyAlignment="1">
      <alignment vertical="top"/>
    </xf>
    <xf numFmtId="10" fontId="20" fillId="0" borderId="0" xfId="2" applyNumberFormat="1" applyFont="1" applyFill="1" applyAlignment="1">
      <alignment horizontal="left" vertical="top"/>
    </xf>
    <xf numFmtId="10" fontId="22" fillId="5" borderId="14" xfId="2" applyNumberFormat="1" applyFont="1" applyFill="1" applyBorder="1" applyAlignment="1">
      <alignment horizontal="right" vertical="top" wrapText="1"/>
    </xf>
    <xf numFmtId="10" fontId="21" fillId="4" borderId="14" xfId="2" applyNumberFormat="1" applyFont="1" applyFill="1" applyBorder="1" applyAlignment="1">
      <alignment horizontal="right" vertical="top" wrapText="1"/>
    </xf>
    <xf numFmtId="0" fontId="17" fillId="0" borderId="12" xfId="3" applyFont="1" applyBorder="1" applyAlignment="1">
      <alignment horizontal="center" vertical="center" wrapText="1"/>
    </xf>
    <xf numFmtId="0" fontId="17" fillId="0" borderId="29" xfId="3" applyFont="1" applyBorder="1" applyAlignment="1">
      <alignment horizontal="center" vertical="center" wrapText="1"/>
    </xf>
    <xf numFmtId="0" fontId="12" fillId="10" borderId="0" xfId="0" applyFont="1" applyFill="1" applyAlignment="1" applyProtection="1">
      <alignment horizontal="center" vertical="center"/>
      <protection locked="0"/>
    </xf>
    <xf numFmtId="0" fontId="33" fillId="2" borderId="1" xfId="0" applyFont="1" applyFill="1" applyBorder="1" applyAlignment="1">
      <alignment horizontal="center" vertical="center" wrapText="1"/>
    </xf>
    <xf numFmtId="0" fontId="15" fillId="10" borderId="2" xfId="0" applyFont="1" applyFill="1" applyBorder="1" applyAlignment="1" applyProtection="1">
      <alignment horizontal="left" vertical="center" wrapText="1"/>
      <protection locked="0"/>
    </xf>
    <xf numFmtId="0" fontId="14" fillId="10" borderId="3" xfId="0" applyFont="1" applyFill="1" applyBorder="1" applyAlignment="1" applyProtection="1">
      <alignment horizontal="left" vertical="center" wrapText="1"/>
      <protection locked="0"/>
    </xf>
    <xf numFmtId="0" fontId="14" fillId="10" borderId="4" xfId="0" applyFont="1" applyFill="1" applyBorder="1" applyAlignment="1" applyProtection="1">
      <alignment horizontal="left" vertical="center" wrapText="1"/>
      <protection locked="0"/>
    </xf>
    <xf numFmtId="0" fontId="14" fillId="10" borderId="5" xfId="0" applyFont="1" applyFill="1" applyBorder="1" applyAlignment="1" applyProtection="1">
      <alignment horizontal="left" vertical="center" wrapText="1"/>
      <protection locked="0"/>
    </xf>
    <xf numFmtId="0" fontId="6" fillId="0" borderId="0" xfId="0" applyFont="1" applyAlignment="1">
      <alignment horizontal="center" vertical="center"/>
    </xf>
    <xf numFmtId="0" fontId="15" fillId="10" borderId="1" xfId="0" applyFont="1" applyFill="1" applyBorder="1" applyAlignment="1" applyProtection="1">
      <alignment horizontal="left" vertical="center" wrapText="1"/>
      <protection locked="0"/>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35" fillId="10" borderId="0" xfId="0" applyFont="1" applyFill="1" applyAlignment="1" applyProtection="1">
      <alignment horizontal="center" vertical="center"/>
      <protection locked="0"/>
    </xf>
    <xf numFmtId="0" fontId="12" fillId="0" borderId="0" xfId="0" applyFont="1" applyAlignment="1">
      <alignment horizontal="center" vertical="center"/>
    </xf>
    <xf numFmtId="0" fontId="15" fillId="2" borderId="1" xfId="0" applyFont="1" applyFill="1" applyBorder="1" applyAlignment="1">
      <alignment horizontal="left" vertical="center"/>
    </xf>
    <xf numFmtId="0" fontId="5" fillId="2" borderId="0" xfId="0" applyFont="1" applyFill="1" applyAlignment="1">
      <alignment horizontal="center" vertical="center" wrapText="1"/>
    </xf>
    <xf numFmtId="164" fontId="10" fillId="2" borderId="0" xfId="1" applyNumberFormat="1"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165" fontId="11" fillId="2" borderId="6" xfId="0" applyNumberFormat="1" applyFont="1" applyFill="1" applyBorder="1" applyAlignment="1">
      <alignment horizontal="center" vertical="center" wrapText="1"/>
    </xf>
    <xf numFmtId="165" fontId="11" fillId="2" borderId="7" xfId="0" applyNumberFormat="1" applyFont="1" applyFill="1" applyBorder="1" applyAlignment="1">
      <alignment horizontal="center" vertical="center" wrapText="1"/>
    </xf>
    <xf numFmtId="0" fontId="7" fillId="2" borderId="0" xfId="0" applyFont="1" applyFill="1" applyAlignment="1">
      <alignment horizontal="center" vertical="center" wrapText="1"/>
    </xf>
    <xf numFmtId="0" fontId="15" fillId="0" borderId="5" xfId="0" applyFont="1" applyBorder="1" applyAlignment="1">
      <alignment horizontal="left" vertical="center" wrapText="1"/>
    </xf>
    <xf numFmtId="0" fontId="17" fillId="0" borderId="1" xfId="3" applyFont="1" applyBorder="1" applyAlignment="1">
      <alignment horizontal="left" vertical="center" wrapText="1"/>
    </xf>
    <xf numFmtId="0" fontId="6" fillId="2" borderId="0" xfId="0" applyFont="1" applyFill="1" applyAlignment="1">
      <alignment horizont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horizontal="left" vertical="center" wrapText="1"/>
    </xf>
    <xf numFmtId="0" fontId="40" fillId="0" borderId="1" xfId="3" applyFont="1" applyBorder="1" applyAlignment="1">
      <alignment horizontal="left" vertical="center" wrapText="1"/>
    </xf>
    <xf numFmtId="0" fontId="17" fillId="0" borderId="28" xfId="3" applyFont="1" applyBorder="1" applyAlignment="1">
      <alignment horizontal="left" vertical="center" wrapText="1"/>
    </xf>
    <xf numFmtId="0" fontId="17" fillId="0" borderId="7" xfId="3" applyFont="1" applyBorder="1" applyAlignment="1">
      <alignment horizontal="left" vertical="center" wrapText="1"/>
    </xf>
    <xf numFmtId="0" fontId="17" fillId="0" borderId="6" xfId="3" applyFont="1" applyBorder="1" applyAlignment="1">
      <alignment horizontal="left" vertical="center" wrapText="1"/>
    </xf>
    <xf numFmtId="0" fontId="18" fillId="2" borderId="0" xfId="0" applyFont="1" applyFill="1" applyAlignment="1">
      <alignment horizontal="center" vertical="center" wrapText="1"/>
    </xf>
    <xf numFmtId="0" fontId="33" fillId="2" borderId="0" xfId="0" applyFont="1" applyFill="1" applyAlignment="1">
      <alignment horizontal="center" vertical="center" wrapText="1"/>
    </xf>
    <xf numFmtId="10" fontId="28" fillId="0" borderId="19" xfId="4" applyNumberFormat="1" applyFont="1" applyBorder="1" applyAlignment="1" applyProtection="1">
      <alignment horizontal="center" vertical="center"/>
    </xf>
    <xf numFmtId="167" fontId="28" fillId="0" borderId="0" xfId="0" applyNumberFormat="1" applyFont="1" applyAlignment="1">
      <alignment horizontal="center" vertical="center"/>
    </xf>
    <xf numFmtId="167" fontId="29" fillId="0" borderId="0" xfId="0" applyNumberFormat="1" applyFont="1" applyAlignment="1">
      <alignment horizontal="left" vertical="center" wrapText="1"/>
    </xf>
    <xf numFmtId="0" fontId="24" fillId="6" borderId="15" xfId="0" applyFont="1" applyFill="1" applyBorder="1" applyAlignment="1">
      <alignment horizontal="center" vertical="center"/>
    </xf>
    <xf numFmtId="0" fontId="25" fillId="7" borderId="16" xfId="0" applyFont="1" applyFill="1" applyBorder="1" applyAlignment="1">
      <alignment horizontal="center"/>
    </xf>
    <xf numFmtId="0" fontId="0" fillId="0" borderId="17" xfId="0" applyBorder="1" applyAlignment="1">
      <alignment horizontal="center"/>
    </xf>
    <xf numFmtId="167" fontId="28" fillId="0" borderId="0" xfId="0" applyNumberFormat="1" applyFont="1" applyAlignment="1">
      <alignment horizontal="right" vertical="center"/>
    </xf>
    <xf numFmtId="167" fontId="28" fillId="0" borderId="0" xfId="0" applyNumberFormat="1" applyFont="1" applyAlignment="1">
      <alignment horizontal="center" vertical="center" wrapText="1"/>
    </xf>
    <xf numFmtId="0" fontId="0" fillId="0" borderId="0" xfId="0" applyAlignment="1">
      <alignment horizontal="center"/>
    </xf>
    <xf numFmtId="0" fontId="27" fillId="8" borderId="16" xfId="0" applyFont="1" applyFill="1" applyBorder="1" applyAlignment="1">
      <alignment horizontal="center" vertical="center"/>
    </xf>
    <xf numFmtId="0" fontId="0" fillId="0" borderId="16" xfId="0" applyBorder="1" applyAlignment="1">
      <alignment horizontal="center" vertical="center" wrapText="1"/>
    </xf>
    <xf numFmtId="49" fontId="28" fillId="0" borderId="17" xfId="0" applyNumberFormat="1" applyFont="1" applyBorder="1" applyAlignment="1">
      <alignment horizontal="center" vertical="center"/>
    </xf>
    <xf numFmtId="49" fontId="28" fillId="0" borderId="0" xfId="0" applyNumberFormat="1" applyFont="1" applyAlignment="1">
      <alignment horizontal="center" vertical="center"/>
    </xf>
    <xf numFmtId="49" fontId="28" fillId="0" borderId="20" xfId="0" applyNumberFormat="1" applyFont="1" applyBorder="1" applyAlignment="1">
      <alignment horizontal="center" vertical="center"/>
    </xf>
    <xf numFmtId="167" fontId="28" fillId="0" borderId="0" xfId="0" applyNumberFormat="1" applyFont="1" applyAlignment="1">
      <alignment wrapText="1"/>
    </xf>
    <xf numFmtId="0" fontId="20" fillId="3" borderId="0" xfId="0" applyFont="1" applyFill="1" applyAlignment="1">
      <alignment horizontal="right" vertical="top" wrapText="1"/>
    </xf>
    <xf numFmtId="0" fontId="23" fillId="3" borderId="0" xfId="0" applyFont="1" applyFill="1" applyAlignment="1">
      <alignment horizontal="center" vertical="top" wrapText="1"/>
    </xf>
    <xf numFmtId="0" fontId="0" fillId="0" borderId="0" xfId="0"/>
    <xf numFmtId="0" fontId="19" fillId="3" borderId="0" xfId="0" applyFont="1" applyFill="1" applyAlignment="1">
      <alignment horizontal="center" wrapText="1"/>
    </xf>
    <xf numFmtId="0" fontId="19" fillId="3" borderId="0" xfId="0" applyFont="1" applyFill="1" applyAlignment="1">
      <alignment horizontal="left" vertical="top" wrapText="1"/>
    </xf>
    <xf numFmtId="0" fontId="20" fillId="3" borderId="0" xfId="0" applyFont="1" applyFill="1" applyAlignment="1">
      <alignment horizontal="left" vertical="top" wrapText="1"/>
    </xf>
    <xf numFmtId="0" fontId="19" fillId="9" borderId="0" xfId="0" applyFont="1" applyFill="1" applyAlignment="1">
      <alignment horizontal="center" wrapText="1"/>
    </xf>
    <xf numFmtId="10" fontId="20" fillId="12" borderId="0" xfId="2" applyNumberFormat="1" applyFont="1" applyFill="1" applyAlignment="1" applyProtection="1">
      <alignment horizontal="left" vertical="top" wrapText="1"/>
      <protection locked="0"/>
    </xf>
    <xf numFmtId="10" fontId="29" fillId="10" borderId="0" xfId="4" applyNumberFormat="1" applyFont="1" applyFill="1" applyBorder="1" applyAlignment="1" applyProtection="1">
      <alignment horizontal="center" vertical="center"/>
      <protection locked="0"/>
    </xf>
    <xf numFmtId="10" fontId="29" fillId="10" borderId="0" xfId="4" applyNumberFormat="1" applyFont="1" applyFill="1" applyBorder="1" applyAlignment="1" applyProtection="1">
      <alignment horizontal="center" vertical="center"/>
      <protection locked="0"/>
    </xf>
  </cellXfs>
  <cellStyles count="7">
    <cellStyle name="Excel Built-in Explanatory Text" xfId="4" xr:uid="{C20ED86F-77AF-4D00-AC1F-3F4EB7C399E0}"/>
    <cellStyle name="Hiperlink 2" xfId="6" xr:uid="{2AA2A56A-A1C7-4696-81FE-059DB9CA5BD4}"/>
    <cellStyle name="Moeda" xfId="1" builtinId="4"/>
    <cellStyle name="Normal" xfId="0" builtinId="0"/>
    <cellStyle name="Normal 2" xfId="3" xr:uid="{2CB8015F-7FEA-4CC7-A0AA-9E82E11DFD63}"/>
    <cellStyle name="Porcentagem" xfId="2" builtinId="5"/>
    <cellStyle name="Separador de milhares 5" xfId="5" xr:uid="{2C93A573-C21D-48F0-88BC-51D827D5A5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51840</xdr:colOff>
      <xdr:row>26</xdr:row>
      <xdr:rowOff>145080</xdr:rowOff>
    </xdr:from>
    <xdr:to>
      <xdr:col>2</xdr:col>
      <xdr:colOff>515640</xdr:colOff>
      <xdr:row>31</xdr:row>
      <xdr:rowOff>174240</xdr:rowOff>
    </xdr:to>
    <xdr:pic>
      <xdr:nvPicPr>
        <xdr:cNvPr id="2" name="Picture 2">
          <a:extLst>
            <a:ext uri="{FF2B5EF4-FFF2-40B4-BE49-F238E27FC236}">
              <a16:creationId xmlns:a16="http://schemas.microsoft.com/office/drawing/2014/main" id="{B44E8DA8-C5D8-427F-B4C4-903C644DD4D8}"/>
            </a:ext>
          </a:extLst>
        </xdr:cNvPr>
        <xdr:cNvPicPr/>
      </xdr:nvPicPr>
      <xdr:blipFill>
        <a:blip xmlns:r="http://schemas.openxmlformats.org/officeDocument/2006/relationships" r:embed="rId1"/>
        <a:srcRect b="73333"/>
        <a:stretch/>
      </xdr:blipFill>
      <xdr:spPr>
        <a:xfrm>
          <a:off x="451890" y="5488605"/>
          <a:ext cx="4683375" cy="981660"/>
        </a:xfrm>
        <a:prstGeom prst="rect">
          <a:avLst/>
        </a:prstGeom>
        <a:ln w="0">
          <a:noFill/>
        </a:ln>
      </xdr:spPr>
    </xdr:pic>
    <xdr:clientData/>
  </xdr:twoCellAnchor>
  <xdr:twoCellAnchor editAs="oneCell">
    <xdr:from>
      <xdr:col>8</xdr:col>
      <xdr:colOff>1800</xdr:colOff>
      <xdr:row>26</xdr:row>
      <xdr:rowOff>106560</xdr:rowOff>
    </xdr:from>
    <xdr:to>
      <xdr:col>9</xdr:col>
      <xdr:colOff>465960</xdr:colOff>
      <xdr:row>31</xdr:row>
      <xdr:rowOff>136440</xdr:rowOff>
    </xdr:to>
    <xdr:pic>
      <xdr:nvPicPr>
        <xdr:cNvPr id="5" name="Picture 2">
          <a:extLst>
            <a:ext uri="{FF2B5EF4-FFF2-40B4-BE49-F238E27FC236}">
              <a16:creationId xmlns:a16="http://schemas.microsoft.com/office/drawing/2014/main" id="{E6293A3C-6632-40E1-BD29-CCFA01E70059}"/>
            </a:ext>
          </a:extLst>
        </xdr:cNvPr>
        <xdr:cNvPicPr/>
      </xdr:nvPicPr>
      <xdr:blipFill>
        <a:blip xmlns:r="http://schemas.openxmlformats.org/officeDocument/2006/relationships" r:embed="rId1"/>
        <a:srcRect b="73333"/>
        <a:stretch/>
      </xdr:blipFill>
      <xdr:spPr>
        <a:xfrm>
          <a:off x="7583700" y="5450085"/>
          <a:ext cx="4683735" cy="9823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9E44E-4692-47E9-A528-8A15192101AF}">
  <dimension ref="A1:H395"/>
  <sheetViews>
    <sheetView showGridLines="0" tabSelected="1" view="pageBreakPreview" zoomScaleNormal="100" zoomScaleSheetLayoutView="100" workbookViewId="0">
      <selection activeCell="H10" sqref="H10"/>
    </sheetView>
  </sheetViews>
  <sheetFormatPr defaultRowHeight="14.5"/>
  <cols>
    <col min="1" max="1" width="4.81640625" style="7" customWidth="1"/>
    <col min="2" max="2" width="52.1796875" style="8" customWidth="1"/>
    <col min="3" max="3" width="52.1796875" style="9" customWidth="1"/>
    <col min="4" max="4" width="4.81640625" style="10" customWidth="1"/>
    <col min="5" max="5" width="12.54296875" style="1" customWidth="1"/>
    <col min="6" max="6" width="16.81640625" style="1" bestFit="1" customWidth="1"/>
    <col min="7" max="7" width="11.81640625" style="1" customWidth="1"/>
    <col min="8" max="8" width="22.453125" style="1" bestFit="1" customWidth="1"/>
    <col min="9" max="9" width="16.54296875" customWidth="1"/>
    <col min="12" max="12" width="37.54296875" customWidth="1"/>
    <col min="14" max="14" width="13.26953125" customWidth="1"/>
    <col min="16" max="16" width="21.453125" customWidth="1"/>
    <col min="19" max="19" width="13.7265625" customWidth="1"/>
  </cols>
  <sheetData>
    <row r="1" spans="1:8" ht="15.5">
      <c r="B1" s="3"/>
      <c r="C1" s="3"/>
      <c r="D1" s="3"/>
      <c r="E1" s="3"/>
      <c r="F1" s="3"/>
      <c r="G1" s="3"/>
      <c r="H1" s="3"/>
    </row>
    <row r="2" spans="1:8" ht="15.5">
      <c r="B2" s="3"/>
      <c r="C2" s="3"/>
      <c r="D2" s="3"/>
      <c r="E2" s="3"/>
      <c r="F2" s="3"/>
      <c r="G2" s="3"/>
      <c r="H2" s="3"/>
    </row>
    <row r="3" spans="1:8" ht="20">
      <c r="B3" s="155" t="s">
        <v>1750</v>
      </c>
      <c r="C3" s="155"/>
      <c r="D3" s="3"/>
      <c r="E3" s="3"/>
      <c r="F3" s="3"/>
      <c r="G3" s="3"/>
      <c r="H3" s="3"/>
    </row>
    <row r="4" spans="1:8" ht="27.5" customHeight="1">
      <c r="B4" s="156" t="s">
        <v>1751</v>
      </c>
      <c r="C4" s="157"/>
      <c r="D4" s="3"/>
      <c r="E4" s="3"/>
      <c r="F4" s="3"/>
      <c r="G4" s="3"/>
      <c r="H4" s="3"/>
    </row>
    <row r="5" spans="1:8" s="4" customFormat="1">
      <c r="A5" s="12"/>
      <c r="B5" s="158"/>
      <c r="C5" s="159"/>
      <c r="D5" s="10"/>
      <c r="E5" s="1"/>
      <c r="F5" s="1"/>
      <c r="G5" s="1"/>
      <c r="H5" s="1"/>
    </row>
    <row r="6" spans="1:8" s="4" customFormat="1" ht="27.5" customHeight="1">
      <c r="A6" s="12"/>
      <c r="B6" s="161" t="s">
        <v>1752</v>
      </c>
      <c r="C6" s="161"/>
      <c r="D6" s="10"/>
      <c r="E6" s="1"/>
      <c r="F6" s="3"/>
      <c r="G6" s="1"/>
      <c r="H6" s="1"/>
    </row>
    <row r="7" spans="1:8" s="4" customFormat="1" ht="32.5">
      <c r="A7" s="12"/>
      <c r="B7" s="13"/>
      <c r="C7" s="13"/>
      <c r="D7" s="10"/>
      <c r="E7" s="1"/>
      <c r="F7" s="1"/>
      <c r="G7" s="1"/>
      <c r="H7" s="1"/>
    </row>
    <row r="8" spans="1:8" s="4" customFormat="1" ht="33" customHeight="1">
      <c r="A8" s="12"/>
      <c r="B8" s="155" t="s">
        <v>1745</v>
      </c>
      <c r="C8" s="155"/>
      <c r="D8" s="14"/>
      <c r="E8" s="5"/>
      <c r="F8" s="3"/>
      <c r="G8" s="5"/>
      <c r="H8" s="5"/>
    </row>
    <row r="9" spans="1:8" s="4" customFormat="1" ht="24" customHeight="1">
      <c r="A9" s="12"/>
      <c r="B9" s="162" t="s">
        <v>18</v>
      </c>
      <c r="C9" s="163"/>
      <c r="D9" s="14"/>
      <c r="E9" s="5"/>
      <c r="F9" s="5"/>
      <c r="G9" s="5"/>
      <c r="H9" s="5"/>
    </row>
    <row r="10" spans="1:8" s="4" customFormat="1" ht="24" customHeight="1">
      <c r="A10" s="12"/>
      <c r="B10" s="164"/>
      <c r="C10" s="165"/>
      <c r="D10" s="14"/>
      <c r="E10" s="5"/>
      <c r="F10" s="3"/>
      <c r="G10" s="5"/>
      <c r="H10" s="5"/>
    </row>
    <row r="11" spans="1:8" s="4" customFormat="1" ht="47.25" customHeight="1">
      <c r="A11" s="12"/>
      <c r="B11" s="166" t="s">
        <v>15</v>
      </c>
      <c r="C11" s="166"/>
      <c r="D11" s="11"/>
      <c r="E11" s="2"/>
      <c r="F11" s="2"/>
      <c r="G11" s="2"/>
      <c r="H11" s="2"/>
    </row>
    <row r="12" spans="1:8" ht="20.149999999999999" customHeight="1">
      <c r="B12" s="167" t="s">
        <v>1753</v>
      </c>
      <c r="C12" s="167"/>
      <c r="D12" s="11"/>
      <c r="E12" s="2"/>
      <c r="F12" s="2"/>
      <c r="G12" s="2"/>
      <c r="H12" s="2"/>
    </row>
    <row r="13" spans="1:8" ht="26.25" customHeight="1">
      <c r="B13" s="11"/>
      <c r="C13" s="11"/>
      <c r="D13" s="11"/>
      <c r="E13" s="2"/>
      <c r="F13" s="2"/>
      <c r="G13" s="2"/>
      <c r="H13" s="2"/>
    </row>
    <row r="14" spans="1:8" ht="31.5" customHeight="1">
      <c r="B14" s="155" t="s">
        <v>1746</v>
      </c>
      <c r="C14" s="155"/>
      <c r="D14" s="14"/>
      <c r="E14" s="5"/>
      <c r="F14" s="5"/>
      <c r="G14" s="5"/>
      <c r="H14" s="5"/>
    </row>
    <row r="15" spans="1:8" ht="40">
      <c r="B15" s="86" t="s">
        <v>1538</v>
      </c>
      <c r="C15" s="87">
        <f>SMALL(RESUMO!F21:F21,1)</f>
        <v>3315757.4699999997</v>
      </c>
      <c r="D15" s="15"/>
      <c r="E15" s="6"/>
      <c r="F15" s="6"/>
      <c r="G15" s="6"/>
      <c r="H15" s="6"/>
    </row>
    <row r="16" spans="1:8" ht="40">
      <c r="B16" s="86" t="s">
        <v>1539</v>
      </c>
      <c r="C16" s="87">
        <f>SMALL(RESUMO!F32:F32,1)</f>
        <v>78529.850000000006</v>
      </c>
      <c r="D16" s="11"/>
      <c r="E16" s="2"/>
      <c r="F16" s="2"/>
      <c r="G16" s="2"/>
      <c r="H16" s="2"/>
    </row>
    <row r="17" spans="2:8" ht="20">
      <c r="B17" s="86" t="s">
        <v>1540</v>
      </c>
      <c r="C17" s="87">
        <f>C16+C15</f>
        <v>3394287.32</v>
      </c>
      <c r="D17" s="11"/>
      <c r="E17" s="2"/>
      <c r="F17" s="2"/>
      <c r="G17" s="2"/>
      <c r="H17" s="2"/>
    </row>
    <row r="18" spans="2:8">
      <c r="B18" s="11"/>
      <c r="C18" s="11"/>
      <c r="D18" s="11"/>
      <c r="E18" s="2"/>
      <c r="F18" s="2"/>
      <c r="G18" s="2"/>
      <c r="H18" s="2"/>
    </row>
    <row r="20" spans="2:8" ht="15.5">
      <c r="B20" s="168" t="s">
        <v>1845</v>
      </c>
      <c r="C20" s="168"/>
      <c r="D20" s="21"/>
      <c r="E20" s="10"/>
    </row>
    <row r="21" spans="2:8" ht="15.5">
      <c r="B21" s="7"/>
      <c r="C21" s="22"/>
      <c r="D21" s="21"/>
      <c r="E21" s="10"/>
    </row>
    <row r="22" spans="2:8">
      <c r="B22" s="7"/>
      <c r="C22" s="8"/>
      <c r="D22" s="9"/>
      <c r="E22" s="10"/>
    </row>
    <row r="23" spans="2:8">
      <c r="B23" s="7"/>
      <c r="C23" s="8"/>
      <c r="D23" s="9"/>
      <c r="E23" s="10"/>
    </row>
    <row r="24" spans="2:8">
      <c r="B24" s="7"/>
      <c r="C24" s="8"/>
      <c r="D24" s="9"/>
      <c r="E24" s="10"/>
    </row>
    <row r="25" spans="2:8">
      <c r="B25" s="7"/>
      <c r="C25" s="8"/>
      <c r="D25" s="9"/>
      <c r="E25" s="10"/>
    </row>
    <row r="26" spans="2:8">
      <c r="B26" s="7"/>
      <c r="C26" s="8"/>
      <c r="D26" s="9"/>
      <c r="E26" s="10"/>
    </row>
    <row r="27" spans="2:8">
      <c r="B27" s="160" t="s">
        <v>1844</v>
      </c>
      <c r="C27" s="160"/>
      <c r="D27" s="26"/>
      <c r="E27" s="26"/>
    </row>
    <row r="28" spans="2:8" ht="15.5">
      <c r="B28" s="154" t="s">
        <v>1754</v>
      </c>
      <c r="C28" s="154"/>
      <c r="D28" s="21"/>
      <c r="E28" s="93"/>
    </row>
    <row r="29" spans="2:8" ht="15.5">
      <c r="B29" s="154" t="s">
        <v>12</v>
      </c>
      <c r="C29" s="154"/>
      <c r="D29" s="9"/>
      <c r="E29" s="93"/>
    </row>
    <row r="30" spans="2:8" ht="15.5">
      <c r="B30" s="154" t="s">
        <v>1755</v>
      </c>
      <c r="C30" s="154"/>
      <c r="D30" s="9"/>
      <c r="E30" s="93"/>
    </row>
    <row r="31" spans="2:8" ht="15.5">
      <c r="B31" s="154" t="s">
        <v>1756</v>
      </c>
      <c r="C31" s="154"/>
      <c r="D31" s="9"/>
      <c r="E31" s="93"/>
    </row>
    <row r="32" spans="2:8">
      <c r="D32" s="9"/>
    </row>
    <row r="33" spans="4:4">
      <c r="D33" s="9"/>
    </row>
    <row r="177" ht="15.75" customHeight="1"/>
    <row r="183" ht="48" customHeight="1"/>
    <row r="293" ht="37.5" customHeight="1"/>
    <row r="344" ht="38.25" customHeight="1"/>
    <row r="395" ht="30" customHeight="1"/>
  </sheetData>
  <sheetProtection algorithmName="SHA-512" hashValue="qIbifLflTGaOt162RR29lh9XTl+fyiQGMCnZEisCeZQpHtFlWgOuTwnOPUg760emtgC+2PExCvQmHYex5YGJNA==" saltValue="DQl9m4UeZKRkduLKxuukfg==" spinCount="100000" sheet="1" objects="1" scenarios="1"/>
  <mergeCells count="14">
    <mergeCell ref="B27:C27"/>
    <mergeCell ref="B31:C31"/>
    <mergeCell ref="B3:C3"/>
    <mergeCell ref="B4:C5"/>
    <mergeCell ref="B8:C8"/>
    <mergeCell ref="B6:C6"/>
    <mergeCell ref="B9:C10"/>
    <mergeCell ref="B11:C11"/>
    <mergeCell ref="B12:C12"/>
    <mergeCell ref="B14:C14"/>
    <mergeCell ref="B20:C20"/>
    <mergeCell ref="B28:C28"/>
    <mergeCell ref="B29:C29"/>
    <mergeCell ref="B30:C30"/>
  </mergeCells>
  <printOptions horizontalCentered="1"/>
  <pageMargins left="0.70866141732283472" right="0.70866141732283472" top="0.74803149606299213" bottom="0.74803149606299213" header="0.31496062992125984" footer="0.31496062992125984"/>
  <pageSetup paperSize="9" scale="74" orientation="portrait" r:id="rId1"/>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7"/>
  <sheetViews>
    <sheetView workbookViewId="0"/>
  </sheetViews>
  <sheetFormatPr defaultRowHeight="14.5"/>
  <cols>
    <col min="1" max="1" width="4.81640625" style="7" customWidth="1"/>
    <col min="2" max="2" width="49.26953125" style="8" customWidth="1"/>
    <col min="3" max="3" width="50.54296875" style="9" customWidth="1"/>
    <col min="4" max="4" width="4.81640625" style="10" customWidth="1"/>
    <col min="5" max="5" width="12.54296875" style="1" customWidth="1"/>
    <col min="6" max="6" width="16.81640625" style="1" bestFit="1" customWidth="1"/>
    <col min="7" max="7" width="11.81640625" style="1" customWidth="1"/>
    <col min="8" max="8" width="22.453125" style="1" bestFit="1" customWidth="1"/>
    <col min="9" max="9" width="16.54296875" customWidth="1"/>
    <col min="12" max="12" width="37.54296875" customWidth="1"/>
    <col min="14" max="14" width="13.26953125" customWidth="1"/>
    <col min="16" max="16" width="21.453125" customWidth="1"/>
    <col min="19" max="19" width="13.7265625" customWidth="1"/>
  </cols>
  <sheetData>
    <row r="1" spans="1:8" ht="36.75" customHeight="1"/>
    <row r="2" spans="1:8" ht="18.75" customHeight="1">
      <c r="B2" s="177" t="s">
        <v>6</v>
      </c>
      <c r="C2" s="177"/>
    </row>
    <row r="3" spans="1:8" ht="15.75" customHeight="1">
      <c r="B3" s="177" t="s">
        <v>7</v>
      </c>
      <c r="C3" s="177"/>
    </row>
    <row r="4" spans="1:8" ht="15.5">
      <c r="B4" s="177" t="s">
        <v>8</v>
      </c>
      <c r="C4" s="177"/>
    </row>
    <row r="5" spans="1:8" ht="15" customHeight="1">
      <c r="B5" s="177" t="s">
        <v>9</v>
      </c>
      <c r="C5" s="177"/>
      <c r="D5" s="11"/>
      <c r="E5" s="2"/>
      <c r="F5" s="2"/>
      <c r="G5" s="2"/>
      <c r="H5" s="2"/>
    </row>
    <row r="6" spans="1:8" ht="15" customHeight="1">
      <c r="D6" s="11"/>
      <c r="E6" s="2"/>
      <c r="F6" s="2"/>
      <c r="G6" s="2"/>
      <c r="H6" s="2"/>
    </row>
    <row r="7" spans="1:8" ht="15.5">
      <c r="B7" s="3"/>
      <c r="C7" s="3"/>
      <c r="D7" s="3"/>
      <c r="E7" s="3"/>
      <c r="F7" s="3"/>
      <c r="G7" s="3"/>
      <c r="H7" s="3"/>
    </row>
    <row r="8" spans="1:8" s="4" customFormat="1">
      <c r="A8" s="12"/>
      <c r="B8" s="8"/>
      <c r="C8" s="8"/>
      <c r="D8" s="10"/>
      <c r="E8" s="1"/>
      <c r="F8" s="1"/>
      <c r="G8" s="1"/>
      <c r="H8" s="1"/>
    </row>
    <row r="9" spans="1:8" s="4" customFormat="1" ht="25">
      <c r="A9" s="12"/>
      <c r="B9" s="171" t="s">
        <v>0</v>
      </c>
      <c r="C9" s="171"/>
      <c r="D9" s="10"/>
      <c r="E9" s="1"/>
      <c r="F9" s="3"/>
      <c r="G9" s="1"/>
      <c r="H9" s="1"/>
    </row>
    <row r="10" spans="1:8" s="4" customFormat="1" ht="32.5">
      <c r="A10" s="12"/>
      <c r="B10" s="13"/>
      <c r="C10" s="13"/>
      <c r="D10" s="10"/>
      <c r="E10" s="1"/>
      <c r="F10" s="1"/>
      <c r="G10" s="1"/>
      <c r="H10" s="1"/>
    </row>
    <row r="11" spans="1:8" s="4" customFormat="1" ht="33" customHeight="1">
      <c r="A11" s="12"/>
      <c r="B11" s="178"/>
      <c r="C11" s="164"/>
      <c r="D11" s="14"/>
      <c r="E11" s="5"/>
      <c r="F11" s="3"/>
      <c r="G11" s="5"/>
      <c r="H11" s="5"/>
    </row>
    <row r="12" spans="1:8" s="4" customFormat="1" ht="24" customHeight="1">
      <c r="A12" s="12"/>
      <c r="B12" s="162" t="s">
        <v>18</v>
      </c>
      <c r="C12" s="163"/>
      <c r="D12" s="14"/>
      <c r="E12" s="5"/>
      <c r="F12" s="5"/>
      <c r="G12" s="5"/>
      <c r="H12" s="5"/>
    </row>
    <row r="13" spans="1:8" s="4" customFormat="1" ht="24" customHeight="1">
      <c r="A13" s="12"/>
      <c r="B13" s="164"/>
      <c r="C13" s="165"/>
      <c r="D13" s="14"/>
      <c r="E13" s="5"/>
      <c r="F13" s="3"/>
      <c r="G13" s="5"/>
      <c r="H13" s="5"/>
    </row>
    <row r="14" spans="1:8" s="4" customFormat="1" ht="47.25" customHeight="1">
      <c r="A14" s="12"/>
      <c r="B14" s="166" t="s">
        <v>15</v>
      </c>
      <c r="C14" s="166"/>
      <c r="D14" s="11"/>
      <c r="E14" s="2"/>
      <c r="F14" s="2"/>
      <c r="G14" s="2"/>
      <c r="H14" s="2"/>
    </row>
    <row r="15" spans="1:8" ht="20.149999999999999" customHeight="1">
      <c r="B15" s="167" t="s">
        <v>16</v>
      </c>
      <c r="C15" s="167"/>
      <c r="D15" s="11"/>
      <c r="E15" s="2"/>
      <c r="F15" s="2"/>
      <c r="G15" s="2"/>
      <c r="H15" s="2"/>
    </row>
    <row r="16" spans="1:8" ht="31.5" customHeight="1">
      <c r="B16" s="170" t="s">
        <v>17</v>
      </c>
      <c r="C16" s="170"/>
      <c r="D16" s="14"/>
      <c r="E16" s="5"/>
      <c r="F16" s="5"/>
      <c r="G16" s="5"/>
      <c r="H16" s="5"/>
    </row>
    <row r="17" spans="2:8" ht="26.25" customHeight="1">
      <c r="B17" s="11"/>
      <c r="C17" s="11"/>
      <c r="D17" s="11"/>
      <c r="E17" s="2"/>
      <c r="F17" s="2"/>
      <c r="G17" s="2"/>
      <c r="H17" s="2"/>
    </row>
    <row r="18" spans="2:8" ht="31.5" customHeight="1">
      <c r="B18" s="171" t="s">
        <v>1</v>
      </c>
      <c r="C18" s="171"/>
      <c r="D18" s="14"/>
      <c r="E18" s="5"/>
      <c r="F18" s="5"/>
      <c r="G18" s="5"/>
      <c r="H18" s="5"/>
    </row>
    <row r="19" spans="2:8" ht="30">
      <c r="B19" s="172" t="e">
        <f>SMALL(RESUMO!#REF!,1)</f>
        <v>#REF!</v>
      </c>
      <c r="C19" s="172"/>
      <c r="D19" s="15"/>
      <c r="E19" s="6"/>
      <c r="F19" s="6"/>
      <c r="G19" s="6"/>
      <c r="H19" s="6"/>
    </row>
    <row r="20" spans="2:8">
      <c r="B20" s="11"/>
      <c r="C20" s="11"/>
      <c r="D20" s="11"/>
      <c r="E20" s="2"/>
      <c r="F20" s="2"/>
      <c r="G20" s="2"/>
      <c r="H20" s="2"/>
    </row>
    <row r="21" spans="2:8">
      <c r="B21" s="11"/>
      <c r="C21" s="11"/>
      <c r="D21" s="11"/>
      <c r="E21" s="2"/>
      <c r="F21" s="2"/>
      <c r="G21" s="2"/>
      <c r="H21" s="2"/>
    </row>
    <row r="22" spans="2:8" ht="21" customHeight="1">
      <c r="B22" s="16" t="s">
        <v>2</v>
      </c>
      <c r="C22" s="16" t="s">
        <v>3</v>
      </c>
      <c r="D22" s="11"/>
      <c r="E22" s="2"/>
      <c r="F22" s="2"/>
      <c r="G22" s="2"/>
      <c r="H22" s="2"/>
    </row>
    <row r="23" spans="2:8" ht="27" customHeight="1">
      <c r="B23" s="16" t="s">
        <v>4</v>
      </c>
      <c r="C23" s="17">
        <v>45536</v>
      </c>
      <c r="D23" s="11"/>
      <c r="E23" s="2"/>
      <c r="F23" s="2"/>
      <c r="G23" s="2"/>
      <c r="H23" s="2"/>
    </row>
    <row r="24" spans="2:8" ht="21" customHeight="1">
      <c r="B24" s="173" t="s">
        <v>5</v>
      </c>
      <c r="C24" s="175">
        <v>45800</v>
      </c>
      <c r="D24" s="11"/>
      <c r="E24" s="2"/>
      <c r="F24" s="2"/>
      <c r="G24" s="2"/>
      <c r="H24" s="2"/>
    </row>
    <row r="25" spans="2:8" ht="21" customHeight="1">
      <c r="B25" s="174"/>
      <c r="C25" s="176"/>
    </row>
    <row r="26" spans="2:8" ht="27" customHeight="1">
      <c r="B26" s="18"/>
      <c r="C26" s="19"/>
    </row>
    <row r="27" spans="2:8" ht="27" customHeight="1">
      <c r="B27" s="22"/>
      <c r="C27" s="21"/>
    </row>
    <row r="28" spans="2:8" ht="27" customHeight="1">
      <c r="B28" s="22"/>
      <c r="C28" s="21"/>
    </row>
    <row r="29" spans="2:8" ht="27" customHeight="1">
      <c r="B29" s="22"/>
      <c r="C29" s="21"/>
    </row>
    <row r="30" spans="2:8" ht="27" customHeight="1">
      <c r="B30" s="22"/>
      <c r="C30" s="21"/>
    </row>
    <row r="31" spans="2:8" ht="27" customHeight="1">
      <c r="B31" s="20"/>
      <c r="C31" s="21"/>
    </row>
    <row r="36" spans="1:4">
      <c r="A36" s="160" t="s">
        <v>10</v>
      </c>
      <c r="B36" s="160"/>
      <c r="C36" s="160"/>
      <c r="D36" s="160"/>
    </row>
    <row r="37" spans="1:4" ht="15.5">
      <c r="A37" s="169" t="s">
        <v>11</v>
      </c>
      <c r="B37" s="169"/>
      <c r="C37" s="169"/>
      <c r="D37" s="169"/>
    </row>
    <row r="38" spans="1:4" ht="15.5">
      <c r="A38" s="169" t="s">
        <v>12</v>
      </c>
      <c r="B38" s="169"/>
      <c r="C38" s="169"/>
      <c r="D38" s="169"/>
    </row>
    <row r="39" spans="1:4" ht="15.5">
      <c r="A39" s="169" t="s">
        <v>13</v>
      </c>
      <c r="B39" s="169"/>
      <c r="C39" s="169"/>
      <c r="D39" s="169"/>
    </row>
    <row r="40" spans="1:4" ht="15.5">
      <c r="A40" s="169" t="s">
        <v>14</v>
      </c>
      <c r="B40" s="169"/>
      <c r="C40" s="169"/>
      <c r="D40" s="169"/>
    </row>
    <row r="199" ht="15.75" customHeight="1"/>
    <row r="205" ht="48" customHeight="1"/>
    <row r="315" ht="37.5" customHeight="1"/>
    <row r="366" ht="38.25" customHeight="1"/>
    <row r="417" ht="30" customHeight="1"/>
  </sheetData>
  <mergeCells count="19">
    <mergeCell ref="B12:C13"/>
    <mergeCell ref="B15:C15"/>
    <mergeCell ref="B2:C2"/>
    <mergeCell ref="B3:C3"/>
    <mergeCell ref="B4:C4"/>
    <mergeCell ref="B9:C9"/>
    <mergeCell ref="B11:C11"/>
    <mergeCell ref="B5:C5"/>
    <mergeCell ref="A39:D39"/>
    <mergeCell ref="A40:D40"/>
    <mergeCell ref="B14:C14"/>
    <mergeCell ref="B16:C16"/>
    <mergeCell ref="B18:C18"/>
    <mergeCell ref="B19:C19"/>
    <mergeCell ref="B24:B25"/>
    <mergeCell ref="C24:C25"/>
    <mergeCell ref="A36:D36"/>
    <mergeCell ref="A37:D37"/>
    <mergeCell ref="A38:D38"/>
  </mergeCells>
  <pageMargins left="0.7" right="0.7" top="0.75" bottom="0.75" header="0.3" footer="0.3"/>
  <pageSetup paperSize="9" scale="79" orientation="portrait" r:id="rId1"/>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35FFE-040C-43F1-9438-A88D8E67C16A}">
  <dimension ref="B1:H408"/>
  <sheetViews>
    <sheetView view="pageBreakPreview" zoomScale="85" zoomScaleNormal="100" zoomScaleSheetLayoutView="85" workbookViewId="0">
      <selection activeCell="B41" sqref="B41:F41"/>
    </sheetView>
  </sheetViews>
  <sheetFormatPr defaultColWidth="9.1796875" defaultRowHeight="14"/>
  <cols>
    <col min="1" max="1" width="9.1796875" style="23"/>
    <col min="2" max="2" width="18.1796875" style="7" customWidth="1"/>
    <col min="3" max="3" width="18.1796875" style="8" customWidth="1"/>
    <col min="4" max="4" width="18.1796875" style="9" customWidth="1"/>
    <col min="5" max="5" width="18.1796875" style="10" customWidth="1"/>
    <col min="6" max="6" width="18.1796875" style="8" customWidth="1"/>
    <col min="7" max="7" width="11.81640625" style="8" customWidth="1"/>
    <col min="8" max="8" width="22.453125" style="8" bestFit="1" customWidth="1"/>
    <col min="9" max="9" width="16.54296875" style="23" customWidth="1"/>
    <col min="10" max="11" width="9.1796875" style="23"/>
    <col min="12" max="12" width="37.54296875" style="23" customWidth="1"/>
    <col min="13" max="13" width="9.1796875" style="23"/>
    <col min="14" max="14" width="13.26953125" style="23" customWidth="1"/>
    <col min="15" max="15" width="9.1796875" style="23"/>
    <col min="16" max="16" width="21.453125" style="23" customWidth="1"/>
    <col min="17" max="18" width="9.1796875" style="23"/>
    <col min="19" max="19" width="13.7265625" style="23" customWidth="1"/>
    <col min="20" max="16384" width="9.1796875" style="23"/>
  </cols>
  <sheetData>
    <row r="1" spans="2:8" ht="36.75" customHeight="1"/>
    <row r="2" spans="2:8" ht="18.75" customHeight="1">
      <c r="B2" s="7" t="str">
        <f>'CAPA LICITAÇÃO'!B4</f>
        <v>Empresa licitante: PREENCHER SOMENTE AS CÉLULAS EM AMARELO.</v>
      </c>
      <c r="C2" s="94"/>
      <c r="D2" s="94"/>
      <c r="E2" s="94"/>
      <c r="F2" s="94"/>
    </row>
    <row r="3" spans="2:8" ht="15.75" customHeight="1">
      <c r="B3" s="7" t="str">
        <f>'CAPA LICITAÇÃO'!B6</f>
        <v>CNPJ:</v>
      </c>
      <c r="C3" s="94"/>
      <c r="D3" s="94"/>
      <c r="E3" s="94"/>
      <c r="F3" s="94"/>
    </row>
    <row r="4" spans="2:8" ht="15" customHeight="1">
      <c r="B4" s="7" t="str">
        <f>'CAPA LICITAÇÃO'!B9</f>
        <v>Objeto: Construção do 40º Grupamento Bombeiro Militar</v>
      </c>
      <c r="C4" s="94"/>
      <c r="D4" s="94"/>
      <c r="E4" s="94"/>
      <c r="F4" s="94"/>
      <c r="G4" s="11"/>
      <c r="H4" s="11"/>
    </row>
    <row r="5" spans="2:8" ht="15.5">
      <c r="B5" s="7" t="str">
        <f>'CAPA LICITAÇÃO'!B11</f>
        <v>Local: Quadra 01 Área Especial 2 - Vila Estrutural/Setor Oeste - Brasília - DF - CEP: 71255-575</v>
      </c>
      <c r="C5" s="3"/>
      <c r="D5" s="3"/>
      <c r="E5" s="3"/>
      <c r="F5" s="3"/>
      <c r="G5" s="3"/>
      <c r="H5" s="3"/>
    </row>
    <row r="6" spans="2:8" s="24" customFormat="1" ht="33" customHeight="1" thickBot="1">
      <c r="B6" s="12"/>
      <c r="C6" s="14"/>
      <c r="D6" s="14"/>
      <c r="E6" s="14"/>
      <c r="F6" s="14"/>
      <c r="G6" s="14"/>
      <c r="H6" s="14"/>
    </row>
    <row r="7" spans="2:8" s="24" customFormat="1" ht="27" customHeight="1">
      <c r="B7" s="181" t="s">
        <v>1842</v>
      </c>
      <c r="C7" s="182"/>
      <c r="D7" s="182"/>
      <c r="E7" s="182"/>
      <c r="F7" s="183"/>
      <c r="G7" s="14"/>
      <c r="H7" s="14"/>
    </row>
    <row r="8" spans="2:8" s="24" customFormat="1" ht="27" customHeight="1">
      <c r="B8" s="66" t="s">
        <v>19</v>
      </c>
      <c r="C8" s="184" t="s">
        <v>20</v>
      </c>
      <c r="D8" s="184"/>
      <c r="E8" s="184"/>
      <c r="F8" s="67" t="s">
        <v>1841</v>
      </c>
      <c r="G8" s="14"/>
      <c r="H8" s="14"/>
    </row>
    <row r="9" spans="2:8" s="24" customFormat="1" ht="27" customHeight="1">
      <c r="B9" s="152">
        <v>1</v>
      </c>
      <c r="C9" s="179" t="s">
        <v>23</v>
      </c>
      <c r="D9" s="179"/>
      <c r="E9" s="179"/>
      <c r="F9" s="25">
        <f>VLOOKUP(B9,'PLANILHA CUSTEIO CONVÊNIO'!A10:M722,11,FALSE)</f>
        <v>210288.88999999998</v>
      </c>
      <c r="G9" s="11"/>
      <c r="H9" s="11"/>
    </row>
    <row r="10" spans="2:8" ht="27" customHeight="1">
      <c r="B10" s="152">
        <v>2</v>
      </c>
      <c r="C10" s="179" t="s">
        <v>25</v>
      </c>
      <c r="D10" s="179"/>
      <c r="E10" s="179"/>
      <c r="F10" s="25">
        <f>VLOOKUP(B10,'PLANILHA CUSTEIO CONVÊNIO'!A11:M723,11,FALSE)</f>
        <v>360805.54000000004</v>
      </c>
      <c r="G10" s="11"/>
      <c r="H10" s="11"/>
    </row>
    <row r="11" spans="2:8" ht="27" customHeight="1">
      <c r="B11" s="152">
        <v>3</v>
      </c>
      <c r="C11" s="189" t="s">
        <v>27</v>
      </c>
      <c r="D11" s="189"/>
      <c r="E11" s="179"/>
      <c r="F11" s="25">
        <f>VLOOKUP(B11,'PLANILHA CUSTEIO CONVÊNIO'!A12:M724,11,FALSE)</f>
        <v>85611.22</v>
      </c>
      <c r="G11" s="14"/>
      <c r="H11" s="14"/>
    </row>
    <row r="12" spans="2:8" ht="27" customHeight="1">
      <c r="B12" s="153">
        <v>4</v>
      </c>
      <c r="C12" s="189" t="s">
        <v>29</v>
      </c>
      <c r="D12" s="189"/>
      <c r="E12" s="179"/>
      <c r="F12" s="25">
        <f>VLOOKUP(B12,'PLANILHA CUSTEIO CONVÊNIO'!A13:M725,11,FALSE)</f>
        <v>556276.85</v>
      </c>
      <c r="G12" s="11"/>
      <c r="H12" s="11"/>
    </row>
    <row r="13" spans="2:8" ht="27" customHeight="1">
      <c r="B13" s="153">
        <v>5</v>
      </c>
      <c r="C13" s="179" t="s">
        <v>31</v>
      </c>
      <c r="D13" s="186"/>
      <c r="E13" s="187"/>
      <c r="F13" s="25">
        <f>VLOOKUP(B13,'PLANILHA CUSTEIO CONVÊNIO'!A14:M726,11,FALSE)</f>
        <v>1136297.72</v>
      </c>
      <c r="G13" s="14"/>
      <c r="H13" s="14"/>
    </row>
    <row r="14" spans="2:8" ht="27" customHeight="1">
      <c r="B14" s="153">
        <v>6</v>
      </c>
      <c r="C14" s="179" t="s">
        <v>33</v>
      </c>
      <c r="D14" s="186"/>
      <c r="E14" s="187"/>
      <c r="F14" s="25">
        <f>VLOOKUP(B14,'PLANILHA CUSTEIO CONVÊNIO'!A15:M727,11,FALSE)</f>
        <v>93796.42</v>
      </c>
      <c r="G14" s="15"/>
      <c r="H14" s="15"/>
    </row>
    <row r="15" spans="2:8" ht="27" customHeight="1">
      <c r="B15" s="153">
        <v>7</v>
      </c>
      <c r="C15" s="179" t="s">
        <v>35</v>
      </c>
      <c r="D15" s="186"/>
      <c r="E15" s="187"/>
      <c r="F15" s="25">
        <f>VLOOKUP(B15,'PLANILHA CUSTEIO CONVÊNIO'!A16:M728,11,FALSE)</f>
        <v>270487.34999999992</v>
      </c>
      <c r="G15" s="11"/>
      <c r="H15" s="11"/>
    </row>
    <row r="16" spans="2:8" ht="27" customHeight="1">
      <c r="B16" s="152">
        <v>8</v>
      </c>
      <c r="C16" s="188" t="s">
        <v>37</v>
      </c>
      <c r="D16" s="188"/>
      <c r="E16" s="179"/>
      <c r="F16" s="25">
        <f>VLOOKUP(B16,'PLANILHA CUSTEIO CONVÊNIO'!A17:M729,11,FALSE)</f>
        <v>13715.21</v>
      </c>
      <c r="G16" s="11"/>
      <c r="H16" s="11"/>
    </row>
    <row r="17" spans="2:8" ht="27" customHeight="1">
      <c r="B17" s="152">
        <v>9</v>
      </c>
      <c r="C17" s="179" t="s">
        <v>39</v>
      </c>
      <c r="D17" s="179"/>
      <c r="E17" s="179"/>
      <c r="F17" s="25">
        <f>VLOOKUP(B17,'PLANILHA CUSTEIO CONVÊNIO'!A18:M730,11,FALSE)</f>
        <v>5855.32</v>
      </c>
      <c r="G17" s="11"/>
      <c r="H17" s="11"/>
    </row>
    <row r="18" spans="2:8" ht="27" customHeight="1">
      <c r="B18" s="152">
        <v>10</v>
      </c>
      <c r="C18" s="179" t="s">
        <v>41</v>
      </c>
      <c r="D18" s="179"/>
      <c r="E18" s="179"/>
      <c r="F18" s="25">
        <f>VLOOKUP(B18,'PLANILHA CUSTEIO CONVÊNIO'!A19:M731,11,FALSE)</f>
        <v>135720.72</v>
      </c>
      <c r="G18" s="11"/>
      <c r="H18" s="11"/>
    </row>
    <row r="19" spans="2:8" ht="27" customHeight="1">
      <c r="B19" s="152">
        <v>11</v>
      </c>
      <c r="C19" s="179" t="s">
        <v>43</v>
      </c>
      <c r="D19" s="179"/>
      <c r="E19" s="179"/>
      <c r="F19" s="25">
        <f>VLOOKUP(B19,'PLANILHA CUSTEIO CONVÊNIO'!A20:M732,11,FALSE)</f>
        <v>6275.25</v>
      </c>
      <c r="G19" s="11"/>
      <c r="H19" s="11"/>
    </row>
    <row r="20" spans="2:8" ht="26.25" customHeight="1">
      <c r="B20" s="152">
        <v>12</v>
      </c>
      <c r="C20" s="179" t="s">
        <v>45</v>
      </c>
      <c r="D20" s="179"/>
      <c r="E20" s="179"/>
      <c r="F20" s="25">
        <f>VLOOKUP(B20,'PLANILHA CUSTEIO CONVÊNIO'!A21:M733,11,FALSE)</f>
        <v>440626.98</v>
      </c>
    </row>
    <row r="21" spans="2:8" ht="26.25" customHeight="1" thickBot="1">
      <c r="B21" s="68" t="s">
        <v>1536</v>
      </c>
      <c r="C21" s="69"/>
      <c r="D21" s="69"/>
      <c r="E21" s="69"/>
      <c r="F21" s="95">
        <f>SUM(F9:F20)</f>
        <v>3315757.4699999997</v>
      </c>
    </row>
    <row r="22" spans="2:8" ht="27" customHeight="1" thickBot="1">
      <c r="B22" s="26"/>
      <c r="C22" s="26"/>
      <c r="D22" s="26"/>
      <c r="E22" s="26"/>
      <c r="F22" s="26"/>
    </row>
    <row r="23" spans="2:8" ht="23.25" customHeight="1">
      <c r="B23" s="181" t="s">
        <v>1843</v>
      </c>
      <c r="C23" s="182"/>
      <c r="D23" s="182"/>
      <c r="E23" s="182"/>
      <c r="F23" s="183"/>
    </row>
    <row r="24" spans="2:8" ht="37.5" customHeight="1">
      <c r="B24" s="66" t="s">
        <v>19</v>
      </c>
      <c r="C24" s="184" t="s">
        <v>20</v>
      </c>
      <c r="D24" s="184"/>
      <c r="E24" s="184"/>
      <c r="F24" s="67" t="s">
        <v>21</v>
      </c>
    </row>
    <row r="25" spans="2:8" ht="23.25" customHeight="1">
      <c r="B25" s="152">
        <v>1</v>
      </c>
      <c r="C25" s="179" t="s">
        <v>1532</v>
      </c>
      <c r="D25" s="179"/>
      <c r="E25" s="179"/>
      <c r="F25" s="25">
        <f>VLOOKUP(B25,'PLANILHA CUSTEIO CBMDF'!A10:M38,11,FALSE)</f>
        <v>1198.03</v>
      </c>
    </row>
    <row r="26" spans="2:8" ht="23.25" customHeight="1">
      <c r="B26" s="152">
        <v>2</v>
      </c>
      <c r="C26" s="179" t="s">
        <v>1533</v>
      </c>
      <c r="D26" s="179"/>
      <c r="E26" s="179"/>
      <c r="F26" s="25">
        <f>VLOOKUP(B26,'PLANILHA CUSTEIO CBMDF'!A11:M39,11,FALSE)</f>
        <v>1121.24</v>
      </c>
    </row>
    <row r="27" spans="2:8" ht="23.25" customHeight="1">
      <c r="B27" s="152">
        <v>3</v>
      </c>
      <c r="C27" s="179" t="s">
        <v>1414</v>
      </c>
      <c r="D27" s="179"/>
      <c r="E27" s="179"/>
      <c r="F27" s="25">
        <f>VLOOKUP(B27,'PLANILHA CUSTEIO CBMDF'!A12:M40,11,FALSE)</f>
        <v>418.39</v>
      </c>
    </row>
    <row r="28" spans="2:8" ht="23.25" customHeight="1">
      <c r="B28" s="152">
        <v>4</v>
      </c>
      <c r="C28" s="179" t="s">
        <v>43</v>
      </c>
      <c r="D28" s="179"/>
      <c r="E28" s="179"/>
      <c r="F28" s="25">
        <f>VLOOKUP(B28,'PLANILHA CUSTEIO CBMDF'!A13:M41,11,FALSE)</f>
        <v>385.38</v>
      </c>
    </row>
    <row r="29" spans="2:8" ht="23.25" customHeight="1">
      <c r="B29" s="152">
        <v>5</v>
      </c>
      <c r="C29" s="179" t="s">
        <v>1534</v>
      </c>
      <c r="D29" s="179"/>
      <c r="E29" s="179"/>
      <c r="F29" s="25">
        <f>VLOOKUP(B29,'PLANILHA CUSTEIO CBMDF'!A14:M42,11,FALSE)</f>
        <v>27799</v>
      </c>
    </row>
    <row r="30" spans="2:8" ht="23.25" customHeight="1">
      <c r="B30" s="152">
        <v>6</v>
      </c>
      <c r="C30" s="179" t="s">
        <v>1348</v>
      </c>
      <c r="D30" s="179"/>
      <c r="E30" s="179"/>
      <c r="F30" s="25">
        <f>VLOOKUP(B30,'PLANILHA CUSTEIO CBMDF'!A15:M43,11,FALSE)</f>
        <v>22316.65</v>
      </c>
    </row>
    <row r="31" spans="2:8" ht="23.25" customHeight="1">
      <c r="B31" s="152">
        <v>7</v>
      </c>
      <c r="C31" s="179" t="s">
        <v>1535</v>
      </c>
      <c r="D31" s="179"/>
      <c r="E31" s="179"/>
      <c r="F31" s="25">
        <f>VLOOKUP(B31,'PLANILHA CUSTEIO CBMDF'!A16:M44,11,FALSE)</f>
        <v>25291.16</v>
      </c>
    </row>
    <row r="32" spans="2:8" ht="26.25" customHeight="1" thickBot="1">
      <c r="B32" s="68" t="s">
        <v>1537</v>
      </c>
      <c r="C32" s="69"/>
      <c r="D32" s="69"/>
      <c r="E32" s="69"/>
      <c r="F32" s="95">
        <f>SUM(F25:F31)</f>
        <v>78529.850000000006</v>
      </c>
    </row>
    <row r="33" spans="2:6" ht="26.25" customHeight="1" thickBot="1">
      <c r="B33" s="96"/>
      <c r="C33" s="96"/>
      <c r="D33" s="96"/>
      <c r="E33" s="96"/>
      <c r="F33" s="97"/>
    </row>
    <row r="34" spans="2:6" ht="26.25" customHeight="1" thickBot="1">
      <c r="B34" s="98" t="s">
        <v>1757</v>
      </c>
      <c r="C34" s="99"/>
      <c r="D34" s="99"/>
      <c r="E34" s="99"/>
      <c r="F34" s="100">
        <f>F32+F21</f>
        <v>3394287.32</v>
      </c>
    </row>
    <row r="35" spans="2:6" ht="16" customHeight="1">
      <c r="B35" s="185"/>
      <c r="C35" s="185"/>
      <c r="D35" s="185"/>
      <c r="E35" s="185"/>
      <c r="F35" s="185"/>
    </row>
    <row r="37" spans="2:6">
      <c r="B37" s="180" t="str">
        <f>'CAPA LICITAÇÃO'!B20</f>
        <v>Brasília-DF, xx de xxxxxxxx de 2026.</v>
      </c>
      <c r="C37" s="180"/>
      <c r="D37" s="180"/>
      <c r="E37" s="180"/>
      <c r="F37" s="180"/>
    </row>
    <row r="40" spans="2:6">
      <c r="B40" s="180" t="str">
        <f>'CAPA LICITAÇÃO'!B27</f>
        <v>__________________________________________________________</v>
      </c>
      <c r="C40" s="180"/>
      <c r="D40" s="180"/>
      <c r="E40" s="180"/>
      <c r="F40" s="180"/>
    </row>
    <row r="41" spans="2:6">
      <c r="B41" s="180" t="str">
        <f>'CAPA LICITAÇÃO'!B28</f>
        <v>RESPONSÁVEL TÉCNICO PELA ELABORAÇÃO DA PLANILHA (NOME COMPLETO)</v>
      </c>
      <c r="C41" s="180"/>
      <c r="D41" s="180"/>
      <c r="E41" s="180"/>
      <c r="F41" s="180"/>
    </row>
    <row r="42" spans="2:6">
      <c r="B42" s="180" t="str">
        <f>'CAPA LICITAÇÃO'!B29</f>
        <v>Responsável Técnico pela Elaboração da planilha e preços</v>
      </c>
      <c r="C42" s="180"/>
      <c r="D42" s="180"/>
      <c r="E42" s="180"/>
      <c r="F42" s="180"/>
    </row>
    <row r="43" spans="2:6">
      <c r="B43" s="180" t="str">
        <f>'CAPA LICITAÇÃO'!B30</f>
        <v>FORMAÇÃO E Nº DO REGISTRO EM CONSELHO</v>
      </c>
      <c r="C43" s="180"/>
      <c r="D43" s="180"/>
      <c r="E43" s="180"/>
      <c r="F43" s="180"/>
    </row>
    <row r="44" spans="2:6">
      <c r="B44" s="180" t="str">
        <f>'CAPA LICITAÇÃO'!B31</f>
        <v>NOME DA EMPRESA</v>
      </c>
      <c r="C44" s="180"/>
      <c r="D44" s="180"/>
      <c r="E44" s="180"/>
      <c r="F44" s="180"/>
    </row>
    <row r="190" ht="15.75" customHeight="1"/>
    <row r="196" ht="48" customHeight="1"/>
    <row r="306" ht="37.5" customHeight="1"/>
    <row r="357" ht="38.25" customHeight="1"/>
    <row r="408" ht="30" customHeight="1"/>
  </sheetData>
  <sheetProtection algorithmName="SHA-512" hashValue="rDAeppL1GNVHHKbOMMNWicvjLcglAwj1m+QaTyBKXQdqxlKWkqwVkAWuP7MFBle7OVgqnQvKLlB9Hsa3noz9nQ==" saltValue="F/FdRmr29heSgNrSE72s6A==" spinCount="100000" sheet="1" objects="1" scenarios="1"/>
  <mergeCells count="30">
    <mergeCell ref="B42:F42"/>
    <mergeCell ref="B43:F43"/>
    <mergeCell ref="B44:F44"/>
    <mergeCell ref="C13:E13"/>
    <mergeCell ref="C14:E14"/>
    <mergeCell ref="B23:F23"/>
    <mergeCell ref="B40:F40"/>
    <mergeCell ref="B41:F41"/>
    <mergeCell ref="B7:F7"/>
    <mergeCell ref="C8:E8"/>
    <mergeCell ref="C9:E9"/>
    <mergeCell ref="C10:E10"/>
    <mergeCell ref="C31:E31"/>
    <mergeCell ref="C15:E15"/>
    <mergeCell ref="C16:E16"/>
    <mergeCell ref="C17:E17"/>
    <mergeCell ref="C18:E18"/>
    <mergeCell ref="C19:E19"/>
    <mergeCell ref="C20:E20"/>
    <mergeCell ref="C24:E24"/>
    <mergeCell ref="C25:E25"/>
    <mergeCell ref="C26:E26"/>
    <mergeCell ref="C11:E11"/>
    <mergeCell ref="C12:E12"/>
    <mergeCell ref="C27:E27"/>
    <mergeCell ref="C28:E28"/>
    <mergeCell ref="C29:E29"/>
    <mergeCell ref="C30:E30"/>
    <mergeCell ref="B37:F37"/>
    <mergeCell ref="B35:F35"/>
  </mergeCells>
  <printOptions horizontalCentered="1"/>
  <pageMargins left="0.51181102362204722" right="0.51181102362204722" top="0.78740157480314965" bottom="0.78740157480314965"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0EB21-831C-4A3C-A3AB-BDA21D0AC0EC}">
  <dimension ref="A1:H417"/>
  <sheetViews>
    <sheetView view="pageBreakPreview" zoomScale="85" zoomScaleNormal="100" zoomScaleSheetLayoutView="85" workbookViewId="0">
      <selection activeCell="B20" sqref="B20:C22"/>
    </sheetView>
  </sheetViews>
  <sheetFormatPr defaultRowHeight="14.5"/>
  <cols>
    <col min="1" max="1" width="4.81640625" style="7" customWidth="1"/>
    <col min="2" max="2" width="49.26953125" style="8" customWidth="1"/>
    <col min="3" max="3" width="50.54296875" style="9" customWidth="1"/>
    <col min="4" max="4" width="4.81640625" style="10" customWidth="1"/>
    <col min="5" max="5" width="12.54296875" style="1" customWidth="1"/>
    <col min="6" max="6" width="16.81640625" style="1" bestFit="1" customWidth="1"/>
    <col min="7" max="7" width="11.81640625" style="1" customWidth="1"/>
    <col min="8" max="8" width="22.453125" style="1" bestFit="1" customWidth="1"/>
    <col min="9" max="9" width="16.54296875" customWidth="1"/>
    <col min="12" max="12" width="37.54296875" customWidth="1"/>
    <col min="14" max="14" width="13.26953125" customWidth="1"/>
    <col min="16" max="16" width="21.453125" customWidth="1"/>
    <col min="19" max="19" width="13.7265625" customWidth="1"/>
  </cols>
  <sheetData>
    <row r="1" spans="1:8" ht="36.75" customHeight="1"/>
    <row r="2" spans="1:8" ht="18.75" customHeight="1">
      <c r="B2" s="177"/>
      <c r="C2" s="177"/>
    </row>
    <row r="3" spans="1:8" ht="15.75" customHeight="1">
      <c r="B3" s="177"/>
      <c r="C3" s="177"/>
    </row>
    <row r="4" spans="1:8" ht="15.5">
      <c r="B4" s="177"/>
      <c r="C4" s="177"/>
    </row>
    <row r="5" spans="1:8" ht="15" customHeight="1">
      <c r="B5" s="177"/>
      <c r="C5" s="177"/>
      <c r="D5" s="11"/>
      <c r="E5" s="2"/>
      <c r="F5" s="2"/>
      <c r="G5" s="2"/>
      <c r="H5" s="2"/>
    </row>
    <row r="6" spans="1:8" ht="15" customHeight="1">
      <c r="D6" s="11"/>
      <c r="E6" s="2"/>
      <c r="F6" s="2"/>
      <c r="G6" s="2"/>
      <c r="H6" s="2"/>
    </row>
    <row r="7" spans="1:8" ht="15.5">
      <c r="B7" s="3"/>
      <c r="C7" s="3"/>
      <c r="D7" s="3"/>
      <c r="E7" s="3"/>
      <c r="F7" s="3"/>
      <c r="G7" s="3"/>
      <c r="H7" s="3"/>
    </row>
    <row r="8" spans="1:8" s="4" customFormat="1">
      <c r="A8" s="12"/>
      <c r="B8" s="8"/>
      <c r="C8" s="8"/>
      <c r="D8" s="10"/>
      <c r="E8" s="1"/>
      <c r="F8" s="1"/>
      <c r="G8" s="1"/>
      <c r="H8" s="1"/>
    </row>
    <row r="9" spans="1:8" s="4" customFormat="1" ht="15.5">
      <c r="A9" s="12"/>
      <c r="D9" s="10"/>
      <c r="E9" s="1"/>
      <c r="F9" s="3"/>
      <c r="G9" s="1"/>
      <c r="H9" s="1"/>
    </row>
    <row r="10" spans="1:8" s="4" customFormat="1" ht="32.5">
      <c r="A10" s="12"/>
      <c r="B10" s="13"/>
      <c r="C10" s="13"/>
      <c r="D10" s="10"/>
      <c r="E10" s="1"/>
      <c r="F10" s="1"/>
      <c r="G10" s="1"/>
      <c r="H10" s="1"/>
    </row>
    <row r="11" spans="1:8" s="4" customFormat="1" ht="33" customHeight="1">
      <c r="A11" s="12"/>
      <c r="B11" s="22"/>
      <c r="C11" s="21"/>
      <c r="D11" s="14"/>
      <c r="E11" s="5"/>
      <c r="F11" s="3"/>
      <c r="G11" s="5"/>
      <c r="H11" s="5"/>
    </row>
    <row r="12" spans="1:8" s="4" customFormat="1" ht="24" customHeight="1">
      <c r="A12" s="12"/>
      <c r="B12" s="22"/>
      <c r="C12" s="21"/>
      <c r="D12" s="14"/>
      <c r="E12" s="5"/>
      <c r="F12" s="5"/>
      <c r="G12" s="5"/>
      <c r="H12" s="5"/>
    </row>
    <row r="13" spans="1:8" s="4" customFormat="1" ht="24" customHeight="1">
      <c r="A13" s="12"/>
      <c r="B13" s="22"/>
      <c r="C13" s="21"/>
      <c r="D13" s="14"/>
      <c r="E13" s="5"/>
      <c r="F13" s="3"/>
      <c r="G13" s="5"/>
      <c r="H13" s="5"/>
    </row>
    <row r="14" spans="1:8" s="4" customFormat="1" ht="47.25" customHeight="1">
      <c r="A14" s="12"/>
      <c r="B14" s="22"/>
      <c r="C14" s="21"/>
      <c r="D14" s="11"/>
      <c r="E14" s="2"/>
      <c r="F14" s="2"/>
      <c r="G14" s="2"/>
      <c r="H14" s="2"/>
    </row>
    <row r="15" spans="1:8" ht="20.149999999999999" customHeight="1">
      <c r="B15" s="22"/>
      <c r="C15" s="21"/>
      <c r="D15" s="11"/>
      <c r="E15" s="2"/>
      <c r="F15" s="2"/>
      <c r="G15" s="2"/>
      <c r="H15" s="2"/>
    </row>
    <row r="16" spans="1:8" ht="31.5" customHeight="1">
      <c r="D16" s="14"/>
      <c r="E16" s="5"/>
      <c r="F16" s="5"/>
      <c r="G16" s="5"/>
      <c r="H16" s="5"/>
    </row>
    <row r="17" spans="2:8" ht="26.25" customHeight="1">
      <c r="B17" s="22"/>
      <c r="C17" s="21"/>
      <c r="D17" s="11"/>
      <c r="E17" s="2"/>
      <c r="F17" s="2"/>
      <c r="G17" s="2"/>
      <c r="H17" s="2"/>
    </row>
    <row r="18" spans="2:8" ht="31.5" customHeight="1">
      <c r="B18" s="88"/>
      <c r="C18" s="89"/>
      <c r="D18" s="14"/>
      <c r="E18" s="5"/>
      <c r="F18" s="5"/>
      <c r="G18" s="5"/>
      <c r="H18" s="5"/>
    </row>
    <row r="19" spans="2:8" ht="20">
      <c r="B19" s="22"/>
      <c r="C19" s="89"/>
      <c r="D19" s="90"/>
      <c r="E19" s="6"/>
      <c r="F19" s="6"/>
      <c r="G19" s="6"/>
      <c r="H19" s="6"/>
    </row>
    <row r="20" spans="2:8" ht="37.5" customHeight="1">
      <c r="B20" s="190" t="s">
        <v>1592</v>
      </c>
      <c r="C20" s="191"/>
      <c r="D20" s="11"/>
      <c r="E20" s="2"/>
      <c r="F20" s="2"/>
      <c r="G20" s="2"/>
      <c r="H20" s="2"/>
    </row>
    <row r="21" spans="2:8" ht="15" customHeight="1">
      <c r="B21" s="190"/>
      <c r="C21" s="191"/>
      <c r="D21" s="11"/>
      <c r="E21" s="2"/>
      <c r="F21" s="2"/>
      <c r="G21" s="2"/>
      <c r="H21" s="2"/>
    </row>
    <row r="22" spans="2:8" ht="21" customHeight="1">
      <c r="B22" s="190"/>
      <c r="C22" s="190"/>
      <c r="D22" s="11"/>
      <c r="E22" s="2"/>
      <c r="F22" s="2"/>
      <c r="G22" s="2"/>
      <c r="H22" s="2"/>
    </row>
    <row r="23" spans="2:8" ht="27" customHeight="1">
      <c r="B23" s="22"/>
      <c r="C23" s="21"/>
      <c r="D23" s="11"/>
      <c r="E23" s="2"/>
      <c r="F23" s="2"/>
      <c r="G23" s="2"/>
      <c r="H23" s="2"/>
    </row>
    <row r="24" spans="2:8" ht="21" customHeight="1">
      <c r="B24" s="22"/>
      <c r="C24" s="21"/>
      <c r="D24" s="11"/>
      <c r="E24" s="2"/>
      <c r="F24" s="2"/>
      <c r="G24" s="2"/>
      <c r="H24" s="2"/>
    </row>
    <row r="25" spans="2:8" ht="21" customHeight="1">
      <c r="B25" s="22"/>
      <c r="C25" s="22"/>
    </row>
    <row r="26" spans="2:8" ht="27" customHeight="1">
      <c r="B26" s="22"/>
      <c r="C26" s="22"/>
    </row>
    <row r="27" spans="2:8" ht="27" customHeight="1">
      <c r="B27" s="22"/>
      <c r="C27" s="21"/>
    </row>
    <row r="28" spans="2:8" ht="27" customHeight="1">
      <c r="B28" s="22"/>
      <c r="C28" s="21"/>
    </row>
    <row r="29" spans="2:8" ht="27" customHeight="1">
      <c r="B29" s="22"/>
      <c r="C29" s="21"/>
    </row>
    <row r="30" spans="2:8" ht="27" customHeight="1">
      <c r="B30" s="22"/>
      <c r="C30" s="21"/>
    </row>
    <row r="31" spans="2:8" ht="27" customHeight="1">
      <c r="B31" s="20"/>
      <c r="C31" s="21"/>
    </row>
    <row r="36" spans="1:4">
      <c r="A36" s="160"/>
      <c r="B36" s="160"/>
      <c r="C36" s="160"/>
      <c r="D36" s="160"/>
    </row>
    <row r="37" spans="1:4" ht="15.5">
      <c r="A37" s="169"/>
      <c r="B37" s="169"/>
      <c r="C37" s="169"/>
      <c r="D37" s="169"/>
    </row>
    <row r="38" spans="1:4" ht="15.5">
      <c r="A38" s="169"/>
      <c r="B38" s="169"/>
      <c r="C38" s="169"/>
      <c r="D38" s="169"/>
    </row>
    <row r="39" spans="1:4" ht="15.5">
      <c r="A39" s="169"/>
      <c r="B39" s="169"/>
      <c r="C39" s="169"/>
      <c r="D39" s="169"/>
    </row>
    <row r="40" spans="1:4" ht="15.5">
      <c r="A40" s="169"/>
      <c r="B40" s="169"/>
      <c r="C40" s="169"/>
      <c r="D40" s="169"/>
    </row>
    <row r="199" ht="15.75" customHeight="1"/>
    <row r="205" ht="48" customHeight="1"/>
    <row r="315" ht="37.5" customHeight="1"/>
    <row r="366" ht="38.25" customHeight="1"/>
    <row r="417" ht="30" customHeight="1"/>
  </sheetData>
  <sheetProtection algorithmName="SHA-512" hashValue="hWXBBL2qsofHxnAEYEqqwCOp3T/LWhAONuuG3BrH0DYo4cTZ2O8kgBodUhc/VtkZtkXJAVdxs8KUYujll2oP3Q==" saltValue="i9C09SIVhYcc29z2rNmqPA==" spinCount="100000" sheet="1" objects="1" scenarios="1"/>
  <mergeCells count="10">
    <mergeCell ref="A37:D37"/>
    <mergeCell ref="A38:D38"/>
    <mergeCell ref="A39:D39"/>
    <mergeCell ref="A40:D40"/>
    <mergeCell ref="B2:C2"/>
    <mergeCell ref="B3:C3"/>
    <mergeCell ref="B4:C4"/>
    <mergeCell ref="B5:C5"/>
    <mergeCell ref="B20:C22"/>
    <mergeCell ref="A36:D36"/>
  </mergeCells>
  <printOptions horizontalCentered="1"/>
  <pageMargins left="0.51181102362204722" right="0.51181102362204722" top="0.78740157480314965" bottom="0.78740157480314965" header="0.31496062992125984" footer="0.31496062992125984"/>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7223-D460-4F91-BCA1-FC71E3460EF9}">
  <dimension ref="A1:M42"/>
  <sheetViews>
    <sheetView view="pageBreakPreview" zoomScale="85" zoomScaleNormal="100" zoomScaleSheetLayoutView="85" workbookViewId="0">
      <selection activeCell="B18" sqref="B18:C18"/>
    </sheetView>
  </sheetViews>
  <sheetFormatPr defaultColWidth="8.7265625" defaultRowHeight="14.5"/>
  <cols>
    <col min="1" max="1" width="6.1796875" customWidth="1"/>
    <col min="2" max="2" width="60.26953125" customWidth="1"/>
    <col min="6" max="6" width="13.7265625" customWidth="1"/>
    <col min="7" max="7" width="1.453125" customWidth="1"/>
    <col min="8" max="8" width="6.1796875" customWidth="1"/>
    <col min="9" max="9" width="60.26953125" customWidth="1"/>
    <col min="13" max="13" width="13.7265625" customWidth="1"/>
    <col min="17" max="17" width="12.54296875" bestFit="1" customWidth="1"/>
  </cols>
  <sheetData>
    <row r="1" spans="1:13" ht="15.5">
      <c r="A1" s="195" t="s">
        <v>1758</v>
      </c>
      <c r="B1" s="195"/>
      <c r="C1" s="195"/>
      <c r="D1" s="195"/>
      <c r="E1" s="195"/>
      <c r="F1" s="195"/>
      <c r="G1" s="44"/>
      <c r="H1" s="195" t="s">
        <v>1758</v>
      </c>
      <c r="I1" s="195"/>
      <c r="J1" s="195"/>
      <c r="K1" s="195"/>
      <c r="L1" s="195"/>
      <c r="M1" s="195"/>
    </row>
    <row r="2" spans="1:13" ht="21.75" customHeight="1">
      <c r="A2" s="196" t="s">
        <v>1475</v>
      </c>
      <c r="B2" s="196"/>
      <c r="C2" s="196"/>
      <c r="D2" s="196"/>
      <c r="E2" s="196"/>
      <c r="F2" s="196"/>
      <c r="G2" s="44"/>
      <c r="H2" s="196" t="s">
        <v>1476</v>
      </c>
      <c r="I2" s="196"/>
      <c r="J2" s="196"/>
      <c r="K2" s="196"/>
      <c r="L2" s="196"/>
      <c r="M2" s="196"/>
    </row>
    <row r="3" spans="1:13">
      <c r="A3" s="197" t="s">
        <v>1477</v>
      </c>
      <c r="B3" s="197"/>
      <c r="C3" s="197"/>
      <c r="D3" s="197"/>
      <c r="E3" s="197"/>
      <c r="F3" s="45">
        <f>F27</f>
        <v>0.2094</v>
      </c>
      <c r="G3" s="44"/>
      <c r="H3" s="197" t="s">
        <v>1477</v>
      </c>
      <c r="I3" s="197"/>
      <c r="J3" s="197"/>
      <c r="K3" s="197"/>
      <c r="L3" s="197"/>
      <c r="M3" s="45">
        <f>M27</f>
        <v>0.15279999999999999</v>
      </c>
    </row>
    <row r="4" spans="1:13" ht="15.5">
      <c r="A4" s="201" t="s">
        <v>1478</v>
      </c>
      <c r="B4" s="201"/>
      <c r="C4" s="201"/>
      <c r="D4" s="201"/>
      <c r="E4" s="201"/>
      <c r="F4" s="201"/>
      <c r="G4" s="44"/>
      <c r="H4" s="201" t="s">
        <v>1478</v>
      </c>
      <c r="I4" s="201"/>
      <c r="J4" s="201"/>
      <c r="K4" s="201"/>
      <c r="L4" s="201"/>
      <c r="M4" s="201"/>
    </row>
    <row r="5" spans="1:13" ht="30" customHeight="1">
      <c r="A5" s="202" t="s">
        <v>1479</v>
      </c>
      <c r="B5" s="202"/>
      <c r="C5" s="202"/>
      <c r="D5" s="202"/>
      <c r="E5" s="202"/>
      <c r="F5" s="202"/>
      <c r="G5" s="44"/>
      <c r="H5" s="202" t="s">
        <v>1479</v>
      </c>
      <c r="I5" s="202"/>
      <c r="J5" s="202"/>
      <c r="K5" s="202"/>
      <c r="L5" s="202"/>
      <c r="M5" s="202"/>
    </row>
    <row r="6" spans="1:13" ht="24" customHeight="1">
      <c r="A6" s="46" t="s">
        <v>20</v>
      </c>
      <c r="B6" s="199" t="s">
        <v>1480</v>
      </c>
      <c r="C6" s="199"/>
      <c r="D6" s="47" t="s">
        <v>1481</v>
      </c>
      <c r="E6" s="47" t="s">
        <v>1482</v>
      </c>
      <c r="F6" s="48" t="s">
        <v>1483</v>
      </c>
      <c r="G6" s="44"/>
      <c r="H6" s="46" t="s">
        <v>20</v>
      </c>
      <c r="I6" s="199" t="s">
        <v>1480</v>
      </c>
      <c r="J6" s="199"/>
      <c r="K6" s="47" t="s">
        <v>1481</v>
      </c>
      <c r="L6" s="47" t="s">
        <v>1482</v>
      </c>
      <c r="M6" s="48" t="s">
        <v>1483</v>
      </c>
    </row>
    <row r="7" spans="1:13">
      <c r="A7" s="49"/>
      <c r="B7" s="101"/>
      <c r="C7" s="102"/>
      <c r="D7" s="50"/>
      <c r="E7" s="50"/>
      <c r="F7" s="51"/>
      <c r="G7" s="44"/>
      <c r="H7" s="49"/>
      <c r="I7" s="101"/>
      <c r="J7" s="102"/>
      <c r="K7" s="50"/>
      <c r="L7" s="50"/>
      <c r="M7" s="51"/>
    </row>
    <row r="8" spans="1:13">
      <c r="A8" s="52" t="s">
        <v>1484</v>
      </c>
      <c r="B8" s="103" t="s">
        <v>1485</v>
      </c>
      <c r="C8" s="104"/>
      <c r="D8" s="215">
        <v>0.04</v>
      </c>
      <c r="E8" s="53" t="s">
        <v>1482</v>
      </c>
      <c r="F8" s="54"/>
      <c r="G8" s="44"/>
      <c r="H8" s="52" t="s">
        <v>1484</v>
      </c>
      <c r="I8" s="103" t="s">
        <v>1485</v>
      </c>
      <c r="J8" s="104"/>
      <c r="K8" s="215">
        <v>3.4500000000000003E-2</v>
      </c>
      <c r="L8" s="53" t="s">
        <v>1482</v>
      </c>
      <c r="M8" s="54"/>
    </row>
    <row r="9" spans="1:13">
      <c r="A9" s="52" t="s">
        <v>1486</v>
      </c>
      <c r="B9" s="103" t="s">
        <v>1487</v>
      </c>
      <c r="C9" s="104"/>
      <c r="D9" s="215">
        <v>1.2699999999999999E-2</v>
      </c>
      <c r="E9" s="53" t="s">
        <v>1482</v>
      </c>
      <c r="F9" s="54"/>
      <c r="G9" s="44"/>
      <c r="H9" s="52" t="s">
        <v>1486</v>
      </c>
      <c r="I9" s="103" t="s">
        <v>1487</v>
      </c>
      <c r="J9" s="104"/>
      <c r="K9" s="215">
        <v>8.5000000000000006E-3</v>
      </c>
      <c r="L9" s="53" t="s">
        <v>1482</v>
      </c>
      <c r="M9" s="54"/>
    </row>
    <row r="10" spans="1:13">
      <c r="A10" s="52" t="s">
        <v>1488</v>
      </c>
      <c r="B10" s="103" t="s">
        <v>1489</v>
      </c>
      <c r="C10" s="104"/>
      <c r="D10" s="216">
        <v>8.0000000000000002E-3</v>
      </c>
      <c r="E10" s="53" t="s">
        <v>1482</v>
      </c>
      <c r="F10" s="54"/>
      <c r="G10" s="44"/>
      <c r="H10" s="52" t="s">
        <v>1488</v>
      </c>
      <c r="I10" s="103" t="s">
        <v>1489</v>
      </c>
      <c r="J10" s="104"/>
      <c r="K10" s="216">
        <v>4.7999999999999996E-3</v>
      </c>
      <c r="L10" s="53" t="s">
        <v>1482</v>
      </c>
      <c r="M10" s="54"/>
    </row>
    <row r="11" spans="1:13">
      <c r="A11" s="52" t="s">
        <v>1490</v>
      </c>
      <c r="B11" s="103" t="s">
        <v>1491</v>
      </c>
      <c r="C11" s="104"/>
      <c r="D11" s="216"/>
      <c r="E11" s="53"/>
      <c r="F11" s="54"/>
      <c r="G11" s="44"/>
      <c r="H11" s="52" t="s">
        <v>1490</v>
      </c>
      <c r="I11" s="103" t="s">
        <v>1491</v>
      </c>
      <c r="J11" s="104"/>
      <c r="K11" s="216"/>
      <c r="L11" s="53"/>
      <c r="M11" s="54"/>
    </row>
    <row r="12" spans="1:13">
      <c r="A12" s="46"/>
      <c r="B12" s="198" t="s">
        <v>1492</v>
      </c>
      <c r="C12" s="198"/>
      <c r="D12" s="47">
        <f>SUM(D8:D10)</f>
        <v>6.0699999999999997E-2</v>
      </c>
      <c r="E12" s="47"/>
      <c r="F12" s="55">
        <f>D12</f>
        <v>6.0699999999999997E-2</v>
      </c>
      <c r="G12" s="44"/>
      <c r="H12" s="46"/>
      <c r="I12" s="198" t="s">
        <v>1492</v>
      </c>
      <c r="J12" s="198"/>
      <c r="K12" s="47">
        <f>SUM(K8:K10)</f>
        <v>4.7800000000000002E-2</v>
      </c>
      <c r="L12" s="47"/>
      <c r="M12" s="55">
        <f>K12</f>
        <v>4.7800000000000002E-2</v>
      </c>
    </row>
    <row r="13" spans="1:13">
      <c r="A13" s="49"/>
      <c r="B13" s="106"/>
      <c r="C13" s="102"/>
      <c r="D13" s="50"/>
      <c r="E13" s="50"/>
      <c r="F13" s="51"/>
      <c r="G13" s="44"/>
      <c r="H13" s="49"/>
      <c r="I13" s="106"/>
      <c r="J13" s="102"/>
      <c r="K13" s="50"/>
      <c r="L13" s="50"/>
      <c r="M13" s="51"/>
    </row>
    <row r="14" spans="1:13">
      <c r="A14" s="52" t="s">
        <v>1493</v>
      </c>
      <c r="B14" s="103" t="s">
        <v>1494</v>
      </c>
      <c r="C14" s="104"/>
      <c r="D14" s="215">
        <v>1.23E-2</v>
      </c>
      <c r="E14" s="53" t="s">
        <v>1482</v>
      </c>
      <c r="F14" s="54"/>
      <c r="G14" s="44"/>
      <c r="H14" s="52" t="s">
        <v>1493</v>
      </c>
      <c r="I14" s="103" t="s">
        <v>1495</v>
      </c>
      <c r="J14" s="104"/>
      <c r="K14" s="215">
        <v>8.5000000000000006E-3</v>
      </c>
      <c r="L14" s="53" t="s">
        <v>1482</v>
      </c>
      <c r="M14" s="54"/>
    </row>
    <row r="15" spans="1:13">
      <c r="A15" s="52"/>
      <c r="B15" s="198" t="s">
        <v>1492</v>
      </c>
      <c r="C15" s="198"/>
      <c r="D15" s="47">
        <f>D14</f>
        <v>1.23E-2</v>
      </c>
      <c r="E15" s="53"/>
      <c r="F15" s="55">
        <f>D15</f>
        <v>1.23E-2</v>
      </c>
      <c r="G15" s="44"/>
      <c r="H15" s="52"/>
      <c r="I15" s="198" t="s">
        <v>1492</v>
      </c>
      <c r="J15" s="198"/>
      <c r="K15" s="47">
        <f>K14</f>
        <v>8.5000000000000006E-3</v>
      </c>
      <c r="L15" s="53"/>
      <c r="M15" s="55">
        <f>K15</f>
        <v>8.5000000000000006E-3</v>
      </c>
    </row>
    <row r="16" spans="1:13">
      <c r="A16" s="52"/>
      <c r="B16" s="105"/>
      <c r="C16" s="105"/>
      <c r="D16" s="47"/>
      <c r="E16" s="53"/>
      <c r="F16" s="55"/>
      <c r="G16" s="44"/>
      <c r="H16" s="52"/>
      <c r="I16" s="105"/>
      <c r="J16" s="105"/>
      <c r="K16" s="47"/>
      <c r="L16" s="53"/>
      <c r="M16" s="55"/>
    </row>
    <row r="17" spans="1:13">
      <c r="A17" s="49"/>
      <c r="B17" s="106" t="s">
        <v>1496</v>
      </c>
      <c r="C17" s="102"/>
      <c r="D17" s="50"/>
      <c r="E17" s="50"/>
      <c r="F17" s="51"/>
      <c r="G17" s="44"/>
      <c r="H17" s="49"/>
      <c r="I17" s="106" t="s">
        <v>1496</v>
      </c>
      <c r="J17" s="102"/>
      <c r="K17" s="50"/>
      <c r="L17" s="50"/>
      <c r="M17" s="51"/>
    </row>
    <row r="18" spans="1:13" ht="13.9" customHeight="1">
      <c r="A18" s="52" t="s">
        <v>1497</v>
      </c>
      <c r="B18" s="194" t="s">
        <v>1498</v>
      </c>
      <c r="C18" s="194"/>
      <c r="D18" s="215">
        <v>0.03</v>
      </c>
      <c r="E18" s="53" t="s">
        <v>1482</v>
      </c>
      <c r="F18" s="54"/>
      <c r="G18" s="44"/>
      <c r="H18" s="52" t="s">
        <v>1497</v>
      </c>
      <c r="I18" s="194" t="s">
        <v>1498</v>
      </c>
      <c r="J18" s="194"/>
      <c r="K18" s="215">
        <v>0.03</v>
      </c>
      <c r="L18" s="53" t="s">
        <v>1482</v>
      </c>
      <c r="M18" s="54"/>
    </row>
    <row r="19" spans="1:13" ht="20">
      <c r="A19" s="52" t="s">
        <v>1499</v>
      </c>
      <c r="B19" s="103" t="s">
        <v>1500</v>
      </c>
      <c r="C19" s="91"/>
      <c r="D19" s="215">
        <v>6.4999999999999997E-3</v>
      </c>
      <c r="E19" s="53" t="s">
        <v>1482</v>
      </c>
      <c r="F19" s="54"/>
      <c r="G19" s="44"/>
      <c r="H19" s="52" t="s">
        <v>1499</v>
      </c>
      <c r="I19" s="103" t="s">
        <v>1500</v>
      </c>
      <c r="J19" s="53"/>
      <c r="K19" s="215">
        <v>6.4999999999999997E-3</v>
      </c>
      <c r="L19" s="53" t="s">
        <v>1482</v>
      </c>
      <c r="M19" s="54"/>
    </row>
    <row r="20" spans="1:13" ht="20">
      <c r="A20" s="52" t="s">
        <v>1501</v>
      </c>
      <c r="B20" s="113" t="s">
        <v>1502</v>
      </c>
      <c r="C20" s="91"/>
      <c r="D20" s="215">
        <v>0.01</v>
      </c>
      <c r="E20" s="53" t="s">
        <v>1482</v>
      </c>
      <c r="F20" s="54"/>
      <c r="G20" s="44"/>
      <c r="H20" s="52" t="s">
        <v>1501</v>
      </c>
      <c r="I20" s="103" t="s">
        <v>1503</v>
      </c>
      <c r="J20" s="53"/>
      <c r="K20" s="215"/>
      <c r="L20" s="53" t="s">
        <v>1482</v>
      </c>
      <c r="M20" s="54"/>
    </row>
    <row r="21" spans="1:13" ht="20">
      <c r="A21" s="52" t="s">
        <v>1504</v>
      </c>
      <c r="B21" s="103" t="s">
        <v>1503</v>
      </c>
      <c r="C21" s="91"/>
      <c r="D21" s="215"/>
      <c r="E21" s="53" t="s">
        <v>1482</v>
      </c>
      <c r="F21" s="54"/>
      <c r="G21" s="44"/>
      <c r="H21" s="52"/>
      <c r="I21" s="103"/>
      <c r="J21" s="53"/>
      <c r="K21" s="53"/>
      <c r="L21" s="53"/>
      <c r="M21" s="54"/>
    </row>
    <row r="22" spans="1:13">
      <c r="A22" s="52"/>
      <c r="B22" s="198" t="s">
        <v>1492</v>
      </c>
      <c r="C22" s="198"/>
      <c r="D22" s="47">
        <f>SUM(D18:D21)</f>
        <v>4.65E-2</v>
      </c>
      <c r="E22" s="53"/>
      <c r="F22" s="55">
        <f>D22</f>
        <v>4.65E-2</v>
      </c>
      <c r="G22" s="44"/>
      <c r="H22" s="52"/>
      <c r="I22" s="198" t="s">
        <v>1492</v>
      </c>
      <c r="J22" s="198"/>
      <c r="K22" s="47">
        <f>SUM(K18:K21)</f>
        <v>3.6499999999999998E-2</v>
      </c>
      <c r="L22" s="53"/>
      <c r="M22" s="55">
        <f>K22</f>
        <v>3.6499999999999998E-2</v>
      </c>
    </row>
    <row r="23" spans="1:13">
      <c r="A23" s="49"/>
      <c r="B23" s="206"/>
      <c r="C23" s="206"/>
      <c r="D23" s="50"/>
      <c r="E23" s="50"/>
      <c r="F23" s="51"/>
      <c r="G23" s="44"/>
      <c r="H23" s="49"/>
      <c r="I23" s="206"/>
      <c r="J23" s="206"/>
      <c r="K23" s="50"/>
      <c r="L23" s="50"/>
      <c r="M23" s="51"/>
    </row>
    <row r="24" spans="1:13">
      <c r="A24" s="52" t="s">
        <v>1505</v>
      </c>
      <c r="B24" s="103" t="s">
        <v>1506</v>
      </c>
      <c r="C24" s="104"/>
      <c r="D24" s="215">
        <v>7.3999999999999996E-2</v>
      </c>
      <c r="E24" s="53" t="s">
        <v>1482</v>
      </c>
      <c r="F24" s="54"/>
      <c r="G24" s="44"/>
      <c r="H24" s="52" t="s">
        <v>1504</v>
      </c>
      <c r="I24" s="103" t="s">
        <v>1506</v>
      </c>
      <c r="J24" s="104"/>
      <c r="K24" s="215">
        <v>5.11E-2</v>
      </c>
      <c r="L24" s="53" t="s">
        <v>1482</v>
      </c>
      <c r="M24" s="54"/>
    </row>
    <row r="25" spans="1:13">
      <c r="A25" s="52"/>
      <c r="B25" s="193" t="s">
        <v>1507</v>
      </c>
      <c r="C25" s="193"/>
      <c r="D25" s="47">
        <f>D24</f>
        <v>7.3999999999999996E-2</v>
      </c>
      <c r="E25" s="53"/>
      <c r="F25" s="55">
        <f>D25</f>
        <v>7.3999999999999996E-2</v>
      </c>
      <c r="G25" s="44"/>
      <c r="H25" s="52"/>
      <c r="I25" s="193" t="s">
        <v>1507</v>
      </c>
      <c r="J25" s="193"/>
      <c r="K25" s="47">
        <f>K24</f>
        <v>5.11E-2</v>
      </c>
      <c r="L25" s="53"/>
      <c r="M25" s="55">
        <f>K25</f>
        <v>5.11E-2</v>
      </c>
    </row>
    <row r="26" spans="1:13">
      <c r="A26" s="52"/>
      <c r="B26" s="107"/>
      <c r="C26" s="107"/>
      <c r="D26" s="47"/>
      <c r="E26" s="53"/>
      <c r="F26" s="55"/>
      <c r="G26" s="44"/>
      <c r="H26" s="52"/>
      <c r="I26" s="107"/>
      <c r="J26" s="107"/>
      <c r="K26" s="47"/>
      <c r="L26" s="53"/>
      <c r="M26" s="55"/>
    </row>
    <row r="27" spans="1:13">
      <c r="A27" s="203"/>
      <c r="B27" s="204"/>
      <c r="C27" s="204"/>
      <c r="D27" s="53"/>
      <c r="E27" s="53"/>
      <c r="F27" s="192">
        <f>ROUND((((1+F12)*(1+F15)*(1+F25)/(1-F22))-1),4)</f>
        <v>0.2094</v>
      </c>
      <c r="G27" s="44"/>
      <c r="H27" s="203"/>
      <c r="I27" s="204"/>
      <c r="J27" s="204"/>
      <c r="K27" s="53"/>
      <c r="L27" s="53"/>
      <c r="M27" s="192">
        <f>ROUND((((1+M12)*(1+M15)*(1+M25)/(1-M22))-1),4)</f>
        <v>0.15279999999999999</v>
      </c>
    </row>
    <row r="28" spans="1:13">
      <c r="A28" s="203"/>
      <c r="B28" s="108"/>
      <c r="C28" s="108"/>
      <c r="D28" s="53"/>
      <c r="E28" s="53"/>
      <c r="F28" s="192"/>
      <c r="G28" s="44"/>
      <c r="H28" s="203"/>
      <c r="I28" s="108"/>
      <c r="J28" s="108"/>
      <c r="K28" s="53"/>
      <c r="L28" s="53"/>
      <c r="M28" s="192"/>
    </row>
    <row r="29" spans="1:13">
      <c r="A29" s="203"/>
      <c r="B29" s="108"/>
      <c r="C29" s="108"/>
      <c r="D29" s="53"/>
      <c r="E29" s="53"/>
      <c r="F29" s="192"/>
      <c r="G29" s="44"/>
      <c r="H29" s="203"/>
      <c r="I29" s="108"/>
      <c r="J29" s="108"/>
      <c r="K29" s="53"/>
      <c r="L29" s="53"/>
      <c r="M29" s="192"/>
    </row>
    <row r="30" spans="1:13">
      <c r="A30" s="203"/>
      <c r="B30" s="108"/>
      <c r="C30" s="108"/>
      <c r="D30" s="53"/>
      <c r="E30" s="53"/>
      <c r="F30" s="192"/>
      <c r="G30" s="44"/>
      <c r="H30" s="203"/>
      <c r="I30" s="108"/>
      <c r="J30" s="108"/>
      <c r="K30" s="53"/>
      <c r="L30" s="53"/>
      <c r="M30" s="192"/>
    </row>
    <row r="31" spans="1:13">
      <c r="A31" s="203"/>
      <c r="B31" s="108"/>
      <c r="C31" s="108"/>
      <c r="D31" s="53"/>
      <c r="E31" s="53"/>
      <c r="F31" s="192"/>
      <c r="G31" s="44"/>
      <c r="H31" s="203"/>
      <c r="I31" s="108"/>
      <c r="J31" s="108"/>
      <c r="K31" s="53"/>
      <c r="L31" s="53"/>
      <c r="M31" s="192"/>
    </row>
    <row r="32" spans="1:13">
      <c r="A32" s="203"/>
      <c r="B32" s="108"/>
      <c r="C32" s="108"/>
      <c r="D32" s="53"/>
      <c r="E32" s="53"/>
      <c r="F32" s="192"/>
      <c r="G32" s="44"/>
      <c r="H32" s="203"/>
      <c r="I32" s="108"/>
      <c r="J32" s="108"/>
      <c r="K32" s="53"/>
      <c r="L32" s="53"/>
      <c r="M32" s="192"/>
    </row>
    <row r="33" spans="1:13" ht="15" thickBot="1">
      <c r="A33" s="109"/>
      <c r="B33" s="114"/>
      <c r="C33" s="110"/>
      <c r="D33" s="111"/>
      <c r="E33" s="111"/>
      <c r="F33" s="112"/>
      <c r="G33" s="44"/>
      <c r="H33" s="205"/>
      <c r="I33" s="110"/>
      <c r="J33" s="110"/>
      <c r="K33" s="111"/>
      <c r="L33" s="111"/>
      <c r="M33" s="112"/>
    </row>
    <row r="35" spans="1:13">
      <c r="B35" s="200" t="str">
        <f>'CAPA LICITAÇÃO'!B20</f>
        <v>Brasília-DF, xx de xxxxxxxx de 2026.</v>
      </c>
      <c r="C35" s="200"/>
      <c r="D35" s="200"/>
      <c r="E35" s="200"/>
    </row>
    <row r="36" spans="1:13">
      <c r="B36" s="70"/>
      <c r="C36" s="70"/>
      <c r="D36" s="70"/>
      <c r="E36" s="70"/>
    </row>
    <row r="37" spans="1:13">
      <c r="B37" s="70"/>
      <c r="C37" s="70"/>
      <c r="D37" s="70"/>
      <c r="E37" s="70"/>
    </row>
    <row r="38" spans="1:13">
      <c r="B38" s="200" t="str">
        <f>'CAPA LICITAÇÃO'!B27</f>
        <v>__________________________________________________________</v>
      </c>
      <c r="C38" s="200"/>
      <c r="D38" s="200"/>
      <c r="E38" s="200"/>
    </row>
    <row r="39" spans="1:13">
      <c r="B39" s="200" t="str">
        <f>'CAPA LICITAÇÃO'!B28</f>
        <v>RESPONSÁVEL TÉCNICO PELA ELABORAÇÃO DA PLANILHA (NOME COMPLETO)</v>
      </c>
      <c r="C39" s="200"/>
      <c r="D39" s="200"/>
      <c r="E39" s="200"/>
    </row>
    <row r="40" spans="1:13">
      <c r="B40" s="200" t="str">
        <f>'CAPA LICITAÇÃO'!B29</f>
        <v>Responsável Técnico pela Elaboração da planilha e preços</v>
      </c>
      <c r="C40" s="200"/>
      <c r="D40" s="200"/>
      <c r="E40" s="200"/>
    </row>
    <row r="41" spans="1:13">
      <c r="B41" s="200" t="str">
        <f>'CAPA LICITAÇÃO'!B30</f>
        <v>FORMAÇÃO E Nº DO REGISTRO EM CONSELHO</v>
      </c>
      <c r="C41" s="200"/>
      <c r="D41" s="200"/>
      <c r="E41" s="200"/>
    </row>
    <row r="42" spans="1:13">
      <c r="B42" s="200" t="str">
        <f>'CAPA LICITAÇÃO'!B31</f>
        <v>NOME DA EMPRESA</v>
      </c>
      <c r="C42" s="200"/>
      <c r="D42" s="200"/>
      <c r="E42" s="200"/>
    </row>
  </sheetData>
  <sheetProtection algorithmName="SHA-512" hashValue="4L4Prc5oyR63fg8oQgtTEmcQ3HLNmMjwW7Yk6zE6xPQcAb5QpVRizaz46K+CmMqCG1vzkYZMUKdnI5wAK5vJkQ==" saltValue="P9t8T46nKmeVvRnrkZGcbg==" spinCount="100000" sheet="1" objects="1" scenarios="1"/>
  <mergeCells count="38">
    <mergeCell ref="B35:E35"/>
    <mergeCell ref="B38:E38"/>
    <mergeCell ref="B39:E39"/>
    <mergeCell ref="B40:E40"/>
    <mergeCell ref="B41:E41"/>
    <mergeCell ref="B42:E42"/>
    <mergeCell ref="I15:J15"/>
    <mergeCell ref="A4:F4"/>
    <mergeCell ref="H4:M4"/>
    <mergeCell ref="A5:F5"/>
    <mergeCell ref="H5:M5"/>
    <mergeCell ref="A27:A32"/>
    <mergeCell ref="B27:C27"/>
    <mergeCell ref="F27:F32"/>
    <mergeCell ref="H27:H33"/>
    <mergeCell ref="I27:J27"/>
    <mergeCell ref="B22:C22"/>
    <mergeCell ref="I22:J22"/>
    <mergeCell ref="B23:C23"/>
    <mergeCell ref="I23:J23"/>
    <mergeCell ref="B15:C15"/>
    <mergeCell ref="D10:D11"/>
    <mergeCell ref="K10:K11"/>
    <mergeCell ref="B12:C12"/>
    <mergeCell ref="I12:J12"/>
    <mergeCell ref="B6:C6"/>
    <mergeCell ref="I6:J6"/>
    <mergeCell ref="A1:F1"/>
    <mergeCell ref="H1:M1"/>
    <mergeCell ref="A2:F2"/>
    <mergeCell ref="H2:M2"/>
    <mergeCell ref="A3:E3"/>
    <mergeCell ref="H3:L3"/>
    <mergeCell ref="M27:M32"/>
    <mergeCell ref="B25:C25"/>
    <mergeCell ref="I25:J25"/>
    <mergeCell ref="B18:C18"/>
    <mergeCell ref="I18:J18"/>
  </mergeCells>
  <printOptions horizontalCentered="1" verticalCentered="1"/>
  <pageMargins left="0.51181102362204722" right="0.51181102362204722" top="0.78740157480314965" bottom="0.78740157480314965" header="0.31496062992125984" footer="0.31496062992125984"/>
  <pageSetup paperSize="9" scale="6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552BD-BF5B-4A6D-A59F-DB48957820FC}">
  <dimension ref="A1:H413"/>
  <sheetViews>
    <sheetView view="pageBreakPreview" zoomScale="60" zoomScaleNormal="85" workbookViewId="0">
      <selection activeCell="B16" sqref="B16:C18"/>
    </sheetView>
  </sheetViews>
  <sheetFormatPr defaultRowHeight="14.5"/>
  <cols>
    <col min="1" max="1" width="4.81640625" style="7" customWidth="1"/>
    <col min="2" max="2" width="49.26953125" style="8" customWidth="1"/>
    <col min="3" max="3" width="50.54296875" style="9" customWidth="1"/>
    <col min="4" max="4" width="4.81640625" style="10" customWidth="1"/>
    <col min="5" max="5" width="12.54296875" style="1" customWidth="1"/>
    <col min="6" max="6" width="16.81640625" style="1" bestFit="1" customWidth="1"/>
    <col min="7" max="7" width="11.81640625" style="1" customWidth="1"/>
    <col min="8" max="8" width="22.453125" style="1" bestFit="1" customWidth="1"/>
    <col min="9" max="9" width="16.54296875" customWidth="1"/>
    <col min="12" max="12" width="37.54296875" customWidth="1"/>
    <col min="14" max="14" width="13.26953125" customWidth="1"/>
    <col min="16" max="16" width="21.453125" customWidth="1"/>
    <col min="19" max="19" width="13.7265625" customWidth="1"/>
  </cols>
  <sheetData>
    <row r="1" spans="1:8" ht="15" customHeight="1">
      <c r="B1" s="177"/>
      <c r="C1" s="177"/>
      <c r="D1" s="11"/>
      <c r="E1" s="2"/>
      <c r="F1" s="2"/>
      <c r="G1" s="2"/>
      <c r="H1" s="2"/>
    </row>
    <row r="2" spans="1:8" ht="15" customHeight="1">
      <c r="D2" s="11"/>
      <c r="E2" s="2"/>
      <c r="F2" s="2"/>
      <c r="G2" s="2"/>
      <c r="H2" s="2"/>
    </row>
    <row r="3" spans="1:8" ht="15.5">
      <c r="B3" s="3"/>
      <c r="C3" s="3"/>
      <c r="D3" s="3"/>
      <c r="E3" s="3"/>
      <c r="F3" s="3"/>
      <c r="G3" s="3"/>
      <c r="H3" s="3"/>
    </row>
    <row r="4" spans="1:8" s="4" customFormat="1">
      <c r="A4" s="12"/>
      <c r="B4" s="8"/>
      <c r="C4" s="8"/>
      <c r="D4" s="10"/>
      <c r="E4" s="1"/>
      <c r="F4" s="1"/>
      <c r="G4" s="1"/>
      <c r="H4" s="1"/>
    </row>
    <row r="5" spans="1:8" s="4" customFormat="1" ht="15.5">
      <c r="A5" s="12"/>
      <c r="D5" s="10"/>
      <c r="E5" s="1"/>
      <c r="F5" s="3"/>
      <c r="G5" s="1"/>
      <c r="H5" s="1"/>
    </row>
    <row r="6" spans="1:8" s="4" customFormat="1" ht="32.5">
      <c r="A6" s="12"/>
      <c r="B6" s="13"/>
      <c r="C6" s="13"/>
      <c r="D6" s="10"/>
      <c r="E6" s="1"/>
      <c r="F6" s="1"/>
      <c r="G6" s="1"/>
      <c r="H6" s="1"/>
    </row>
    <row r="7" spans="1:8" s="4" customFormat="1" ht="33" customHeight="1">
      <c r="A7" s="12"/>
      <c r="B7" s="22"/>
      <c r="C7" s="21"/>
      <c r="D7" s="14"/>
      <c r="E7" s="5"/>
      <c r="F7" s="3"/>
      <c r="G7" s="5"/>
      <c r="H7" s="5"/>
    </row>
    <row r="8" spans="1:8" s="4" customFormat="1" ht="24" customHeight="1">
      <c r="A8" s="12"/>
      <c r="B8" s="22"/>
      <c r="C8" s="21"/>
      <c r="D8" s="14"/>
      <c r="E8" s="5"/>
      <c r="F8" s="5"/>
      <c r="G8" s="5"/>
      <c r="H8" s="5"/>
    </row>
    <row r="9" spans="1:8" s="4" customFormat="1" ht="24" customHeight="1">
      <c r="A9" s="12"/>
      <c r="B9" s="22"/>
      <c r="C9" s="21"/>
      <c r="D9" s="14"/>
      <c r="E9" s="5"/>
      <c r="F9" s="3"/>
      <c r="G9" s="5"/>
      <c r="H9" s="5"/>
    </row>
    <row r="10" spans="1:8" s="4" customFormat="1" ht="47.25" customHeight="1">
      <c r="A10" s="12"/>
      <c r="B10" s="22"/>
      <c r="C10" s="21"/>
      <c r="D10" s="11"/>
      <c r="E10" s="2"/>
      <c r="F10" s="2"/>
      <c r="G10" s="2"/>
      <c r="H10" s="2"/>
    </row>
    <row r="11" spans="1:8" ht="20.149999999999999" customHeight="1">
      <c r="B11" s="22"/>
      <c r="C11" s="21"/>
      <c r="D11" s="11"/>
      <c r="E11" s="2"/>
      <c r="F11" s="2"/>
      <c r="G11" s="2"/>
      <c r="H11" s="2"/>
    </row>
    <row r="12" spans="1:8" ht="31.5" customHeight="1">
      <c r="D12" s="14"/>
      <c r="E12" s="5"/>
      <c r="F12" s="5"/>
      <c r="G12" s="5"/>
      <c r="H12" s="5"/>
    </row>
    <row r="13" spans="1:8" ht="26.25" customHeight="1">
      <c r="B13" s="22"/>
      <c r="C13" s="21"/>
      <c r="D13" s="11"/>
      <c r="E13" s="2"/>
      <c r="F13" s="2"/>
      <c r="G13" s="2"/>
      <c r="H13" s="2"/>
    </row>
    <row r="14" spans="1:8" ht="31.5" customHeight="1">
      <c r="B14" s="88"/>
      <c r="C14" s="89"/>
      <c r="D14" s="14"/>
      <c r="E14" s="5"/>
      <c r="F14" s="5"/>
      <c r="G14" s="5"/>
      <c r="H14" s="5"/>
    </row>
    <row r="15" spans="1:8" ht="20">
      <c r="B15" s="22"/>
      <c r="C15" s="89"/>
      <c r="D15" s="90"/>
      <c r="E15" s="6"/>
      <c r="F15" s="6"/>
      <c r="G15" s="6"/>
      <c r="H15" s="6"/>
    </row>
    <row r="16" spans="1:8" ht="37.5" customHeight="1">
      <c r="B16" s="190" t="s">
        <v>46</v>
      </c>
      <c r="C16" s="191"/>
      <c r="D16" s="11"/>
      <c r="E16" s="2"/>
      <c r="F16" s="2"/>
      <c r="G16" s="2"/>
      <c r="H16" s="2"/>
    </row>
    <row r="17" spans="1:8" ht="15" customHeight="1">
      <c r="B17" s="190"/>
      <c r="C17" s="191"/>
      <c r="D17" s="11"/>
      <c r="E17" s="2"/>
      <c r="F17" s="2"/>
      <c r="G17" s="2"/>
      <c r="H17" s="2"/>
    </row>
    <row r="18" spans="1:8" ht="21" customHeight="1">
      <c r="B18" s="190"/>
      <c r="C18" s="190"/>
      <c r="D18" s="11"/>
      <c r="E18" s="2"/>
      <c r="F18" s="2"/>
      <c r="G18" s="2"/>
      <c r="H18" s="2"/>
    </row>
    <row r="19" spans="1:8" ht="27" customHeight="1">
      <c r="B19" s="22"/>
      <c r="C19" s="21"/>
      <c r="D19" s="11"/>
      <c r="E19" s="2"/>
      <c r="F19" s="2"/>
      <c r="G19" s="2"/>
      <c r="H19" s="2"/>
    </row>
    <row r="20" spans="1:8" ht="21" customHeight="1">
      <c r="B20" s="22"/>
      <c r="C20" s="21"/>
      <c r="D20" s="11"/>
      <c r="E20" s="2"/>
      <c r="F20" s="2"/>
      <c r="G20" s="2"/>
      <c r="H20" s="2"/>
    </row>
    <row r="21" spans="1:8" ht="21" customHeight="1">
      <c r="B21" s="22"/>
      <c r="C21" s="22"/>
    </row>
    <row r="22" spans="1:8" ht="27" customHeight="1">
      <c r="B22" s="22"/>
      <c r="C22" s="22"/>
    </row>
    <row r="23" spans="1:8" ht="27" customHeight="1">
      <c r="B23" s="22"/>
      <c r="C23" s="21"/>
    </row>
    <row r="24" spans="1:8" ht="27" customHeight="1">
      <c r="B24" s="22"/>
      <c r="C24" s="21"/>
    </row>
    <row r="25" spans="1:8" ht="27" customHeight="1">
      <c r="B25" s="22"/>
      <c r="C25" s="21"/>
    </row>
    <row r="26" spans="1:8" ht="27" customHeight="1">
      <c r="B26" s="22"/>
      <c r="C26" s="21"/>
    </row>
    <row r="27" spans="1:8" ht="27" customHeight="1">
      <c r="B27" s="20"/>
      <c r="C27" s="21"/>
    </row>
    <row r="32" spans="1:8">
      <c r="A32" s="160"/>
      <c r="B32" s="160"/>
      <c r="C32" s="160"/>
      <c r="D32" s="160"/>
    </row>
    <row r="33" spans="1:4" ht="15.5">
      <c r="A33" s="169"/>
      <c r="B33" s="169"/>
      <c r="C33" s="169"/>
      <c r="D33" s="169"/>
    </row>
    <row r="34" spans="1:4" ht="15.5">
      <c r="A34" s="169"/>
      <c r="B34" s="169"/>
      <c r="C34" s="169"/>
      <c r="D34" s="169"/>
    </row>
    <row r="35" spans="1:4" ht="15.5">
      <c r="A35" s="169"/>
      <c r="B35" s="169"/>
      <c r="C35" s="169"/>
      <c r="D35" s="169"/>
    </row>
    <row r="36" spans="1:4" ht="15.5">
      <c r="A36" s="169"/>
      <c r="B36" s="169"/>
      <c r="C36" s="169"/>
      <c r="D36" s="169"/>
    </row>
    <row r="195" ht="15.75" customHeight="1"/>
    <row r="201" ht="48" customHeight="1"/>
    <row r="311" ht="37.5" customHeight="1"/>
    <row r="362" ht="38.25" customHeight="1"/>
    <row r="413" ht="30" customHeight="1"/>
  </sheetData>
  <sheetProtection algorithmName="SHA-512" hashValue="XaAVWHQO0jUu17MDtwlowav55oR4y9wwBxe/eDp09h1wzXOviiI5keODlD1uAqXpxGDdabGgy+bYXndEgRJhAQ==" saltValue="x2pgWCtGt2NgcZ39HXPpaQ==" spinCount="100000" sheet="1" objects="1" scenarios="1"/>
  <mergeCells count="7">
    <mergeCell ref="B1:C1"/>
    <mergeCell ref="B16:C18"/>
    <mergeCell ref="A36:D36"/>
    <mergeCell ref="A32:D32"/>
    <mergeCell ref="A33:D33"/>
    <mergeCell ref="A34:D34"/>
    <mergeCell ref="A35:D35"/>
  </mergeCells>
  <printOptions horizontalCentered="1"/>
  <pageMargins left="0.51181102362204722" right="0.51181102362204722" top="0.78740157480314965" bottom="0.78740157480314965" header="0.31496062992125984" footer="0.31496062992125984"/>
  <pageSetup paperSize="9" scale="81" orientation="portrait" r:id="rId1"/>
  <colBreaks count="1" manualBreakCount="1">
    <brk id="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E074-3C65-4C2B-9C61-5336EF166F18}">
  <dimension ref="A1:D51"/>
  <sheetViews>
    <sheetView view="pageBreakPreview" zoomScale="85" zoomScaleNormal="100" zoomScaleSheetLayoutView="85" workbookViewId="0">
      <selection activeCell="B25" sqref="B25"/>
    </sheetView>
  </sheetViews>
  <sheetFormatPr defaultRowHeight="14.5"/>
  <cols>
    <col min="1" max="1" width="30.54296875" customWidth="1"/>
    <col min="2" max="2" width="42.453125" customWidth="1"/>
    <col min="3" max="3" width="16" customWidth="1"/>
    <col min="4" max="4" width="30.453125" customWidth="1"/>
    <col min="6" max="6" width="10.453125" customWidth="1"/>
    <col min="7" max="7" width="11.26953125" customWidth="1"/>
    <col min="8" max="8" width="11.81640625" customWidth="1"/>
    <col min="9" max="9" width="12.54296875" customWidth="1"/>
    <col min="10" max="10" width="7.81640625" customWidth="1"/>
  </cols>
  <sheetData>
    <row r="1" spans="1:4">
      <c r="A1" t="str">
        <f>'CAPA LICITAÇÃO'!B4</f>
        <v>Empresa licitante: PREENCHER SOMENTE AS CÉLULAS EM AMARELO.</v>
      </c>
    </row>
    <row r="2" spans="1:4">
      <c r="A2" t="str">
        <f>'CAPA LICITAÇÃO'!B6</f>
        <v>CNPJ:</v>
      </c>
    </row>
    <row r="3" spans="1:4">
      <c r="A3" t="str">
        <f>'CAPA LICITAÇÃO'!B9</f>
        <v>Objeto: Construção do 40º Grupamento Bombeiro Militar</v>
      </c>
    </row>
    <row r="5" spans="1:4">
      <c r="A5" s="115" t="s">
        <v>1759</v>
      </c>
      <c r="B5" s="116"/>
      <c r="C5" s="116"/>
      <c r="D5" s="116"/>
    </row>
    <row r="6" spans="1:4">
      <c r="A6" s="117"/>
      <c r="B6" s="75"/>
      <c r="C6" s="75"/>
      <c r="D6" s="74"/>
    </row>
    <row r="7" spans="1:4">
      <c r="A7" s="118" t="s">
        <v>1760</v>
      </c>
      <c r="B7" s="119"/>
      <c r="C7" s="120" t="s">
        <v>1761</v>
      </c>
      <c r="D7" s="121" t="s">
        <v>1762</v>
      </c>
    </row>
    <row r="8" spans="1:4">
      <c r="A8" s="122"/>
      <c r="B8" s="75"/>
      <c r="C8" s="75"/>
      <c r="D8" s="74"/>
    </row>
    <row r="9" spans="1:4">
      <c r="A9" s="116" t="s">
        <v>1763</v>
      </c>
      <c r="B9" s="116"/>
      <c r="C9" s="116"/>
      <c r="D9" s="116"/>
    </row>
    <row r="10" spans="1:4">
      <c r="A10" s="72" t="s">
        <v>19</v>
      </c>
      <c r="B10" s="72" t="s">
        <v>1590</v>
      </c>
      <c r="C10" s="72" t="s">
        <v>1764</v>
      </c>
      <c r="D10" s="72" t="s">
        <v>1765</v>
      </c>
    </row>
    <row r="11" spans="1:4">
      <c r="A11" s="116" t="s">
        <v>1766</v>
      </c>
      <c r="B11" s="116"/>
      <c r="C11" s="116"/>
      <c r="D11" s="116"/>
    </row>
    <row r="12" spans="1:4">
      <c r="A12" s="72" t="s">
        <v>1767</v>
      </c>
      <c r="B12" s="123" t="s">
        <v>1768</v>
      </c>
      <c r="C12" s="124"/>
      <c r="D12" s="124"/>
    </row>
    <row r="13" spans="1:4">
      <c r="A13" s="72" t="s">
        <v>1769</v>
      </c>
      <c r="B13" s="123" t="s">
        <v>1770</v>
      </c>
      <c r="C13" s="124"/>
      <c r="D13" s="124"/>
    </row>
    <row r="14" spans="1:4">
      <c r="A14" s="72" t="s">
        <v>1771</v>
      </c>
      <c r="B14" s="123" t="s">
        <v>1772</v>
      </c>
      <c r="C14" s="124"/>
      <c r="D14" s="124"/>
    </row>
    <row r="15" spans="1:4">
      <c r="A15" s="72" t="s">
        <v>1773</v>
      </c>
      <c r="B15" s="123" t="s">
        <v>1774</v>
      </c>
      <c r="C15" s="124"/>
      <c r="D15" s="124"/>
    </row>
    <row r="16" spans="1:4">
      <c r="A16" s="72" t="s">
        <v>1775</v>
      </c>
      <c r="B16" s="123" t="s">
        <v>1776</v>
      </c>
      <c r="C16" s="124"/>
      <c r="D16" s="124"/>
    </row>
    <row r="17" spans="1:4">
      <c r="A17" s="72" t="s">
        <v>1777</v>
      </c>
      <c r="B17" s="123" t="s">
        <v>1778</v>
      </c>
      <c r="C17" s="124"/>
      <c r="D17" s="124"/>
    </row>
    <row r="18" spans="1:4">
      <c r="A18" s="72" t="s">
        <v>1779</v>
      </c>
      <c r="B18" s="123" t="s">
        <v>1780</v>
      </c>
      <c r="C18" s="124"/>
      <c r="D18" s="124"/>
    </row>
    <row r="19" spans="1:4">
      <c r="A19" s="72" t="s">
        <v>1781</v>
      </c>
      <c r="B19" s="123" t="s">
        <v>1782</v>
      </c>
      <c r="C19" s="124"/>
      <c r="D19" s="124"/>
    </row>
    <row r="20" spans="1:4">
      <c r="A20" s="72" t="s">
        <v>1783</v>
      </c>
      <c r="B20" s="123" t="s">
        <v>1784</v>
      </c>
      <c r="C20" s="124"/>
      <c r="D20" s="124"/>
    </row>
    <row r="21" spans="1:4">
      <c r="A21" s="72" t="s">
        <v>1606</v>
      </c>
      <c r="B21" s="123" t="s">
        <v>1591</v>
      </c>
      <c r="C21" s="125">
        <f>SUM(C12:C20)</f>
        <v>0</v>
      </c>
      <c r="D21" s="125">
        <f>SUM(D12:D20)</f>
        <v>0</v>
      </c>
    </row>
    <row r="22" spans="1:4">
      <c r="A22" s="116" t="s">
        <v>1785</v>
      </c>
      <c r="B22" s="126"/>
      <c r="C22" s="127"/>
      <c r="D22" s="127"/>
    </row>
    <row r="23" spans="1:4">
      <c r="A23" s="72" t="s">
        <v>1786</v>
      </c>
      <c r="B23" s="123" t="s">
        <v>1787</v>
      </c>
      <c r="C23" s="124"/>
      <c r="D23" s="124"/>
    </row>
    <row r="24" spans="1:4">
      <c r="A24" s="72" t="s">
        <v>1788</v>
      </c>
      <c r="B24" s="123" t="s">
        <v>1789</v>
      </c>
      <c r="C24" s="124"/>
      <c r="D24" s="124"/>
    </row>
    <row r="25" spans="1:4">
      <c r="A25" s="72" t="s">
        <v>1790</v>
      </c>
      <c r="B25" s="123" t="s">
        <v>1791</v>
      </c>
      <c r="C25" s="124"/>
      <c r="D25" s="124"/>
    </row>
    <row r="26" spans="1:4">
      <c r="A26" s="72" t="s">
        <v>1792</v>
      </c>
      <c r="B26" s="123" t="s">
        <v>1793</v>
      </c>
      <c r="C26" s="124"/>
      <c r="D26" s="124"/>
    </row>
    <row r="27" spans="1:4">
      <c r="A27" s="72" t="s">
        <v>1794</v>
      </c>
      <c r="B27" s="123" t="s">
        <v>1795</v>
      </c>
      <c r="C27" s="124"/>
      <c r="D27" s="124"/>
    </row>
    <row r="28" spans="1:4">
      <c r="A28" s="72" t="s">
        <v>1796</v>
      </c>
      <c r="B28" s="123" t="s">
        <v>1797</v>
      </c>
      <c r="C28" s="124"/>
      <c r="D28" s="124"/>
    </row>
    <row r="29" spans="1:4">
      <c r="A29" s="72" t="s">
        <v>1798</v>
      </c>
      <c r="B29" s="123" t="s">
        <v>1799</v>
      </c>
      <c r="C29" s="124"/>
      <c r="D29" s="124"/>
    </row>
    <row r="30" spans="1:4">
      <c r="A30" s="72" t="s">
        <v>1800</v>
      </c>
      <c r="B30" s="123" t="s">
        <v>1801</v>
      </c>
      <c r="C30" s="124"/>
      <c r="D30" s="124"/>
    </row>
    <row r="31" spans="1:4">
      <c r="A31" s="72" t="s">
        <v>1802</v>
      </c>
      <c r="B31" s="123" t="s">
        <v>1803</v>
      </c>
      <c r="C31" s="124"/>
      <c r="D31" s="124"/>
    </row>
    <row r="32" spans="1:4">
      <c r="A32" s="72" t="s">
        <v>1804</v>
      </c>
      <c r="B32" s="123" t="s">
        <v>1805</v>
      </c>
      <c r="C32" s="124"/>
      <c r="D32" s="124"/>
    </row>
    <row r="33" spans="1:4">
      <c r="A33" s="72" t="s">
        <v>1806</v>
      </c>
      <c r="B33" s="128" t="s">
        <v>1591</v>
      </c>
      <c r="C33" s="125">
        <f>SUM(C23:C32)</f>
        <v>0</v>
      </c>
      <c r="D33" s="125">
        <f>SUM(D23:D32)</f>
        <v>0</v>
      </c>
    </row>
    <row r="34" spans="1:4">
      <c r="A34" s="116" t="s">
        <v>1807</v>
      </c>
      <c r="B34" s="126"/>
      <c r="C34" s="127"/>
      <c r="D34" s="127"/>
    </row>
    <row r="35" spans="1:4">
      <c r="A35" s="72" t="s">
        <v>1808</v>
      </c>
      <c r="B35" s="123" t="s">
        <v>1809</v>
      </c>
      <c r="C35" s="124"/>
      <c r="D35" s="124"/>
    </row>
    <row r="36" spans="1:4">
      <c r="A36" s="72" t="s">
        <v>1810</v>
      </c>
      <c r="B36" s="123" t="s">
        <v>1811</v>
      </c>
      <c r="C36" s="124"/>
      <c r="D36" s="124"/>
    </row>
    <row r="37" spans="1:4">
      <c r="A37" s="72" t="s">
        <v>1812</v>
      </c>
      <c r="B37" s="123" t="s">
        <v>1813</v>
      </c>
      <c r="C37" s="124"/>
      <c r="D37" s="124"/>
    </row>
    <row r="38" spans="1:4">
      <c r="A38" s="72" t="s">
        <v>1814</v>
      </c>
      <c r="B38" s="123" t="s">
        <v>1815</v>
      </c>
      <c r="C38" s="124"/>
      <c r="D38" s="124"/>
    </row>
    <row r="39" spans="1:4">
      <c r="A39" s="72" t="s">
        <v>1816</v>
      </c>
      <c r="B39" s="123" t="s">
        <v>1817</v>
      </c>
      <c r="C39" s="124"/>
      <c r="D39" s="124"/>
    </row>
    <row r="40" spans="1:4">
      <c r="A40" s="72" t="s">
        <v>1818</v>
      </c>
      <c r="B40" s="128" t="s">
        <v>1591</v>
      </c>
      <c r="C40" s="125">
        <f>SUM(C35:C39)</f>
        <v>0</v>
      </c>
      <c r="D40" s="125">
        <f>SUM(D35:D39)</f>
        <v>0</v>
      </c>
    </row>
    <row r="41" spans="1:4">
      <c r="A41" s="116" t="s">
        <v>1819</v>
      </c>
      <c r="B41" s="126"/>
      <c r="C41" s="127"/>
      <c r="D41" s="127"/>
    </row>
    <row r="42" spans="1:4" ht="43.5">
      <c r="A42" s="72" t="s">
        <v>1808</v>
      </c>
      <c r="B42" s="123" t="s">
        <v>1820</v>
      </c>
      <c r="C42" s="124"/>
      <c r="D42" s="124"/>
    </row>
    <row r="43" spans="1:4" ht="43.5">
      <c r="A43" s="72" t="s">
        <v>1810</v>
      </c>
      <c r="B43" s="123" t="s">
        <v>1821</v>
      </c>
      <c r="C43" s="124"/>
      <c r="D43" s="124"/>
    </row>
    <row r="44" spans="1:4">
      <c r="A44" s="72" t="s">
        <v>1822</v>
      </c>
      <c r="B44" s="123" t="s">
        <v>1591</v>
      </c>
      <c r="C44" s="125">
        <f>SUM(C42:C43)</f>
        <v>0</v>
      </c>
      <c r="D44" s="125">
        <f>SUM(D42:D43)</f>
        <v>0</v>
      </c>
    </row>
    <row r="45" spans="1:4">
      <c r="A45" s="116" t="s">
        <v>1823</v>
      </c>
      <c r="B45" s="116"/>
      <c r="C45" s="127">
        <f>C21+C33+C40+C44</f>
        <v>0</v>
      </c>
      <c r="D45" s="127">
        <f>D21+D33+D40+D44</f>
        <v>0</v>
      </c>
    </row>
    <row r="46" spans="1:4">
      <c r="A46" s="129"/>
      <c r="B46" s="129"/>
      <c r="C46" s="130"/>
      <c r="D46" s="130"/>
    </row>
    <row r="47" spans="1:4">
      <c r="A47" s="129" t="s">
        <v>1824</v>
      </c>
      <c r="B47" s="129"/>
      <c r="C47" s="129"/>
      <c r="D47" s="129"/>
    </row>
    <row r="48" spans="1:4" ht="15.5">
      <c r="A48" s="131" t="str">
        <f>'CAPA LICITAÇÃO'!B28</f>
        <v>RESPONSÁVEL TÉCNICO PELA ELABORAÇÃO DA PLANILHA (NOME COMPLETO)</v>
      </c>
      <c r="B48" s="131"/>
      <c r="C48" s="131"/>
      <c r="D48" s="131"/>
    </row>
    <row r="49" spans="1:4" ht="15.5">
      <c r="A49" s="131" t="str">
        <f>'CAPA LICITAÇÃO'!B29</f>
        <v>Responsável Técnico pela Elaboração da planilha e preços</v>
      </c>
      <c r="B49" s="131"/>
      <c r="C49" s="131"/>
      <c r="D49" s="131"/>
    </row>
    <row r="50" spans="1:4" ht="15.5">
      <c r="A50" s="131" t="str">
        <f>'CAPA LICITAÇÃO'!B30</f>
        <v>FORMAÇÃO E Nº DO REGISTRO EM CONSELHO</v>
      </c>
      <c r="B50" s="131"/>
      <c r="C50" s="131"/>
      <c r="D50" s="131"/>
    </row>
    <row r="51" spans="1:4" ht="15.5">
      <c r="A51" s="131" t="str">
        <f>'CAPA LICITAÇÃO'!B31</f>
        <v>NOME DA EMPRESA</v>
      </c>
      <c r="B51" s="131"/>
      <c r="C51" s="131"/>
      <c r="D51" s="131"/>
    </row>
  </sheetData>
  <sheetProtection algorithmName="SHA-512" hashValue="fXXrWRUB6cHYOImyrhPWre5LfNc9cVQfGoNYo+u5PpfENC8Oj5GVGipG1P96IpSe2SXHF2xqftOPoH/0hgOjYg==" saltValue="t96svTR5u3B5pSG7889zNw==" spinCount="100000" sheet="1" objects="1" scenarios="1"/>
  <printOptions horizontalCentered="1" verticalCentered="1"/>
  <pageMargins left="0.51181102362204722" right="0.51181102362204722" top="0.78740157480314965" bottom="0.78740157480314965" header="0.31496062992125984" footer="0.31496062992125984"/>
  <pageSetup paperSize="9" scale="72" orientation="portrait" r:id="rId1"/>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C317D-B3E5-423F-9D61-0D47DCC2B8E5}">
  <dimension ref="A1:H412"/>
  <sheetViews>
    <sheetView view="pageBreakPreview" zoomScale="60" zoomScaleNormal="85" workbookViewId="0">
      <selection activeCell="B15" sqref="B15:C17"/>
    </sheetView>
  </sheetViews>
  <sheetFormatPr defaultRowHeight="14.5"/>
  <cols>
    <col min="1" max="1" width="4.81640625" style="7" customWidth="1"/>
    <col min="2" max="2" width="49.26953125" style="8" customWidth="1"/>
    <col min="3" max="3" width="50.54296875" style="9" customWidth="1"/>
    <col min="4" max="4" width="4.81640625" style="10" customWidth="1"/>
    <col min="5" max="5" width="12.54296875" style="1" customWidth="1"/>
    <col min="6" max="6" width="16.81640625" style="1" bestFit="1" customWidth="1"/>
    <col min="7" max="7" width="11.81640625" style="1" customWidth="1"/>
    <col min="8" max="8" width="22.453125" style="1" bestFit="1" customWidth="1"/>
    <col min="9" max="9" width="16.54296875" customWidth="1"/>
    <col min="12" max="12" width="37.54296875" customWidth="1"/>
    <col min="14" max="14" width="13.26953125" customWidth="1"/>
    <col min="16" max="16" width="21.453125" customWidth="1"/>
    <col min="19" max="19" width="13.7265625" customWidth="1"/>
  </cols>
  <sheetData>
    <row r="1" spans="1:8" ht="15" customHeight="1">
      <c r="D1" s="11"/>
      <c r="E1" s="2"/>
      <c r="F1" s="2"/>
      <c r="G1" s="2"/>
      <c r="H1" s="2"/>
    </row>
    <row r="2" spans="1:8" ht="15.5">
      <c r="B2" s="3"/>
      <c r="C2" s="3"/>
      <c r="D2" s="3"/>
      <c r="E2" s="3"/>
      <c r="F2" s="3"/>
      <c r="G2" s="3"/>
      <c r="H2" s="3"/>
    </row>
    <row r="3" spans="1:8" s="4" customFormat="1">
      <c r="A3" s="12"/>
      <c r="B3" s="8"/>
      <c r="C3" s="8"/>
      <c r="D3" s="10"/>
      <c r="E3" s="1"/>
      <c r="F3" s="1"/>
      <c r="G3" s="1"/>
      <c r="H3" s="1"/>
    </row>
    <row r="4" spans="1:8" s="4" customFormat="1" ht="15.5">
      <c r="A4" s="12"/>
      <c r="D4" s="10"/>
      <c r="E4" s="1"/>
      <c r="F4" s="3"/>
      <c r="G4" s="1"/>
      <c r="H4" s="1"/>
    </row>
    <row r="5" spans="1:8" s="4" customFormat="1" ht="32.5">
      <c r="A5" s="12"/>
      <c r="B5" s="13"/>
      <c r="C5" s="13"/>
      <c r="D5" s="10"/>
      <c r="E5" s="1"/>
      <c r="F5" s="1"/>
      <c r="G5" s="1"/>
      <c r="H5" s="1"/>
    </row>
    <row r="6" spans="1:8" s="4" customFormat="1" ht="33" customHeight="1">
      <c r="A6" s="12"/>
      <c r="B6" s="22"/>
      <c r="C6" s="21"/>
      <c r="D6" s="14"/>
      <c r="E6" s="5"/>
      <c r="F6" s="3"/>
      <c r="G6" s="5"/>
      <c r="H6" s="5"/>
    </row>
    <row r="7" spans="1:8" s="4" customFormat="1" ht="24" customHeight="1">
      <c r="A7" s="12"/>
      <c r="B7" s="22"/>
      <c r="C7" s="21"/>
      <c r="D7" s="14"/>
      <c r="E7" s="5"/>
      <c r="F7" s="5"/>
      <c r="G7" s="5"/>
      <c r="H7" s="5"/>
    </row>
    <row r="8" spans="1:8" s="4" customFormat="1" ht="24" customHeight="1">
      <c r="A8" s="12"/>
      <c r="B8" s="22"/>
      <c r="C8" s="21"/>
      <c r="D8" s="14"/>
      <c r="E8" s="5"/>
      <c r="F8" s="3"/>
      <c r="G8" s="5"/>
      <c r="H8" s="5"/>
    </row>
    <row r="9" spans="1:8" s="4" customFormat="1" ht="47.25" customHeight="1">
      <c r="A9" s="12"/>
      <c r="B9" s="22"/>
      <c r="C9" s="21"/>
      <c r="D9" s="11"/>
      <c r="E9" s="2"/>
      <c r="F9" s="2"/>
      <c r="G9" s="2"/>
      <c r="H9" s="2"/>
    </row>
    <row r="10" spans="1:8" ht="20.149999999999999" customHeight="1">
      <c r="B10" s="22"/>
      <c r="C10" s="21"/>
      <c r="D10" s="11"/>
      <c r="E10" s="2"/>
      <c r="F10" s="2"/>
      <c r="G10" s="2"/>
      <c r="H10" s="2"/>
    </row>
    <row r="11" spans="1:8" ht="31.5" customHeight="1">
      <c r="D11" s="14"/>
      <c r="E11" s="5"/>
      <c r="F11" s="5"/>
      <c r="G11" s="5"/>
      <c r="H11" s="5"/>
    </row>
    <row r="12" spans="1:8" ht="26.25" customHeight="1">
      <c r="B12" s="22"/>
      <c r="C12" s="21"/>
      <c r="D12" s="11"/>
      <c r="E12" s="2"/>
      <c r="F12" s="2"/>
      <c r="G12" s="2"/>
      <c r="H12" s="2"/>
    </row>
    <row r="13" spans="1:8" ht="31.5" customHeight="1">
      <c r="B13" s="88"/>
      <c r="C13" s="89"/>
      <c r="D13" s="14"/>
      <c r="E13" s="5"/>
      <c r="F13" s="5"/>
      <c r="G13" s="5"/>
      <c r="H13" s="5"/>
    </row>
    <row r="14" spans="1:8" ht="20">
      <c r="B14" s="22"/>
      <c r="C14" s="89"/>
      <c r="D14" s="90"/>
      <c r="E14" s="6"/>
      <c r="F14" s="6"/>
      <c r="G14" s="6"/>
      <c r="H14" s="6"/>
    </row>
    <row r="15" spans="1:8" ht="37.5" customHeight="1">
      <c r="B15" s="190" t="s">
        <v>1825</v>
      </c>
      <c r="C15" s="191"/>
      <c r="D15" s="11"/>
      <c r="E15" s="2"/>
      <c r="F15" s="2"/>
      <c r="G15" s="2"/>
      <c r="H15" s="2"/>
    </row>
    <row r="16" spans="1:8" ht="15" customHeight="1">
      <c r="B16" s="190"/>
      <c r="C16" s="191"/>
      <c r="D16" s="11"/>
      <c r="E16" s="2"/>
      <c r="F16" s="2"/>
      <c r="G16" s="2"/>
      <c r="H16" s="2"/>
    </row>
    <row r="17" spans="1:8" ht="21" customHeight="1">
      <c r="B17" s="190"/>
      <c r="C17" s="190"/>
      <c r="D17" s="11"/>
      <c r="E17" s="2"/>
      <c r="F17" s="2"/>
      <c r="G17" s="2"/>
      <c r="H17" s="2"/>
    </row>
    <row r="18" spans="1:8" ht="27" customHeight="1">
      <c r="B18" s="22"/>
      <c r="C18" s="21"/>
      <c r="D18" s="11"/>
      <c r="E18" s="2"/>
      <c r="F18" s="2"/>
      <c r="G18" s="2"/>
      <c r="H18" s="2"/>
    </row>
    <row r="19" spans="1:8" ht="21" customHeight="1">
      <c r="B19" s="22"/>
      <c r="C19" s="21"/>
      <c r="D19" s="11"/>
      <c r="E19" s="2"/>
      <c r="F19" s="2"/>
      <c r="G19" s="2"/>
      <c r="H19" s="2"/>
    </row>
    <row r="20" spans="1:8" ht="21" customHeight="1">
      <c r="B20" s="22"/>
      <c r="C20" s="22"/>
    </row>
    <row r="21" spans="1:8" ht="27" customHeight="1">
      <c r="B21" s="22"/>
      <c r="C21" s="22"/>
    </row>
    <row r="22" spans="1:8" ht="27" customHeight="1">
      <c r="B22" s="22"/>
      <c r="C22" s="21"/>
    </row>
    <row r="23" spans="1:8" ht="27" customHeight="1">
      <c r="B23" s="22"/>
      <c r="C23" s="21"/>
    </row>
    <row r="24" spans="1:8" ht="27" customHeight="1">
      <c r="B24" s="22"/>
      <c r="C24" s="21"/>
    </row>
    <row r="25" spans="1:8" ht="27" customHeight="1">
      <c r="B25" s="22"/>
      <c r="C25" s="21"/>
    </row>
    <row r="26" spans="1:8" ht="27" customHeight="1">
      <c r="B26" s="20"/>
      <c r="C26" s="21"/>
    </row>
    <row r="31" spans="1:8">
      <c r="A31" s="160"/>
      <c r="B31" s="160"/>
      <c r="C31" s="160"/>
      <c r="D31" s="160"/>
    </row>
    <row r="32" spans="1:8" ht="15.5">
      <c r="A32" s="169"/>
      <c r="B32" s="169"/>
      <c r="C32" s="169"/>
      <c r="D32" s="169"/>
    </row>
    <row r="33" spans="1:4" ht="15.5">
      <c r="A33" s="169"/>
      <c r="B33" s="169"/>
      <c r="C33" s="169"/>
      <c r="D33" s="169"/>
    </row>
    <row r="34" spans="1:4" ht="15.5">
      <c r="A34" s="169"/>
      <c r="B34" s="169"/>
      <c r="C34" s="169"/>
      <c r="D34" s="169"/>
    </row>
    <row r="35" spans="1:4" ht="15.5">
      <c r="A35" s="169"/>
      <c r="B35" s="169"/>
      <c r="C35" s="169"/>
      <c r="D35" s="169"/>
    </row>
    <row r="194" ht="15.75" customHeight="1"/>
    <row r="200" ht="48" customHeight="1"/>
    <row r="310" ht="37.5" customHeight="1"/>
    <row r="361" ht="38.25" customHeight="1"/>
    <row r="412" ht="30" customHeight="1"/>
  </sheetData>
  <sheetProtection algorithmName="SHA-512" hashValue="UTzVWlFypF4V6Gc8tsZF/y01yn0JhKA5Qz28ko5HBsocnrF91GHr20zI1dh/s4Ax9GjEy3Svy8qrt+y6PRHsVQ==" saltValue="HjC/IJrZhwGrIrDtxncRjg==" spinCount="100000" sheet="1" objects="1" scenarios="1"/>
  <mergeCells count="6">
    <mergeCell ref="A35:D35"/>
    <mergeCell ref="B15:C17"/>
    <mergeCell ref="A31:D31"/>
    <mergeCell ref="A32:D32"/>
    <mergeCell ref="A33:D33"/>
    <mergeCell ref="A34:D34"/>
  </mergeCells>
  <printOptions horizontalCentered="1"/>
  <pageMargins left="0.51181102362204722" right="0.51181102362204722" top="0.78740157480314965" bottom="0.78740157480314965" header="0.31496062992125984" footer="0.31496062992125984"/>
  <pageSetup paperSize="9" scale="80" orientation="portrait" r:id="rId1"/>
  <colBreaks count="1" manualBreakCount="1">
    <brk id="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112DC-84D1-4758-A87B-FC485899790B}">
  <dimension ref="A1:N728"/>
  <sheetViews>
    <sheetView view="pageBreakPreview" zoomScaleNormal="100" zoomScaleSheetLayoutView="100" workbookViewId="0">
      <pane ySplit="9" topLeftCell="A10" activePane="bottomLeft" state="frozen"/>
      <selection pane="bottomLeft" activeCell="I19" sqref="I19"/>
    </sheetView>
  </sheetViews>
  <sheetFormatPr defaultRowHeight="14.5"/>
  <cols>
    <col min="1" max="1" width="16" customWidth="1"/>
    <col min="2" max="2" width="10.90625" bestFit="1" customWidth="1"/>
    <col min="3" max="3" width="14.36328125" bestFit="1" customWidth="1"/>
    <col min="4" max="4" width="65.453125" bestFit="1" customWidth="1"/>
    <col min="6" max="7" width="14.1796875" bestFit="1" customWidth="1"/>
    <col min="8" max="8" width="14.1796875" customWidth="1"/>
    <col min="9" max="9" width="16.6328125" customWidth="1"/>
    <col min="10" max="10" width="16.08984375" customWidth="1"/>
    <col min="11" max="11" width="14.1796875" bestFit="1" customWidth="1"/>
    <col min="12" max="12" width="14.1796875" customWidth="1"/>
    <col min="13" max="13" width="14.1796875" bestFit="1" customWidth="1"/>
  </cols>
  <sheetData>
    <row r="1" spans="1:14">
      <c r="A1" s="132" t="str">
        <f>'CAPA LICITAÇÃO'!B4</f>
        <v>Empresa licitante: PREENCHER SOMENTE AS CÉLULAS EM AMARELO.</v>
      </c>
      <c r="B1" s="27"/>
      <c r="C1" s="27"/>
      <c r="D1" s="27"/>
      <c r="E1" s="211"/>
      <c r="F1" s="211"/>
      <c r="G1" s="211"/>
      <c r="H1" s="211"/>
      <c r="I1" s="211"/>
      <c r="J1" s="27"/>
      <c r="K1" s="211"/>
      <c r="L1" s="211"/>
      <c r="M1" s="211"/>
    </row>
    <row r="2" spans="1:14">
      <c r="A2" s="28" t="str">
        <f>'CAPA LICITAÇÃO'!B6</f>
        <v>CNPJ:</v>
      </c>
      <c r="B2" s="28"/>
      <c r="C2" s="28"/>
      <c r="D2" s="28"/>
      <c r="E2" s="212"/>
      <c r="F2" s="212"/>
      <c r="G2" s="212"/>
      <c r="H2" s="212"/>
      <c r="I2" s="212"/>
      <c r="J2" s="28"/>
      <c r="K2" s="212"/>
      <c r="L2" s="212"/>
      <c r="M2" s="212"/>
    </row>
    <row r="3" spans="1:14" ht="52">
      <c r="A3" s="28" t="str">
        <f>'CAPA LICITAÇÃO'!B9</f>
        <v>Objeto: Construção do 40º Grupamento Bombeiro Militar</v>
      </c>
      <c r="B3" s="28"/>
      <c r="C3" s="28"/>
      <c r="D3" s="28"/>
      <c r="E3" s="28"/>
      <c r="F3" s="28"/>
      <c r="G3" s="28"/>
      <c r="H3" s="28"/>
      <c r="I3" s="28"/>
      <c r="J3" s="28"/>
      <c r="K3" s="28"/>
      <c r="L3" s="28"/>
      <c r="M3" s="28"/>
    </row>
    <row r="4" spans="1:14">
      <c r="A4" s="28" t="s">
        <v>1827</v>
      </c>
      <c r="B4" s="134">
        <f>BDI!F27</f>
        <v>0.2094</v>
      </c>
      <c r="C4" s="28"/>
      <c r="D4" s="28"/>
      <c r="E4" s="28"/>
      <c r="F4" s="133" t="str">
        <f>'CAPA LICITAÇÃO'!B20</f>
        <v>Brasília-DF, xx de xxxxxxxx de 2026.</v>
      </c>
      <c r="G4" s="28"/>
      <c r="H4" s="28"/>
      <c r="I4" s="28"/>
      <c r="J4" s="28"/>
      <c r="K4" s="28"/>
      <c r="L4" s="28"/>
      <c r="M4" s="28"/>
    </row>
    <row r="5" spans="1:14">
      <c r="A5" s="133" t="s">
        <v>1826</v>
      </c>
      <c r="B5" s="134">
        <f>BDI!M27</f>
        <v>0.15279999999999999</v>
      </c>
      <c r="C5" s="28"/>
      <c r="D5" s="28"/>
      <c r="E5" s="28"/>
      <c r="F5" s="28"/>
      <c r="G5" s="28"/>
      <c r="H5" s="28"/>
      <c r="I5" s="28"/>
      <c r="J5" s="28"/>
      <c r="K5" s="28"/>
      <c r="L5" s="28"/>
      <c r="M5" s="28"/>
    </row>
    <row r="6" spans="1:14">
      <c r="A6" s="28" t="s">
        <v>1828</v>
      </c>
      <c r="B6" s="214">
        <v>0</v>
      </c>
      <c r="C6" s="28"/>
      <c r="D6" s="28"/>
      <c r="E6" s="28"/>
      <c r="F6" s="28"/>
      <c r="G6" s="28"/>
      <c r="H6" s="28"/>
      <c r="I6" s="28"/>
      <c r="J6" s="28"/>
      <c r="K6" s="28"/>
      <c r="L6" s="28"/>
      <c r="M6" s="28"/>
    </row>
    <row r="7" spans="1:14">
      <c r="A7" s="28"/>
      <c r="B7" s="28"/>
      <c r="C7" s="28"/>
      <c r="D7" s="28"/>
      <c r="E7" s="28"/>
      <c r="F7" s="28"/>
      <c r="G7" s="28"/>
      <c r="H7" s="28"/>
      <c r="I7" s="28"/>
      <c r="J7" s="28"/>
      <c r="K7" s="28"/>
      <c r="L7" s="28"/>
      <c r="M7" s="28"/>
    </row>
    <row r="8" spans="1:14">
      <c r="A8" s="210" t="s">
        <v>1837</v>
      </c>
      <c r="B8" s="209"/>
      <c r="C8" s="209"/>
      <c r="D8" s="209"/>
      <c r="E8" s="209"/>
      <c r="F8" s="209"/>
      <c r="G8" s="209"/>
      <c r="H8" s="209"/>
      <c r="I8" s="209"/>
      <c r="J8" s="209"/>
      <c r="K8" s="209"/>
      <c r="L8" s="209"/>
      <c r="M8" s="209"/>
    </row>
    <row r="9" spans="1:14" ht="30" customHeight="1">
      <c r="A9" s="29" t="s">
        <v>48</v>
      </c>
      <c r="B9" s="30" t="s">
        <v>49</v>
      </c>
      <c r="C9" s="29" t="s">
        <v>50</v>
      </c>
      <c r="D9" s="29" t="s">
        <v>51</v>
      </c>
      <c r="E9" s="31" t="s">
        <v>52</v>
      </c>
      <c r="F9" s="30" t="s">
        <v>53</v>
      </c>
      <c r="G9" s="31" t="s">
        <v>1830</v>
      </c>
      <c r="H9" s="31" t="s">
        <v>1829</v>
      </c>
      <c r="I9" s="31" t="s">
        <v>1831</v>
      </c>
      <c r="J9" s="31" t="s">
        <v>1832</v>
      </c>
      <c r="K9" s="31" t="s">
        <v>1833</v>
      </c>
      <c r="L9" s="31" t="s">
        <v>1834</v>
      </c>
      <c r="M9" s="31" t="s">
        <v>54</v>
      </c>
    </row>
    <row r="10" spans="1:14" ht="24" customHeight="1">
      <c r="A10" s="32">
        <v>1</v>
      </c>
      <c r="B10" s="32" t="s">
        <v>55</v>
      </c>
      <c r="C10" s="32"/>
      <c r="D10" s="32" t="s">
        <v>23</v>
      </c>
      <c r="E10" s="33"/>
      <c r="F10" s="34">
        <v>1</v>
      </c>
      <c r="G10" s="34" t="s">
        <v>56</v>
      </c>
      <c r="H10" s="34"/>
      <c r="I10" s="35"/>
      <c r="J10" s="35"/>
      <c r="K10" s="35">
        <f>K11+K30</f>
        <v>210288.88999999998</v>
      </c>
      <c r="L10" s="35">
        <f>L11+L30</f>
        <v>210288.88999999998</v>
      </c>
      <c r="M10" s="151">
        <f>L10/$L$727</f>
        <v>6.3421071023026299E-2</v>
      </c>
    </row>
    <row r="11" spans="1:14" ht="24" customHeight="1">
      <c r="A11" s="32" t="s">
        <v>57</v>
      </c>
      <c r="B11" s="32" t="s">
        <v>55</v>
      </c>
      <c r="C11" s="32"/>
      <c r="D11" s="32" t="s">
        <v>58</v>
      </c>
      <c r="E11" s="33"/>
      <c r="F11" s="34">
        <v>1</v>
      </c>
      <c r="G11" s="34" t="s">
        <v>56</v>
      </c>
      <c r="H11" s="34"/>
      <c r="I11" s="35"/>
      <c r="J11" s="35"/>
      <c r="K11" s="35">
        <f>K12+K14+K21+K24+K27</f>
        <v>201038.15</v>
      </c>
      <c r="L11" s="35">
        <f>L12+L14+L21+L24+L27</f>
        <v>201038.15</v>
      </c>
      <c r="M11" s="151">
        <f t="shared" ref="M11:M74" si="0">L11/$L$727</f>
        <v>6.0631138380576426E-2</v>
      </c>
    </row>
    <row r="12" spans="1:14" ht="24" customHeight="1">
      <c r="A12" s="32" t="s">
        <v>59</v>
      </c>
      <c r="B12" s="32" t="s">
        <v>55</v>
      </c>
      <c r="C12" s="32"/>
      <c r="D12" s="32" t="s">
        <v>60</v>
      </c>
      <c r="E12" s="33"/>
      <c r="F12" s="34">
        <v>1</v>
      </c>
      <c r="G12" s="34" t="s">
        <v>56</v>
      </c>
      <c r="H12" s="34"/>
      <c r="I12" s="35"/>
      <c r="J12" s="35"/>
      <c r="K12" s="35">
        <f>SUM(K13)</f>
        <v>9623.61</v>
      </c>
      <c r="L12" s="35">
        <f>SUM(L13)</f>
        <v>9623.61</v>
      </c>
      <c r="M12" s="151">
        <f t="shared" si="0"/>
        <v>2.9023865849874719E-3</v>
      </c>
    </row>
    <row r="13" spans="1:14" ht="26" customHeight="1">
      <c r="A13" s="37" t="s">
        <v>61</v>
      </c>
      <c r="B13" s="37" t="s">
        <v>62</v>
      </c>
      <c r="C13" s="37" t="s">
        <v>63</v>
      </c>
      <c r="D13" s="37" t="s">
        <v>64</v>
      </c>
      <c r="E13" s="38" t="s">
        <v>65</v>
      </c>
      <c r="F13" s="39">
        <v>1</v>
      </c>
      <c r="G13" s="40">
        <v>7957.34</v>
      </c>
      <c r="H13" s="40">
        <f>ROUND(J13/(1+$B$4),2)</f>
        <v>7957.34</v>
      </c>
      <c r="I13" s="40">
        <v>9623.61</v>
      </c>
      <c r="J13" s="40">
        <f>TRUNC(L13/F13,4)</f>
        <v>9623.61</v>
      </c>
      <c r="K13" s="40">
        <f>TRUNC(I13*F13,2)</f>
        <v>9623.61</v>
      </c>
      <c r="L13" s="40">
        <f>ROUND((1-$B$6)*K13,2)</f>
        <v>9623.61</v>
      </c>
      <c r="M13" s="150">
        <f t="shared" si="0"/>
        <v>2.9023865849874719E-3</v>
      </c>
      <c r="N13" s="71"/>
    </row>
    <row r="14" spans="1:14" ht="24" customHeight="1">
      <c r="A14" s="32" t="s">
        <v>66</v>
      </c>
      <c r="B14" s="32" t="s">
        <v>55</v>
      </c>
      <c r="C14" s="32"/>
      <c r="D14" s="32" t="s">
        <v>67</v>
      </c>
      <c r="E14" s="33"/>
      <c r="F14" s="34">
        <v>1</v>
      </c>
      <c r="G14" s="34" t="s">
        <v>56</v>
      </c>
      <c r="H14" s="34" t="s">
        <v>56</v>
      </c>
      <c r="I14" s="34" t="s">
        <v>56</v>
      </c>
      <c r="J14" s="34" t="s">
        <v>56</v>
      </c>
      <c r="K14" s="35">
        <f>SUM(K15:K20)</f>
        <v>98584.91</v>
      </c>
      <c r="L14" s="35">
        <f>SUM(L15:L20)</f>
        <v>98584.91</v>
      </c>
      <c r="M14" s="151">
        <f t="shared" si="0"/>
        <v>2.9732243956914012E-2</v>
      </c>
      <c r="N14" s="71"/>
    </row>
    <row r="15" spans="1:14" ht="39" customHeight="1">
      <c r="A15" s="37" t="s">
        <v>68</v>
      </c>
      <c r="B15" s="37" t="s">
        <v>69</v>
      </c>
      <c r="C15" s="37" t="s">
        <v>63</v>
      </c>
      <c r="D15" s="37" t="s">
        <v>70</v>
      </c>
      <c r="E15" s="38" t="s">
        <v>71</v>
      </c>
      <c r="F15" s="39">
        <v>22</v>
      </c>
      <c r="G15" s="40">
        <v>1703.12</v>
      </c>
      <c r="H15" s="40">
        <f t="shared" ref="H15:H77" si="1">ROUND(J15/(1+$B$4),2)</f>
        <v>1703.12</v>
      </c>
      <c r="I15" s="40">
        <v>2059.75</v>
      </c>
      <c r="J15" s="40">
        <f t="shared" ref="J15:J77" si="2">TRUNC(L15/F15,4)</f>
        <v>2059.75</v>
      </c>
      <c r="K15" s="40">
        <v>45314.5</v>
      </c>
      <c r="L15" s="40">
        <f t="shared" ref="L15:L77" si="3">ROUND((1-$B$6)*K15,2)</f>
        <v>45314.5</v>
      </c>
      <c r="M15" s="150">
        <f t="shared" si="0"/>
        <v>1.3666409684662491E-2</v>
      </c>
      <c r="N15" s="71"/>
    </row>
    <row r="16" spans="1:14" ht="78" customHeight="1">
      <c r="A16" s="37" t="s">
        <v>72</v>
      </c>
      <c r="B16" s="37" t="s">
        <v>73</v>
      </c>
      <c r="C16" s="37" t="s">
        <v>63</v>
      </c>
      <c r="D16" s="37" t="s">
        <v>74</v>
      </c>
      <c r="E16" s="38" t="s">
        <v>71</v>
      </c>
      <c r="F16" s="39">
        <v>11</v>
      </c>
      <c r="G16" s="40">
        <v>1206.17</v>
      </c>
      <c r="H16" s="40">
        <f t="shared" si="1"/>
        <v>1206.17</v>
      </c>
      <c r="I16" s="40">
        <v>1458.74</v>
      </c>
      <c r="J16" s="40">
        <f t="shared" si="2"/>
        <v>1458.74</v>
      </c>
      <c r="K16" s="40">
        <v>16046.14</v>
      </c>
      <c r="L16" s="40">
        <f t="shared" si="3"/>
        <v>16046.14</v>
      </c>
      <c r="M16" s="150">
        <f t="shared" si="0"/>
        <v>4.8393587725220439E-3</v>
      </c>
      <c r="N16" s="71"/>
    </row>
    <row r="17" spans="1:14" ht="24" customHeight="1">
      <c r="A17" s="37" t="s">
        <v>75</v>
      </c>
      <c r="B17" s="37" t="s">
        <v>76</v>
      </c>
      <c r="C17" s="37" t="s">
        <v>63</v>
      </c>
      <c r="D17" s="37" t="s">
        <v>77</v>
      </c>
      <c r="E17" s="38" t="s">
        <v>71</v>
      </c>
      <c r="F17" s="39">
        <v>11</v>
      </c>
      <c r="G17" s="40">
        <v>1171.8699999999999</v>
      </c>
      <c r="H17" s="40">
        <f t="shared" si="1"/>
        <v>1171.8699999999999</v>
      </c>
      <c r="I17" s="40">
        <v>1417.26</v>
      </c>
      <c r="J17" s="40">
        <f t="shared" si="2"/>
        <v>1417.26</v>
      </c>
      <c r="K17" s="40">
        <v>15589.86</v>
      </c>
      <c r="L17" s="40">
        <f t="shared" si="3"/>
        <v>15589.86</v>
      </c>
      <c r="M17" s="150">
        <f t="shared" si="0"/>
        <v>4.7017491903592092E-3</v>
      </c>
      <c r="N17" s="71"/>
    </row>
    <row r="18" spans="1:14" ht="24" customHeight="1">
      <c r="A18" s="37" t="s">
        <v>78</v>
      </c>
      <c r="B18" s="37" t="s">
        <v>79</v>
      </c>
      <c r="C18" s="37" t="s">
        <v>63</v>
      </c>
      <c r="D18" s="37" t="s">
        <v>80</v>
      </c>
      <c r="E18" s="38" t="s">
        <v>71</v>
      </c>
      <c r="F18" s="39">
        <v>11</v>
      </c>
      <c r="G18" s="40">
        <v>1171.8699999999999</v>
      </c>
      <c r="H18" s="40">
        <f t="shared" si="1"/>
        <v>1171.8699999999999</v>
      </c>
      <c r="I18" s="40">
        <v>1417.26</v>
      </c>
      <c r="J18" s="40">
        <f t="shared" si="2"/>
        <v>1417.26</v>
      </c>
      <c r="K18" s="40">
        <v>15589.86</v>
      </c>
      <c r="L18" s="40">
        <f t="shared" si="3"/>
        <v>15589.86</v>
      </c>
      <c r="M18" s="150">
        <f t="shared" si="0"/>
        <v>4.7017491903592092E-3</v>
      </c>
      <c r="N18" s="71"/>
    </row>
    <row r="19" spans="1:14" ht="39" customHeight="1">
      <c r="A19" s="37" t="s">
        <v>81</v>
      </c>
      <c r="B19" s="37">
        <v>95240</v>
      </c>
      <c r="C19" s="37" t="s">
        <v>82</v>
      </c>
      <c r="D19" s="37" t="s">
        <v>83</v>
      </c>
      <c r="E19" s="38" t="s">
        <v>84</v>
      </c>
      <c r="F19" s="39">
        <v>61.78</v>
      </c>
      <c r="G19" s="40">
        <v>24.2</v>
      </c>
      <c r="H19" s="40">
        <f t="shared" si="1"/>
        <v>24.2</v>
      </c>
      <c r="I19" s="40">
        <v>29.27</v>
      </c>
      <c r="J19" s="40">
        <f t="shared" si="2"/>
        <v>29.2699</v>
      </c>
      <c r="K19" s="40">
        <v>1808.3</v>
      </c>
      <c r="L19" s="40">
        <f t="shared" si="3"/>
        <v>1808.3</v>
      </c>
      <c r="M19" s="150">
        <f t="shared" si="0"/>
        <v>5.4536558127696831E-4</v>
      </c>
      <c r="N19" s="71"/>
    </row>
    <row r="20" spans="1:14" ht="39" customHeight="1">
      <c r="A20" s="37" t="s">
        <v>85</v>
      </c>
      <c r="B20" s="37" t="s">
        <v>86</v>
      </c>
      <c r="C20" s="37" t="s">
        <v>63</v>
      </c>
      <c r="D20" s="37" t="s">
        <v>87</v>
      </c>
      <c r="E20" s="38" t="s">
        <v>65</v>
      </c>
      <c r="F20" s="39">
        <v>5</v>
      </c>
      <c r="G20" s="40">
        <v>700.55</v>
      </c>
      <c r="H20" s="40">
        <f t="shared" si="1"/>
        <v>700.55</v>
      </c>
      <c r="I20" s="40">
        <v>847.25</v>
      </c>
      <c r="J20" s="40">
        <f t="shared" si="2"/>
        <v>847.25</v>
      </c>
      <c r="K20" s="40">
        <v>4236.25</v>
      </c>
      <c r="L20" s="40">
        <f t="shared" si="3"/>
        <v>4236.25</v>
      </c>
      <c r="M20" s="150">
        <f t="shared" si="0"/>
        <v>1.2776115377340911E-3</v>
      </c>
      <c r="N20" s="71"/>
    </row>
    <row r="21" spans="1:14" ht="24" customHeight="1">
      <c r="A21" s="32" t="s">
        <v>88</v>
      </c>
      <c r="B21" s="32" t="s">
        <v>55</v>
      </c>
      <c r="C21" s="32"/>
      <c r="D21" s="32" t="s">
        <v>89</v>
      </c>
      <c r="E21" s="33"/>
      <c r="F21" s="34">
        <v>1</v>
      </c>
      <c r="G21" s="34" t="s">
        <v>56</v>
      </c>
      <c r="H21" s="34" t="s">
        <v>56</v>
      </c>
      <c r="I21" s="34" t="s">
        <v>56</v>
      </c>
      <c r="J21" s="34" t="s">
        <v>56</v>
      </c>
      <c r="K21" s="35">
        <f>SUM(K22:K23)</f>
        <v>6213.51</v>
      </c>
      <c r="L21" s="35">
        <f>SUM(L22:L23)</f>
        <v>6213.51</v>
      </c>
      <c r="M21" s="151">
        <f t="shared" si="0"/>
        <v>1.8739338013162947E-3</v>
      </c>
      <c r="N21" s="71"/>
    </row>
    <row r="22" spans="1:14" ht="39" customHeight="1">
      <c r="A22" s="37" t="s">
        <v>90</v>
      </c>
      <c r="B22" s="37" t="s">
        <v>91</v>
      </c>
      <c r="C22" s="37" t="s">
        <v>63</v>
      </c>
      <c r="D22" s="37" t="s">
        <v>92</v>
      </c>
      <c r="E22" s="38" t="s">
        <v>65</v>
      </c>
      <c r="F22" s="39">
        <v>1</v>
      </c>
      <c r="G22" s="40">
        <v>2915.04</v>
      </c>
      <c r="H22" s="40">
        <f t="shared" si="1"/>
        <v>2915.04</v>
      </c>
      <c r="I22" s="40">
        <v>3525.45</v>
      </c>
      <c r="J22" s="40">
        <f t="shared" si="2"/>
        <v>3525.45</v>
      </c>
      <c r="K22" s="40">
        <v>3525.45</v>
      </c>
      <c r="L22" s="40">
        <f t="shared" si="3"/>
        <v>3525.45</v>
      </c>
      <c r="M22" s="150">
        <f t="shared" si="0"/>
        <v>1.0632412146838954E-3</v>
      </c>
      <c r="N22" s="71"/>
    </row>
    <row r="23" spans="1:14" ht="39" customHeight="1">
      <c r="A23" s="37" t="s">
        <v>93</v>
      </c>
      <c r="B23" s="37" t="s">
        <v>94</v>
      </c>
      <c r="C23" s="37" t="s">
        <v>63</v>
      </c>
      <c r="D23" s="37" t="s">
        <v>95</v>
      </c>
      <c r="E23" s="38" t="s">
        <v>65</v>
      </c>
      <c r="F23" s="39">
        <v>1</v>
      </c>
      <c r="G23" s="40">
        <v>2222.64</v>
      </c>
      <c r="H23" s="40">
        <f t="shared" si="1"/>
        <v>2222.64</v>
      </c>
      <c r="I23" s="40">
        <v>2688.06</v>
      </c>
      <c r="J23" s="40">
        <f t="shared" si="2"/>
        <v>2688.06</v>
      </c>
      <c r="K23" s="40">
        <v>2688.06</v>
      </c>
      <c r="L23" s="40">
        <f t="shared" si="3"/>
        <v>2688.06</v>
      </c>
      <c r="M23" s="150">
        <f t="shared" si="0"/>
        <v>8.1069258663239924E-4</v>
      </c>
      <c r="N23" s="71"/>
    </row>
    <row r="24" spans="1:14" ht="24" customHeight="1">
      <c r="A24" s="32" t="s">
        <v>96</v>
      </c>
      <c r="B24" s="32" t="s">
        <v>55</v>
      </c>
      <c r="C24" s="32"/>
      <c r="D24" s="32" t="s">
        <v>97</v>
      </c>
      <c r="E24" s="33"/>
      <c r="F24" s="34">
        <v>1</v>
      </c>
      <c r="G24" s="34" t="s">
        <v>56</v>
      </c>
      <c r="H24" s="34" t="s">
        <v>56</v>
      </c>
      <c r="I24" s="34" t="s">
        <v>56</v>
      </c>
      <c r="J24" s="34" t="s">
        <v>56</v>
      </c>
      <c r="K24" s="35">
        <f>SUM(K25:K26)</f>
        <v>52022.44</v>
      </c>
      <c r="L24" s="35">
        <f>SUM(L25:L26)</f>
        <v>52022.44</v>
      </c>
      <c r="M24" s="151">
        <f t="shared" si="0"/>
        <v>1.5689458734748776E-2</v>
      </c>
      <c r="N24" s="71"/>
    </row>
    <row r="25" spans="1:14" ht="24" customHeight="1">
      <c r="A25" s="37" t="s">
        <v>98</v>
      </c>
      <c r="B25" s="37">
        <v>98459</v>
      </c>
      <c r="C25" s="37" t="s">
        <v>82</v>
      </c>
      <c r="D25" s="37" t="s">
        <v>99</v>
      </c>
      <c r="E25" s="38" t="s">
        <v>84</v>
      </c>
      <c r="F25" s="39">
        <v>429.24</v>
      </c>
      <c r="G25" s="40">
        <v>92.2</v>
      </c>
      <c r="H25" s="40">
        <f t="shared" si="1"/>
        <v>92.2</v>
      </c>
      <c r="I25" s="40">
        <v>111.51</v>
      </c>
      <c r="J25" s="40">
        <f t="shared" si="2"/>
        <v>111.5099</v>
      </c>
      <c r="K25" s="40">
        <v>47864.55</v>
      </c>
      <c r="L25" s="40">
        <f t="shared" si="3"/>
        <v>47864.55</v>
      </c>
      <c r="M25" s="150">
        <f t="shared" si="0"/>
        <v>1.4435479806066756E-2</v>
      </c>
      <c r="N25" s="71"/>
    </row>
    <row r="26" spans="1:14" ht="39" customHeight="1">
      <c r="A26" s="37" t="s">
        <v>100</v>
      </c>
      <c r="B26" s="37">
        <v>103689</v>
      </c>
      <c r="C26" s="37" t="s">
        <v>82</v>
      </c>
      <c r="D26" s="37" t="s">
        <v>101</v>
      </c>
      <c r="E26" s="38" t="s">
        <v>84</v>
      </c>
      <c r="F26" s="39">
        <v>7.38</v>
      </c>
      <c r="G26" s="40">
        <v>465.85</v>
      </c>
      <c r="H26" s="40">
        <f t="shared" si="1"/>
        <v>465.85</v>
      </c>
      <c r="I26" s="40">
        <v>563.4</v>
      </c>
      <c r="J26" s="40">
        <f t="shared" si="2"/>
        <v>563.39970000000005</v>
      </c>
      <c r="K26" s="40">
        <v>4157.8900000000003</v>
      </c>
      <c r="L26" s="40">
        <f t="shared" si="3"/>
        <v>4157.8900000000003</v>
      </c>
      <c r="M26" s="150">
        <f t="shared" si="0"/>
        <v>1.2539789286820184E-3</v>
      </c>
      <c r="N26" s="71"/>
    </row>
    <row r="27" spans="1:14" ht="24" customHeight="1">
      <c r="A27" s="32" t="s">
        <v>102</v>
      </c>
      <c r="B27" s="32" t="s">
        <v>55</v>
      </c>
      <c r="C27" s="32"/>
      <c r="D27" s="32" t="s">
        <v>103</v>
      </c>
      <c r="E27" s="33"/>
      <c r="F27" s="34">
        <v>1</v>
      </c>
      <c r="G27" s="34" t="s">
        <v>56</v>
      </c>
      <c r="H27" s="34" t="s">
        <v>56</v>
      </c>
      <c r="I27" s="34" t="s">
        <v>56</v>
      </c>
      <c r="J27" s="34" t="s">
        <v>56</v>
      </c>
      <c r="K27" s="35">
        <f>SUM(K28:K29)</f>
        <v>34593.679999999993</v>
      </c>
      <c r="L27" s="35">
        <f>SUM(L28:L29)</f>
        <v>34593.679999999993</v>
      </c>
      <c r="M27" s="151">
        <f t="shared" si="0"/>
        <v>1.0433115302609871E-2</v>
      </c>
      <c r="N27" s="71"/>
    </row>
    <row r="28" spans="1:14" ht="26" customHeight="1">
      <c r="A28" s="37" t="s">
        <v>104</v>
      </c>
      <c r="B28" s="37" t="s">
        <v>105</v>
      </c>
      <c r="C28" s="37" t="s">
        <v>63</v>
      </c>
      <c r="D28" s="37" t="s">
        <v>106</v>
      </c>
      <c r="E28" s="38" t="s">
        <v>107</v>
      </c>
      <c r="F28" s="39">
        <v>11</v>
      </c>
      <c r="G28" s="40">
        <v>80.36</v>
      </c>
      <c r="H28" s="40">
        <f t="shared" si="1"/>
        <v>80.36</v>
      </c>
      <c r="I28" s="40">
        <v>97.19</v>
      </c>
      <c r="J28" s="40">
        <f t="shared" si="2"/>
        <v>97.19</v>
      </c>
      <c r="K28" s="40">
        <v>1069.0899999999999</v>
      </c>
      <c r="L28" s="40">
        <f t="shared" si="3"/>
        <v>1069.0899999999999</v>
      </c>
      <c r="M28" s="150">
        <f t="shared" si="0"/>
        <v>3.2242708028943983E-4</v>
      </c>
      <c r="N28" s="71"/>
    </row>
    <row r="29" spans="1:14" ht="26" customHeight="1">
      <c r="A29" s="37" t="s">
        <v>108</v>
      </c>
      <c r="B29" s="37" t="s">
        <v>109</v>
      </c>
      <c r="C29" s="37" t="s">
        <v>63</v>
      </c>
      <c r="D29" s="37" t="s">
        <v>110</v>
      </c>
      <c r="E29" s="38" t="s">
        <v>107</v>
      </c>
      <c r="F29" s="39">
        <v>11</v>
      </c>
      <c r="G29" s="40">
        <v>2520</v>
      </c>
      <c r="H29" s="40">
        <f t="shared" si="1"/>
        <v>2520</v>
      </c>
      <c r="I29" s="40">
        <v>3047.69</v>
      </c>
      <c r="J29" s="40">
        <f t="shared" si="2"/>
        <v>3047.69</v>
      </c>
      <c r="K29" s="40">
        <v>33524.589999999997</v>
      </c>
      <c r="L29" s="40">
        <f t="shared" si="3"/>
        <v>33524.589999999997</v>
      </c>
      <c r="M29" s="150">
        <f t="shared" si="0"/>
        <v>1.0110688222320433E-2</v>
      </c>
      <c r="N29" s="71"/>
    </row>
    <row r="30" spans="1:14" ht="24" customHeight="1">
      <c r="A30" s="32" t="s">
        <v>111</v>
      </c>
      <c r="B30" s="32" t="s">
        <v>55</v>
      </c>
      <c r="C30" s="32"/>
      <c r="D30" s="32" t="s">
        <v>112</v>
      </c>
      <c r="E30" s="33"/>
      <c r="F30" s="34">
        <v>1</v>
      </c>
      <c r="G30" s="34" t="s">
        <v>56</v>
      </c>
      <c r="H30" s="34" t="s">
        <v>56</v>
      </c>
      <c r="I30" s="34" t="s">
        <v>56</v>
      </c>
      <c r="J30" s="34" t="s">
        <v>56</v>
      </c>
      <c r="K30" s="35">
        <f>SUM(K31)</f>
        <v>9250.74</v>
      </c>
      <c r="L30" s="35">
        <f>SUM(L31)</f>
        <v>9250.74</v>
      </c>
      <c r="M30" s="151">
        <f t="shared" si="0"/>
        <v>2.7899326424498713E-3</v>
      </c>
      <c r="N30" s="71"/>
    </row>
    <row r="31" spans="1:14" ht="39" customHeight="1">
      <c r="A31" s="37" t="s">
        <v>113</v>
      </c>
      <c r="B31" s="37">
        <v>99059</v>
      </c>
      <c r="C31" s="37" t="s">
        <v>82</v>
      </c>
      <c r="D31" s="37" t="s">
        <v>114</v>
      </c>
      <c r="E31" s="38" t="s">
        <v>115</v>
      </c>
      <c r="F31" s="39">
        <v>111</v>
      </c>
      <c r="G31" s="40">
        <v>68.91</v>
      </c>
      <c r="H31" s="40">
        <f t="shared" si="1"/>
        <v>68.91</v>
      </c>
      <c r="I31" s="40">
        <v>83.34</v>
      </c>
      <c r="J31" s="40">
        <f t="shared" si="2"/>
        <v>83.34</v>
      </c>
      <c r="K31" s="40">
        <v>9250.74</v>
      </c>
      <c r="L31" s="40">
        <f t="shared" si="3"/>
        <v>9250.74</v>
      </c>
      <c r="M31" s="150">
        <f t="shared" si="0"/>
        <v>2.7899326424498713E-3</v>
      </c>
      <c r="N31" s="71"/>
    </row>
    <row r="32" spans="1:14" ht="24" customHeight="1">
      <c r="A32" s="32">
        <v>2</v>
      </c>
      <c r="B32" s="32" t="s">
        <v>55</v>
      </c>
      <c r="C32" s="32"/>
      <c r="D32" s="32" t="s">
        <v>25</v>
      </c>
      <c r="E32" s="33"/>
      <c r="F32" s="34">
        <v>1</v>
      </c>
      <c r="G32" s="34" t="s">
        <v>56</v>
      </c>
      <c r="H32" s="34" t="s">
        <v>56</v>
      </c>
      <c r="I32" s="34" t="s">
        <v>56</v>
      </c>
      <c r="J32" s="34" t="s">
        <v>56</v>
      </c>
      <c r="K32" s="35">
        <f>K33+K39</f>
        <v>360805.54000000004</v>
      </c>
      <c r="L32" s="35">
        <f>L33+L39</f>
        <v>360805.54000000004</v>
      </c>
      <c r="M32" s="151">
        <f t="shared" si="0"/>
        <v>0.10881541948241469</v>
      </c>
      <c r="N32" s="71"/>
    </row>
    <row r="33" spans="1:14" ht="24" customHeight="1">
      <c r="A33" s="32" t="s">
        <v>116</v>
      </c>
      <c r="B33" s="32" t="s">
        <v>55</v>
      </c>
      <c r="C33" s="32"/>
      <c r="D33" s="32" t="s">
        <v>117</v>
      </c>
      <c r="E33" s="33"/>
      <c r="F33" s="34">
        <v>1</v>
      </c>
      <c r="G33" s="34" t="s">
        <v>56</v>
      </c>
      <c r="H33" s="34" t="s">
        <v>56</v>
      </c>
      <c r="I33" s="34" t="s">
        <v>56</v>
      </c>
      <c r="J33" s="34" t="s">
        <v>56</v>
      </c>
      <c r="K33" s="35">
        <f>SUM(K34:K38)</f>
        <v>11890.380000000001</v>
      </c>
      <c r="L33" s="35">
        <f>SUM(L34:L38)</f>
        <v>11890.380000000001</v>
      </c>
      <c r="M33" s="151">
        <f t="shared" si="0"/>
        <v>3.5860222309926667E-3</v>
      </c>
      <c r="N33" s="71"/>
    </row>
    <row r="34" spans="1:14" ht="39" customHeight="1">
      <c r="A34" s="37" t="s">
        <v>118</v>
      </c>
      <c r="B34" s="37">
        <v>98525</v>
      </c>
      <c r="C34" s="37" t="s">
        <v>82</v>
      </c>
      <c r="D34" s="37" t="s">
        <v>119</v>
      </c>
      <c r="E34" s="38" t="s">
        <v>84</v>
      </c>
      <c r="F34" s="39">
        <v>2355.75</v>
      </c>
      <c r="G34" s="40">
        <v>0.67</v>
      </c>
      <c r="H34" s="40">
        <f t="shared" si="1"/>
        <v>0.67</v>
      </c>
      <c r="I34" s="40">
        <v>0.81</v>
      </c>
      <c r="J34" s="40">
        <f t="shared" si="2"/>
        <v>0.81</v>
      </c>
      <c r="K34" s="40">
        <v>1908.16</v>
      </c>
      <c r="L34" s="40">
        <f t="shared" si="3"/>
        <v>1908.16</v>
      </c>
      <c r="M34" s="150">
        <f t="shared" si="0"/>
        <v>5.7548237989794827E-4</v>
      </c>
      <c r="N34" s="71"/>
    </row>
    <row r="35" spans="1:14" ht="39" customHeight="1">
      <c r="A35" s="37" t="s">
        <v>120</v>
      </c>
      <c r="B35" s="37">
        <v>98530</v>
      </c>
      <c r="C35" s="37" t="s">
        <v>82</v>
      </c>
      <c r="D35" s="37" t="s">
        <v>121</v>
      </c>
      <c r="E35" s="38" t="s">
        <v>65</v>
      </c>
      <c r="F35" s="39">
        <v>11</v>
      </c>
      <c r="G35" s="40">
        <v>172.92</v>
      </c>
      <c r="H35" s="40">
        <f t="shared" si="1"/>
        <v>172.92</v>
      </c>
      <c r="I35" s="40">
        <v>209.13</v>
      </c>
      <c r="J35" s="40">
        <f t="shared" si="2"/>
        <v>209.13</v>
      </c>
      <c r="K35" s="40">
        <v>2300.4299999999998</v>
      </c>
      <c r="L35" s="40">
        <f t="shared" si="3"/>
        <v>2300.4299999999998</v>
      </c>
      <c r="M35" s="150">
        <f t="shared" si="0"/>
        <v>6.9378717255819068E-4</v>
      </c>
      <c r="N35" s="71"/>
    </row>
    <row r="36" spans="1:14" ht="39" customHeight="1">
      <c r="A36" s="37" t="s">
        <v>122</v>
      </c>
      <c r="B36" s="37">
        <v>98527</v>
      </c>
      <c r="C36" s="37" t="s">
        <v>82</v>
      </c>
      <c r="D36" s="37" t="s">
        <v>123</v>
      </c>
      <c r="E36" s="38" t="s">
        <v>65</v>
      </c>
      <c r="F36" s="39">
        <v>11</v>
      </c>
      <c r="G36" s="40">
        <v>231.93</v>
      </c>
      <c r="H36" s="40">
        <f t="shared" si="1"/>
        <v>231.93</v>
      </c>
      <c r="I36" s="40">
        <v>280.5</v>
      </c>
      <c r="J36" s="40">
        <f t="shared" si="2"/>
        <v>280.5</v>
      </c>
      <c r="K36" s="40">
        <v>3085.5</v>
      </c>
      <c r="L36" s="40">
        <f t="shared" si="3"/>
        <v>3085.5</v>
      </c>
      <c r="M36" s="150">
        <f t="shared" si="0"/>
        <v>9.3055660069130445E-4</v>
      </c>
      <c r="N36" s="71"/>
    </row>
    <row r="37" spans="1:14" ht="39" customHeight="1">
      <c r="A37" s="37" t="s">
        <v>124</v>
      </c>
      <c r="B37" s="37">
        <v>101116</v>
      </c>
      <c r="C37" s="37" t="s">
        <v>82</v>
      </c>
      <c r="D37" s="37" t="s">
        <v>125</v>
      </c>
      <c r="E37" s="38" t="s">
        <v>126</v>
      </c>
      <c r="F37" s="39">
        <v>371.65</v>
      </c>
      <c r="G37" s="40">
        <v>2.36</v>
      </c>
      <c r="H37" s="40">
        <f t="shared" si="1"/>
        <v>2.36</v>
      </c>
      <c r="I37" s="40">
        <v>2.85</v>
      </c>
      <c r="J37" s="40">
        <f t="shared" si="2"/>
        <v>2.8498999999999999</v>
      </c>
      <c r="K37" s="40">
        <v>1059.2</v>
      </c>
      <c r="L37" s="40">
        <f t="shared" si="3"/>
        <v>1059.2</v>
      </c>
      <c r="M37" s="150">
        <f t="shared" si="0"/>
        <v>3.1944435308774258E-4</v>
      </c>
      <c r="N37" s="71"/>
    </row>
    <row r="38" spans="1:14" ht="65" customHeight="1">
      <c r="A38" s="37" t="s">
        <v>127</v>
      </c>
      <c r="B38" s="37">
        <v>96385</v>
      </c>
      <c r="C38" s="37" t="s">
        <v>82</v>
      </c>
      <c r="D38" s="37" t="s">
        <v>128</v>
      </c>
      <c r="E38" s="38" t="s">
        <v>126</v>
      </c>
      <c r="F38" s="39">
        <v>232.55</v>
      </c>
      <c r="G38" s="40">
        <v>12.58</v>
      </c>
      <c r="H38" s="40">
        <f t="shared" si="1"/>
        <v>12.58</v>
      </c>
      <c r="I38" s="40">
        <v>15.21</v>
      </c>
      <c r="J38" s="40">
        <f t="shared" si="2"/>
        <v>15.21</v>
      </c>
      <c r="K38" s="40">
        <v>3537.09</v>
      </c>
      <c r="L38" s="40">
        <f t="shared" si="3"/>
        <v>3537.09</v>
      </c>
      <c r="M38" s="150">
        <f t="shared" si="0"/>
        <v>1.0667517247574805E-3</v>
      </c>
      <c r="N38" s="71"/>
    </row>
    <row r="39" spans="1:14" ht="24" customHeight="1">
      <c r="A39" s="32" t="s">
        <v>129</v>
      </c>
      <c r="B39" s="32" t="s">
        <v>55</v>
      </c>
      <c r="C39" s="32"/>
      <c r="D39" s="32" t="s">
        <v>130</v>
      </c>
      <c r="E39" s="33"/>
      <c r="F39" s="34">
        <v>1</v>
      </c>
      <c r="G39" s="34" t="s">
        <v>56</v>
      </c>
      <c r="H39" s="34" t="s">
        <v>56</v>
      </c>
      <c r="I39" s="34" t="s">
        <v>56</v>
      </c>
      <c r="J39" s="34" t="s">
        <v>56</v>
      </c>
      <c r="K39" s="35">
        <f>K40+K44+K50+K54</f>
        <v>348915.16000000003</v>
      </c>
      <c r="L39" s="35">
        <f>L40+L44+L50+L54</f>
        <v>348915.16000000003</v>
      </c>
      <c r="M39" s="151">
        <f t="shared" si="0"/>
        <v>0.10522939725142201</v>
      </c>
      <c r="N39" s="71"/>
    </row>
    <row r="40" spans="1:14" ht="24" customHeight="1">
      <c r="A40" s="32" t="s">
        <v>131</v>
      </c>
      <c r="B40" s="32" t="s">
        <v>55</v>
      </c>
      <c r="C40" s="32"/>
      <c r="D40" s="32" t="s">
        <v>132</v>
      </c>
      <c r="E40" s="33"/>
      <c r="F40" s="34">
        <v>1</v>
      </c>
      <c r="G40" s="34" t="s">
        <v>56</v>
      </c>
      <c r="H40" s="34" t="s">
        <v>56</v>
      </c>
      <c r="I40" s="34" t="s">
        <v>56</v>
      </c>
      <c r="J40" s="34" t="s">
        <v>56</v>
      </c>
      <c r="K40" s="35">
        <f>SUM(K41:K43)</f>
        <v>7945.68</v>
      </c>
      <c r="L40" s="35">
        <f>SUM(L41:L43)</f>
        <v>7945.68</v>
      </c>
      <c r="M40" s="151">
        <f t="shared" si="0"/>
        <v>2.3963393197150816E-3</v>
      </c>
      <c r="N40" s="71"/>
    </row>
    <row r="41" spans="1:14" ht="39" customHeight="1">
      <c r="A41" s="37" t="s">
        <v>133</v>
      </c>
      <c r="B41" s="37">
        <v>100576</v>
      </c>
      <c r="C41" s="37" t="s">
        <v>82</v>
      </c>
      <c r="D41" s="37" t="s">
        <v>134</v>
      </c>
      <c r="E41" s="38" t="s">
        <v>84</v>
      </c>
      <c r="F41" s="39">
        <v>1386.68</v>
      </c>
      <c r="G41" s="40">
        <v>2.89</v>
      </c>
      <c r="H41" s="40">
        <f t="shared" si="1"/>
        <v>2.89</v>
      </c>
      <c r="I41" s="40">
        <v>3.5</v>
      </c>
      <c r="J41" s="40">
        <f t="shared" si="2"/>
        <v>3.5</v>
      </c>
      <c r="K41" s="40">
        <v>4853.38</v>
      </c>
      <c r="L41" s="40">
        <f t="shared" si="3"/>
        <v>4853.38</v>
      </c>
      <c r="M41" s="150">
        <f t="shared" si="0"/>
        <v>1.4637319055787273E-3</v>
      </c>
      <c r="N41" s="71"/>
    </row>
    <row r="42" spans="1:14" ht="39" customHeight="1">
      <c r="A42" s="37" t="s">
        <v>135</v>
      </c>
      <c r="B42" s="37" t="s">
        <v>136</v>
      </c>
      <c r="C42" s="37" t="s">
        <v>63</v>
      </c>
      <c r="D42" s="37" t="s">
        <v>137</v>
      </c>
      <c r="E42" s="38" t="s">
        <v>84</v>
      </c>
      <c r="F42" s="39">
        <v>1386.68</v>
      </c>
      <c r="G42" s="40">
        <v>0.4</v>
      </c>
      <c r="H42" s="40">
        <f t="shared" si="1"/>
        <v>0.4</v>
      </c>
      <c r="I42" s="40">
        <v>0.48</v>
      </c>
      <c r="J42" s="40">
        <f t="shared" si="2"/>
        <v>0.48</v>
      </c>
      <c r="K42" s="40">
        <v>665.61</v>
      </c>
      <c r="L42" s="40">
        <f t="shared" si="3"/>
        <v>665.61</v>
      </c>
      <c r="M42" s="150">
        <f t="shared" si="0"/>
        <v>2.007414613469905E-4</v>
      </c>
      <c r="N42" s="71"/>
    </row>
    <row r="43" spans="1:14" ht="26" customHeight="1">
      <c r="A43" s="37" t="s">
        <v>138</v>
      </c>
      <c r="B43" s="37" t="s">
        <v>139</v>
      </c>
      <c r="C43" s="37" t="s">
        <v>63</v>
      </c>
      <c r="D43" s="37" t="s">
        <v>140</v>
      </c>
      <c r="E43" s="38" t="s">
        <v>84</v>
      </c>
      <c r="F43" s="39">
        <v>1386.68</v>
      </c>
      <c r="G43" s="40">
        <v>1.45</v>
      </c>
      <c r="H43" s="40">
        <f t="shared" si="1"/>
        <v>1.45</v>
      </c>
      <c r="I43" s="40">
        <v>1.75</v>
      </c>
      <c r="J43" s="40">
        <f t="shared" si="2"/>
        <v>1.75</v>
      </c>
      <c r="K43" s="40">
        <v>2426.69</v>
      </c>
      <c r="L43" s="40">
        <f t="shared" si="3"/>
        <v>2426.69</v>
      </c>
      <c r="M43" s="150">
        <f t="shared" si="0"/>
        <v>7.3186595278936363E-4</v>
      </c>
      <c r="N43" s="71"/>
    </row>
    <row r="44" spans="1:14" ht="24" customHeight="1">
      <c r="A44" s="32" t="s">
        <v>141</v>
      </c>
      <c r="B44" s="32" t="s">
        <v>55</v>
      </c>
      <c r="C44" s="32"/>
      <c r="D44" s="32" t="s">
        <v>142</v>
      </c>
      <c r="E44" s="33"/>
      <c r="F44" s="34">
        <v>1</v>
      </c>
      <c r="G44" s="34" t="s">
        <v>56</v>
      </c>
      <c r="H44" s="34" t="s">
        <v>56</v>
      </c>
      <c r="I44" s="34" t="s">
        <v>56</v>
      </c>
      <c r="J44" s="34" t="s">
        <v>56</v>
      </c>
      <c r="K44" s="35">
        <f>SUM(K45:K49)</f>
        <v>63595.380000000005</v>
      </c>
      <c r="L44" s="35">
        <f>SUM(L45:L49)</f>
        <v>63595.380000000005</v>
      </c>
      <c r="M44" s="151">
        <f t="shared" si="0"/>
        <v>1.9179744168683122E-2</v>
      </c>
      <c r="N44" s="71"/>
    </row>
    <row r="45" spans="1:14" ht="65" customHeight="1">
      <c r="A45" s="37" t="s">
        <v>143</v>
      </c>
      <c r="B45" s="37">
        <v>100573</v>
      </c>
      <c r="C45" s="37" t="s">
        <v>82</v>
      </c>
      <c r="D45" s="37" t="s">
        <v>144</v>
      </c>
      <c r="E45" s="38" t="s">
        <v>126</v>
      </c>
      <c r="F45" s="39">
        <v>277.33999999999997</v>
      </c>
      <c r="G45" s="40">
        <v>176.41</v>
      </c>
      <c r="H45" s="40">
        <f t="shared" si="1"/>
        <v>176.41</v>
      </c>
      <c r="I45" s="40">
        <v>213.35</v>
      </c>
      <c r="J45" s="40">
        <f t="shared" si="2"/>
        <v>213.35</v>
      </c>
      <c r="K45" s="40">
        <v>59170.49</v>
      </c>
      <c r="L45" s="40">
        <f t="shared" si="3"/>
        <v>59170.49</v>
      </c>
      <c r="M45" s="150">
        <f t="shared" si="0"/>
        <v>1.7845240653261648E-2</v>
      </c>
      <c r="N45" s="71"/>
    </row>
    <row r="46" spans="1:14" ht="26" customHeight="1">
      <c r="A46" s="37" t="s">
        <v>145</v>
      </c>
      <c r="B46" s="37" t="s">
        <v>146</v>
      </c>
      <c r="C46" s="37" t="s">
        <v>63</v>
      </c>
      <c r="D46" s="37" t="s">
        <v>147</v>
      </c>
      <c r="E46" s="38" t="s">
        <v>148</v>
      </c>
      <c r="F46" s="39">
        <v>877.71</v>
      </c>
      <c r="G46" s="40">
        <v>1.26</v>
      </c>
      <c r="H46" s="40">
        <f t="shared" si="1"/>
        <v>1.26</v>
      </c>
      <c r="I46" s="40">
        <v>1.52</v>
      </c>
      <c r="J46" s="40">
        <f t="shared" si="2"/>
        <v>1.52</v>
      </c>
      <c r="K46" s="40">
        <v>1334.12</v>
      </c>
      <c r="L46" s="40">
        <f t="shared" si="3"/>
        <v>1334.12</v>
      </c>
      <c r="M46" s="150">
        <f t="shared" si="0"/>
        <v>4.0235753431025213E-4</v>
      </c>
      <c r="N46" s="71"/>
    </row>
    <row r="47" spans="1:14" ht="26" customHeight="1">
      <c r="A47" s="37" t="s">
        <v>149</v>
      </c>
      <c r="B47" s="37" t="s">
        <v>150</v>
      </c>
      <c r="C47" s="37" t="s">
        <v>63</v>
      </c>
      <c r="D47" s="37" t="s">
        <v>151</v>
      </c>
      <c r="E47" s="38" t="s">
        <v>126</v>
      </c>
      <c r="F47" s="39">
        <v>37.380000000000003</v>
      </c>
      <c r="G47" s="40">
        <v>38.76</v>
      </c>
      <c r="H47" s="40">
        <f t="shared" si="1"/>
        <v>38.76</v>
      </c>
      <c r="I47" s="40">
        <v>46.88</v>
      </c>
      <c r="J47" s="40">
        <f t="shared" si="2"/>
        <v>46.879800000000003</v>
      </c>
      <c r="K47" s="40">
        <v>1752.37</v>
      </c>
      <c r="L47" s="40">
        <f t="shared" si="3"/>
        <v>1752.37</v>
      </c>
      <c r="M47" s="150">
        <f t="shared" si="0"/>
        <v>5.2849764069143443E-4</v>
      </c>
      <c r="N47" s="71"/>
    </row>
    <row r="48" spans="1:14" ht="39" customHeight="1">
      <c r="A48" s="37" t="s">
        <v>152</v>
      </c>
      <c r="B48" s="37">
        <v>95877</v>
      </c>
      <c r="C48" s="37" t="s">
        <v>82</v>
      </c>
      <c r="D48" s="37" t="s">
        <v>153</v>
      </c>
      <c r="E48" s="38" t="s">
        <v>148</v>
      </c>
      <c r="F48" s="39">
        <v>171.93</v>
      </c>
      <c r="G48" s="40">
        <v>1.9</v>
      </c>
      <c r="H48" s="40">
        <f t="shared" si="1"/>
        <v>1.9</v>
      </c>
      <c r="I48" s="40">
        <v>2.2999999999999998</v>
      </c>
      <c r="J48" s="40">
        <f t="shared" si="2"/>
        <v>2.2999999999999998</v>
      </c>
      <c r="K48" s="40">
        <v>395.44</v>
      </c>
      <c r="L48" s="40">
        <f t="shared" si="3"/>
        <v>395.44</v>
      </c>
      <c r="M48" s="150">
        <f t="shared" si="0"/>
        <v>1.1926083363389059E-4</v>
      </c>
      <c r="N48" s="71"/>
    </row>
    <row r="49" spans="1:14" ht="26" customHeight="1">
      <c r="A49" s="37" t="s">
        <v>154</v>
      </c>
      <c r="B49" s="37" t="s">
        <v>155</v>
      </c>
      <c r="C49" s="37" t="s">
        <v>63</v>
      </c>
      <c r="D49" s="37" t="s">
        <v>156</v>
      </c>
      <c r="E49" s="38" t="s">
        <v>126</v>
      </c>
      <c r="F49" s="39">
        <v>277.33999999999997</v>
      </c>
      <c r="G49" s="40">
        <v>2.81</v>
      </c>
      <c r="H49" s="40">
        <f t="shared" si="1"/>
        <v>2.81</v>
      </c>
      <c r="I49" s="40">
        <v>3.4</v>
      </c>
      <c r="J49" s="40">
        <f t="shared" si="2"/>
        <v>3.4</v>
      </c>
      <c r="K49" s="40">
        <v>942.96</v>
      </c>
      <c r="L49" s="40">
        <f t="shared" si="3"/>
        <v>942.96</v>
      </c>
      <c r="M49" s="150">
        <f t="shared" si="0"/>
        <v>2.8438750678589286E-4</v>
      </c>
      <c r="N49" s="71"/>
    </row>
    <row r="50" spans="1:14" ht="24" customHeight="1">
      <c r="A50" s="32" t="s">
        <v>157</v>
      </c>
      <c r="B50" s="32" t="s">
        <v>55</v>
      </c>
      <c r="C50" s="32"/>
      <c r="D50" s="32" t="s">
        <v>158</v>
      </c>
      <c r="E50" s="33"/>
      <c r="F50" s="34">
        <v>1</v>
      </c>
      <c r="G50" s="34" t="s">
        <v>56</v>
      </c>
      <c r="H50" s="34" t="s">
        <v>56</v>
      </c>
      <c r="I50" s="34" t="s">
        <v>56</v>
      </c>
      <c r="J50" s="34" t="s">
        <v>56</v>
      </c>
      <c r="K50" s="35">
        <f>SUM(K51:K53)</f>
        <v>118510.71</v>
      </c>
      <c r="L50" s="35">
        <f>SUM(L51:L53)</f>
        <v>118510.71</v>
      </c>
      <c r="M50" s="151">
        <f t="shared" si="0"/>
        <v>3.5741670213292165E-2</v>
      </c>
      <c r="N50" s="71"/>
    </row>
    <row r="51" spans="1:14" ht="39" customHeight="1">
      <c r="A51" s="37" t="s">
        <v>159</v>
      </c>
      <c r="B51" s="37">
        <v>96396</v>
      </c>
      <c r="C51" s="37" t="s">
        <v>82</v>
      </c>
      <c r="D51" s="37" t="s">
        <v>160</v>
      </c>
      <c r="E51" s="38" t="s">
        <v>126</v>
      </c>
      <c r="F51" s="39">
        <v>277.33999999999997</v>
      </c>
      <c r="G51" s="40">
        <v>344.73</v>
      </c>
      <c r="H51" s="40">
        <f t="shared" si="1"/>
        <v>344.73</v>
      </c>
      <c r="I51" s="40">
        <v>416.92</v>
      </c>
      <c r="J51" s="40">
        <f t="shared" si="2"/>
        <v>416.91989999999998</v>
      </c>
      <c r="K51" s="40">
        <v>115628.59</v>
      </c>
      <c r="L51" s="40">
        <f t="shared" si="3"/>
        <v>115628.59</v>
      </c>
      <c r="M51" s="150">
        <f t="shared" si="0"/>
        <v>3.4872451030020596E-2</v>
      </c>
      <c r="N51" s="71"/>
    </row>
    <row r="52" spans="1:14" ht="26" customHeight="1">
      <c r="A52" s="37" t="s">
        <v>161</v>
      </c>
      <c r="B52" s="37" t="s">
        <v>146</v>
      </c>
      <c r="C52" s="37" t="s">
        <v>63</v>
      </c>
      <c r="D52" s="37" t="s">
        <v>147</v>
      </c>
      <c r="E52" s="38" t="s">
        <v>148</v>
      </c>
      <c r="F52" s="39">
        <v>1275.76</v>
      </c>
      <c r="G52" s="40">
        <v>1.26</v>
      </c>
      <c r="H52" s="40">
        <f t="shared" si="1"/>
        <v>1.26</v>
      </c>
      <c r="I52" s="40">
        <v>1.52</v>
      </c>
      <c r="J52" s="40">
        <f t="shared" si="2"/>
        <v>1.52</v>
      </c>
      <c r="K52" s="40">
        <v>1939.16</v>
      </c>
      <c r="L52" s="40">
        <f t="shared" si="3"/>
        <v>1939.16</v>
      </c>
      <c r="M52" s="150">
        <f t="shared" si="0"/>
        <v>5.8483167648567494E-4</v>
      </c>
      <c r="N52" s="71"/>
    </row>
    <row r="53" spans="1:14" ht="26" customHeight="1">
      <c r="A53" s="37" t="s">
        <v>162</v>
      </c>
      <c r="B53" s="37" t="s">
        <v>155</v>
      </c>
      <c r="C53" s="37" t="s">
        <v>63</v>
      </c>
      <c r="D53" s="37" t="s">
        <v>156</v>
      </c>
      <c r="E53" s="38" t="s">
        <v>126</v>
      </c>
      <c r="F53" s="39">
        <v>277.33999999999997</v>
      </c>
      <c r="G53" s="40">
        <v>2.81</v>
      </c>
      <c r="H53" s="40">
        <f t="shared" si="1"/>
        <v>2.81</v>
      </c>
      <c r="I53" s="40">
        <v>3.4</v>
      </c>
      <c r="J53" s="40">
        <f t="shared" si="2"/>
        <v>3.4</v>
      </c>
      <c r="K53" s="40">
        <v>942.96</v>
      </c>
      <c r="L53" s="40">
        <f t="shared" si="3"/>
        <v>942.96</v>
      </c>
      <c r="M53" s="150">
        <f t="shared" si="0"/>
        <v>2.8438750678589286E-4</v>
      </c>
      <c r="N53" s="71"/>
    </row>
    <row r="54" spans="1:14" ht="24" customHeight="1">
      <c r="A54" s="32" t="s">
        <v>163</v>
      </c>
      <c r="B54" s="32" t="s">
        <v>55</v>
      </c>
      <c r="C54" s="32"/>
      <c r="D54" s="32" t="s">
        <v>164</v>
      </c>
      <c r="E54" s="33"/>
      <c r="F54" s="34">
        <v>1</v>
      </c>
      <c r="G54" s="34" t="s">
        <v>56</v>
      </c>
      <c r="H54" s="34" t="s">
        <v>56</v>
      </c>
      <c r="I54" s="34" t="s">
        <v>56</v>
      </c>
      <c r="J54" s="34" t="s">
        <v>56</v>
      </c>
      <c r="K54" s="35">
        <f>SUM(K55:K58)</f>
        <v>158863.39000000001</v>
      </c>
      <c r="L54" s="35">
        <f>SUM(L55:L58)</f>
        <v>158863.39000000001</v>
      </c>
      <c r="M54" s="151">
        <f t="shared" si="0"/>
        <v>4.7911643549731639E-2</v>
      </c>
      <c r="N54" s="71"/>
    </row>
    <row r="55" spans="1:14" ht="39" customHeight="1">
      <c r="A55" s="37" t="s">
        <v>165</v>
      </c>
      <c r="B55" s="37">
        <v>95995</v>
      </c>
      <c r="C55" s="37" t="s">
        <v>82</v>
      </c>
      <c r="D55" s="37" t="s">
        <v>166</v>
      </c>
      <c r="E55" s="38" t="s">
        <v>126</v>
      </c>
      <c r="F55" s="39">
        <v>69.33</v>
      </c>
      <c r="G55" s="40">
        <v>1636.34</v>
      </c>
      <c r="H55" s="40">
        <f t="shared" si="1"/>
        <v>1636.34</v>
      </c>
      <c r="I55" s="40">
        <v>1978.99</v>
      </c>
      <c r="J55" s="40">
        <f t="shared" si="2"/>
        <v>1978.99</v>
      </c>
      <c r="K55" s="40">
        <v>137203.38</v>
      </c>
      <c r="L55" s="40">
        <f t="shared" si="3"/>
        <v>137203.38</v>
      </c>
      <c r="M55" s="150">
        <f t="shared" si="0"/>
        <v>4.1379196530921182E-2</v>
      </c>
      <c r="N55" s="71"/>
    </row>
    <row r="56" spans="1:14" ht="39" customHeight="1">
      <c r="A56" s="37" t="s">
        <v>167</v>
      </c>
      <c r="B56" s="37">
        <v>102330</v>
      </c>
      <c r="C56" s="37" t="s">
        <v>82</v>
      </c>
      <c r="D56" s="37" t="s">
        <v>168</v>
      </c>
      <c r="E56" s="38" t="s">
        <v>169</v>
      </c>
      <c r="F56" s="39">
        <v>814.81</v>
      </c>
      <c r="G56" s="40">
        <v>1.46</v>
      </c>
      <c r="H56" s="40">
        <f t="shared" si="1"/>
        <v>1.46</v>
      </c>
      <c r="I56" s="40">
        <v>1.77</v>
      </c>
      <c r="J56" s="40">
        <f t="shared" si="2"/>
        <v>1.7699</v>
      </c>
      <c r="K56" s="40">
        <v>1442.21</v>
      </c>
      <c r="L56" s="40">
        <f t="shared" si="3"/>
        <v>1442.21</v>
      </c>
      <c r="M56" s="150">
        <f t="shared" si="0"/>
        <v>4.3495642038016727E-4</v>
      </c>
      <c r="N56" s="71"/>
    </row>
    <row r="57" spans="1:14" ht="39" customHeight="1">
      <c r="A57" s="37" t="s">
        <v>170</v>
      </c>
      <c r="B57" s="37" t="s">
        <v>1622</v>
      </c>
      <c r="C57" s="37" t="s">
        <v>63</v>
      </c>
      <c r="D57" s="37" t="s">
        <v>1619</v>
      </c>
      <c r="E57" s="38" t="s">
        <v>84</v>
      </c>
      <c r="F57" s="39">
        <v>1386.68</v>
      </c>
      <c r="G57" s="40">
        <v>9.1300000000000008</v>
      </c>
      <c r="H57" s="40">
        <f t="shared" si="1"/>
        <v>9.1300000000000008</v>
      </c>
      <c r="I57" s="40">
        <v>11.04</v>
      </c>
      <c r="J57" s="40">
        <f t="shared" si="2"/>
        <v>11.04</v>
      </c>
      <c r="K57" s="40">
        <v>15308.95</v>
      </c>
      <c r="L57" s="40">
        <f t="shared" si="3"/>
        <v>15308.95</v>
      </c>
      <c r="M57" s="150">
        <f t="shared" si="0"/>
        <v>4.6170294837637807E-3</v>
      </c>
      <c r="N57" s="71"/>
    </row>
    <row r="58" spans="1:14" ht="39" customHeight="1">
      <c r="A58" s="37" t="s">
        <v>1623</v>
      </c>
      <c r="B58" s="37" t="s">
        <v>1624</v>
      </c>
      <c r="C58" s="37" t="s">
        <v>63</v>
      </c>
      <c r="D58" s="37" t="s">
        <v>1618</v>
      </c>
      <c r="E58" s="38" t="s">
        <v>84</v>
      </c>
      <c r="F58" s="39">
        <v>1386.68</v>
      </c>
      <c r="G58" s="40">
        <v>2.93</v>
      </c>
      <c r="H58" s="40">
        <f t="shared" si="1"/>
        <v>2.93</v>
      </c>
      <c r="I58" s="40">
        <v>3.54</v>
      </c>
      <c r="J58" s="40">
        <f t="shared" si="2"/>
        <v>3.54</v>
      </c>
      <c r="K58" s="40">
        <v>4908.8500000000004</v>
      </c>
      <c r="L58" s="40">
        <f t="shared" si="3"/>
        <v>4908.8500000000004</v>
      </c>
      <c r="M58" s="150">
        <f t="shared" si="0"/>
        <v>1.4804611146665078E-3</v>
      </c>
      <c r="N58" s="71"/>
    </row>
    <row r="59" spans="1:14" ht="24" customHeight="1">
      <c r="A59" s="32">
        <v>3</v>
      </c>
      <c r="B59" s="32" t="s">
        <v>55</v>
      </c>
      <c r="C59" s="32"/>
      <c r="D59" s="32" t="s">
        <v>27</v>
      </c>
      <c r="E59" s="33"/>
      <c r="F59" s="34">
        <v>1</v>
      </c>
      <c r="G59" s="34" t="s">
        <v>56</v>
      </c>
      <c r="H59" s="34" t="s">
        <v>56</v>
      </c>
      <c r="I59" s="34" t="s">
        <v>56</v>
      </c>
      <c r="J59" s="34" t="s">
        <v>56</v>
      </c>
      <c r="K59" s="35">
        <f>K60+K68+K74</f>
        <v>85611.22</v>
      </c>
      <c r="L59" s="35">
        <f>L60+L68+L74</f>
        <v>85611.22</v>
      </c>
      <c r="M59" s="151">
        <f t="shared" si="0"/>
        <v>2.5819506032810052E-2</v>
      </c>
      <c r="N59" s="71"/>
    </row>
    <row r="60" spans="1:14" ht="24" customHeight="1">
      <c r="A60" s="32" t="s">
        <v>171</v>
      </c>
      <c r="B60" s="32" t="s">
        <v>55</v>
      </c>
      <c r="C60" s="32"/>
      <c r="D60" s="32" t="s">
        <v>172</v>
      </c>
      <c r="E60" s="33"/>
      <c r="F60" s="34">
        <v>1</v>
      </c>
      <c r="G60" s="34" t="s">
        <v>56</v>
      </c>
      <c r="H60" s="34" t="s">
        <v>56</v>
      </c>
      <c r="I60" s="34" t="s">
        <v>56</v>
      </c>
      <c r="J60" s="34" t="s">
        <v>56</v>
      </c>
      <c r="K60" s="35">
        <f>SUM(K61:K67)</f>
        <v>45810.7</v>
      </c>
      <c r="L60" s="35">
        <f>SUM(L61:L67)</f>
        <v>45810.7</v>
      </c>
      <c r="M60" s="151">
        <f t="shared" si="0"/>
        <v>1.3816058748108618E-2</v>
      </c>
      <c r="N60" s="71"/>
    </row>
    <row r="61" spans="1:14" ht="24" customHeight="1">
      <c r="A61" s="37" t="s">
        <v>173</v>
      </c>
      <c r="B61" s="37">
        <v>99063</v>
      </c>
      <c r="C61" s="37" t="s">
        <v>82</v>
      </c>
      <c r="D61" s="37" t="s">
        <v>174</v>
      </c>
      <c r="E61" s="38" t="s">
        <v>115</v>
      </c>
      <c r="F61" s="39">
        <v>110.7</v>
      </c>
      <c r="G61" s="40">
        <v>10.14</v>
      </c>
      <c r="H61" s="40">
        <f t="shared" si="1"/>
        <v>10.14</v>
      </c>
      <c r="I61" s="40">
        <v>12.26</v>
      </c>
      <c r="J61" s="40">
        <f t="shared" si="2"/>
        <v>12.2599</v>
      </c>
      <c r="K61" s="40">
        <v>1357.18</v>
      </c>
      <c r="L61" s="40">
        <f t="shared" si="3"/>
        <v>1357.18</v>
      </c>
      <c r="M61" s="150">
        <f t="shared" si="0"/>
        <v>4.0931220461067075E-4</v>
      </c>
      <c r="N61" s="71"/>
    </row>
    <row r="62" spans="1:14" ht="52" customHeight="1">
      <c r="A62" s="37" t="s">
        <v>175</v>
      </c>
      <c r="B62" s="37">
        <v>92210</v>
      </c>
      <c r="C62" s="37" t="s">
        <v>82</v>
      </c>
      <c r="D62" s="37" t="s">
        <v>176</v>
      </c>
      <c r="E62" s="38" t="s">
        <v>115</v>
      </c>
      <c r="F62" s="39">
        <v>28.8</v>
      </c>
      <c r="G62" s="40">
        <v>169.34</v>
      </c>
      <c r="H62" s="40">
        <f t="shared" si="1"/>
        <v>169.34</v>
      </c>
      <c r="I62" s="40">
        <v>204.8</v>
      </c>
      <c r="J62" s="40">
        <f t="shared" si="2"/>
        <v>204.8</v>
      </c>
      <c r="K62" s="40">
        <v>5898.24</v>
      </c>
      <c r="L62" s="40">
        <f t="shared" si="3"/>
        <v>5898.24</v>
      </c>
      <c r="M62" s="150">
        <f t="shared" si="0"/>
        <v>1.778851455019115E-3</v>
      </c>
      <c r="N62" s="71"/>
    </row>
    <row r="63" spans="1:14" ht="52" customHeight="1">
      <c r="A63" s="37" t="s">
        <v>177</v>
      </c>
      <c r="B63" s="37">
        <v>92212</v>
      </c>
      <c r="C63" s="37" t="s">
        <v>82</v>
      </c>
      <c r="D63" s="37" t="s">
        <v>178</v>
      </c>
      <c r="E63" s="38" t="s">
        <v>115</v>
      </c>
      <c r="F63" s="39">
        <v>81.900000000000006</v>
      </c>
      <c r="G63" s="40">
        <v>315.05</v>
      </c>
      <c r="H63" s="40">
        <f t="shared" si="1"/>
        <v>315.05</v>
      </c>
      <c r="I63" s="40">
        <v>381.02</v>
      </c>
      <c r="J63" s="40">
        <f t="shared" si="2"/>
        <v>381.02</v>
      </c>
      <c r="K63" s="40">
        <v>31205.54</v>
      </c>
      <c r="L63" s="40">
        <f t="shared" si="3"/>
        <v>31205.54</v>
      </c>
      <c r="M63" s="150">
        <f t="shared" si="0"/>
        <v>9.4112854400053569E-3</v>
      </c>
      <c r="N63" s="71"/>
    </row>
    <row r="64" spans="1:14" ht="65" customHeight="1">
      <c r="A64" s="37" t="s">
        <v>179</v>
      </c>
      <c r="B64" s="37">
        <v>102279</v>
      </c>
      <c r="C64" s="37" t="s">
        <v>82</v>
      </c>
      <c r="D64" s="37" t="s">
        <v>180</v>
      </c>
      <c r="E64" s="38" t="s">
        <v>126</v>
      </c>
      <c r="F64" s="39">
        <v>46.58</v>
      </c>
      <c r="G64" s="40">
        <v>6.96</v>
      </c>
      <c r="H64" s="40">
        <f t="shared" si="1"/>
        <v>6.96</v>
      </c>
      <c r="I64" s="40">
        <v>8.42</v>
      </c>
      <c r="J64" s="40">
        <f t="shared" si="2"/>
        <v>8.4199000000000002</v>
      </c>
      <c r="K64" s="40">
        <v>392.2</v>
      </c>
      <c r="L64" s="40">
        <f t="shared" si="3"/>
        <v>392.2</v>
      </c>
      <c r="M64" s="150">
        <f t="shared" si="0"/>
        <v>1.1828368134536691E-4</v>
      </c>
      <c r="N64" s="71"/>
    </row>
    <row r="65" spans="1:14" ht="65" customHeight="1">
      <c r="A65" s="37" t="s">
        <v>181</v>
      </c>
      <c r="B65" s="37">
        <v>90092</v>
      </c>
      <c r="C65" s="37" t="s">
        <v>82</v>
      </c>
      <c r="D65" s="37" t="s">
        <v>182</v>
      </c>
      <c r="E65" s="38" t="s">
        <v>126</v>
      </c>
      <c r="F65" s="39">
        <v>274.22000000000003</v>
      </c>
      <c r="G65" s="40">
        <v>5.98</v>
      </c>
      <c r="H65" s="40">
        <f t="shared" si="1"/>
        <v>5.98</v>
      </c>
      <c r="I65" s="40">
        <v>7.23</v>
      </c>
      <c r="J65" s="40">
        <f t="shared" si="2"/>
        <v>7.2298999999999998</v>
      </c>
      <c r="K65" s="40">
        <v>1982.61</v>
      </c>
      <c r="L65" s="40">
        <f t="shared" si="3"/>
        <v>1982.61</v>
      </c>
      <c r="M65" s="150">
        <f t="shared" si="0"/>
        <v>5.979357712191175E-4</v>
      </c>
      <c r="N65" s="71"/>
    </row>
    <row r="66" spans="1:14" ht="26" customHeight="1">
      <c r="A66" s="37" t="s">
        <v>183</v>
      </c>
      <c r="B66" s="37">
        <v>101616</v>
      </c>
      <c r="C66" s="37" t="s">
        <v>82</v>
      </c>
      <c r="D66" s="37" t="s">
        <v>184</v>
      </c>
      <c r="E66" s="38" t="s">
        <v>84</v>
      </c>
      <c r="F66" s="39">
        <v>104.94</v>
      </c>
      <c r="G66" s="40">
        <v>7.36</v>
      </c>
      <c r="H66" s="40">
        <f t="shared" si="1"/>
        <v>7.36</v>
      </c>
      <c r="I66" s="40">
        <v>8.9</v>
      </c>
      <c r="J66" s="40">
        <f t="shared" si="2"/>
        <v>8.9</v>
      </c>
      <c r="K66" s="40">
        <v>933.97</v>
      </c>
      <c r="L66" s="40">
        <f t="shared" si="3"/>
        <v>933.97</v>
      </c>
      <c r="M66" s="150">
        <f t="shared" si="0"/>
        <v>2.8167621077545218E-4</v>
      </c>
      <c r="N66" s="71"/>
    </row>
    <row r="67" spans="1:14" ht="65" customHeight="1">
      <c r="A67" s="37" t="s">
        <v>185</v>
      </c>
      <c r="B67" s="37">
        <v>104734</v>
      </c>
      <c r="C67" s="37" t="s">
        <v>82</v>
      </c>
      <c r="D67" s="37" t="s">
        <v>186</v>
      </c>
      <c r="E67" s="38" t="s">
        <v>126</v>
      </c>
      <c r="F67" s="39">
        <v>230.78</v>
      </c>
      <c r="G67" s="40">
        <v>14.48</v>
      </c>
      <c r="H67" s="40">
        <f t="shared" si="1"/>
        <v>14.48</v>
      </c>
      <c r="I67" s="40">
        <v>17.510000000000002</v>
      </c>
      <c r="J67" s="40">
        <f t="shared" si="2"/>
        <v>17.510000000000002</v>
      </c>
      <c r="K67" s="40">
        <v>4040.96</v>
      </c>
      <c r="L67" s="40">
        <f t="shared" si="3"/>
        <v>4040.96</v>
      </c>
      <c r="M67" s="150">
        <f t="shared" si="0"/>
        <v>1.2187139851335387E-3</v>
      </c>
      <c r="N67" s="71"/>
    </row>
    <row r="68" spans="1:14" ht="24" customHeight="1">
      <c r="A68" s="32" t="s">
        <v>187</v>
      </c>
      <c r="B68" s="32" t="s">
        <v>55</v>
      </c>
      <c r="C68" s="32"/>
      <c r="D68" s="32" t="s">
        <v>188</v>
      </c>
      <c r="E68" s="33"/>
      <c r="F68" s="34">
        <v>1</v>
      </c>
      <c r="G68" s="34" t="s">
        <v>56</v>
      </c>
      <c r="H68" s="34" t="s">
        <v>56</v>
      </c>
      <c r="I68" s="34" t="s">
        <v>56</v>
      </c>
      <c r="J68" s="34" t="s">
        <v>56</v>
      </c>
      <c r="K68" s="35">
        <f>SUM(K69:K73)</f>
        <v>23714.749999999996</v>
      </c>
      <c r="L68" s="35">
        <f>SUM(L69:L73)</f>
        <v>23714.749999999996</v>
      </c>
      <c r="M68" s="151">
        <f t="shared" si="0"/>
        <v>7.1521364920577243E-3</v>
      </c>
      <c r="N68" s="71"/>
    </row>
    <row r="69" spans="1:14" ht="39" customHeight="1">
      <c r="A69" s="37" t="s">
        <v>189</v>
      </c>
      <c r="B69" s="37">
        <v>97935</v>
      </c>
      <c r="C69" s="37" t="s">
        <v>82</v>
      </c>
      <c r="D69" s="37" t="s">
        <v>190</v>
      </c>
      <c r="E69" s="38" t="s">
        <v>65</v>
      </c>
      <c r="F69" s="39">
        <v>4</v>
      </c>
      <c r="G69" s="40">
        <v>963.73</v>
      </c>
      <c r="H69" s="40">
        <f t="shared" si="1"/>
        <v>963.73</v>
      </c>
      <c r="I69" s="40">
        <v>1165.54</v>
      </c>
      <c r="J69" s="40">
        <f t="shared" si="2"/>
        <v>1165.54</v>
      </c>
      <c r="K69" s="40">
        <v>4662.16</v>
      </c>
      <c r="L69" s="40">
        <f t="shared" si="3"/>
        <v>4662.16</v>
      </c>
      <c r="M69" s="150">
        <f t="shared" si="0"/>
        <v>1.4060618251430794E-3</v>
      </c>
      <c r="N69" s="71"/>
    </row>
    <row r="70" spans="1:14" ht="52" customHeight="1">
      <c r="A70" s="37" t="s">
        <v>191</v>
      </c>
      <c r="B70" s="37">
        <v>102142</v>
      </c>
      <c r="C70" s="37" t="s">
        <v>82</v>
      </c>
      <c r="D70" s="37" t="s">
        <v>192</v>
      </c>
      <c r="E70" s="38" t="s">
        <v>65</v>
      </c>
      <c r="F70" s="39">
        <v>4</v>
      </c>
      <c r="G70" s="40">
        <v>2858.03</v>
      </c>
      <c r="H70" s="40">
        <f t="shared" si="1"/>
        <v>2858.03</v>
      </c>
      <c r="I70" s="40">
        <v>3456.5</v>
      </c>
      <c r="J70" s="40">
        <f t="shared" si="2"/>
        <v>3456.5</v>
      </c>
      <c r="K70" s="40">
        <v>13826</v>
      </c>
      <c r="L70" s="40">
        <f t="shared" si="3"/>
        <v>13826</v>
      </c>
      <c r="M70" s="150">
        <f t="shared" si="0"/>
        <v>4.1697862781260656E-3</v>
      </c>
      <c r="N70" s="71"/>
    </row>
    <row r="71" spans="1:14" ht="39" customHeight="1">
      <c r="A71" s="37" t="s">
        <v>193</v>
      </c>
      <c r="B71" s="37">
        <v>99318</v>
      </c>
      <c r="C71" s="37" t="s">
        <v>82</v>
      </c>
      <c r="D71" s="37" t="s">
        <v>194</v>
      </c>
      <c r="E71" s="38" t="s">
        <v>115</v>
      </c>
      <c r="F71" s="39">
        <v>1.1499999999999999</v>
      </c>
      <c r="G71" s="40">
        <v>311.86</v>
      </c>
      <c r="H71" s="40">
        <f t="shared" si="1"/>
        <v>311.85000000000002</v>
      </c>
      <c r="I71" s="40">
        <v>377.16</v>
      </c>
      <c r="J71" s="40">
        <f t="shared" si="2"/>
        <v>377.15649999999999</v>
      </c>
      <c r="K71" s="40">
        <v>433.73</v>
      </c>
      <c r="L71" s="40">
        <f t="shared" si="3"/>
        <v>433.73</v>
      </c>
      <c r="M71" s="150">
        <f t="shared" si="0"/>
        <v>1.308087228707955E-4</v>
      </c>
      <c r="N71" s="71"/>
    </row>
    <row r="72" spans="1:14" ht="39" customHeight="1">
      <c r="A72" s="37" t="s">
        <v>195</v>
      </c>
      <c r="B72" s="37">
        <v>101801</v>
      </c>
      <c r="C72" s="37" t="s">
        <v>82</v>
      </c>
      <c r="D72" s="37" t="s">
        <v>196</v>
      </c>
      <c r="E72" s="38" t="s">
        <v>65</v>
      </c>
      <c r="F72" s="39">
        <v>1</v>
      </c>
      <c r="G72" s="40">
        <v>1153.81</v>
      </c>
      <c r="H72" s="40">
        <f t="shared" si="1"/>
        <v>1153.81</v>
      </c>
      <c r="I72" s="40">
        <v>1395.42</v>
      </c>
      <c r="J72" s="40">
        <f t="shared" si="2"/>
        <v>1395.42</v>
      </c>
      <c r="K72" s="40">
        <v>1395.42</v>
      </c>
      <c r="L72" s="40">
        <f t="shared" si="3"/>
        <v>1395.42</v>
      </c>
      <c r="M72" s="150">
        <f t="shared" si="0"/>
        <v>4.2084501433695029E-4</v>
      </c>
      <c r="N72" s="71"/>
    </row>
    <row r="73" spans="1:14" ht="52" customHeight="1">
      <c r="A73" s="37" t="s">
        <v>197</v>
      </c>
      <c r="B73" s="37" t="s">
        <v>198</v>
      </c>
      <c r="C73" s="37" t="s">
        <v>63</v>
      </c>
      <c r="D73" s="37" t="s">
        <v>199</v>
      </c>
      <c r="E73" s="38" t="s">
        <v>65</v>
      </c>
      <c r="F73" s="39">
        <v>4</v>
      </c>
      <c r="G73" s="40">
        <v>702.3</v>
      </c>
      <c r="H73" s="40">
        <f t="shared" si="1"/>
        <v>702.3</v>
      </c>
      <c r="I73" s="40">
        <v>849.36</v>
      </c>
      <c r="J73" s="40">
        <f t="shared" si="2"/>
        <v>849.36</v>
      </c>
      <c r="K73" s="40">
        <v>3397.44</v>
      </c>
      <c r="L73" s="40">
        <f t="shared" si="3"/>
        <v>3397.44</v>
      </c>
      <c r="M73" s="150">
        <f t="shared" si="0"/>
        <v>1.0246346515808346E-3</v>
      </c>
      <c r="N73" s="71"/>
    </row>
    <row r="74" spans="1:14" ht="24" customHeight="1">
      <c r="A74" s="32" t="s">
        <v>200</v>
      </c>
      <c r="B74" s="32" t="s">
        <v>55</v>
      </c>
      <c r="C74" s="32"/>
      <c r="D74" s="32" t="s">
        <v>201</v>
      </c>
      <c r="E74" s="33"/>
      <c r="F74" s="34">
        <v>1</v>
      </c>
      <c r="G74" s="34" t="s">
        <v>56</v>
      </c>
      <c r="H74" s="34" t="s">
        <v>56</v>
      </c>
      <c r="I74" s="34" t="s">
        <v>56</v>
      </c>
      <c r="J74" s="34" t="s">
        <v>56</v>
      </c>
      <c r="K74" s="35">
        <f>K75+K79</f>
        <v>16085.770000000002</v>
      </c>
      <c r="L74" s="35">
        <f>L75+L79</f>
        <v>16085.770000000002</v>
      </c>
      <c r="M74" s="151">
        <f t="shared" si="0"/>
        <v>4.8513107926437095E-3</v>
      </c>
      <c r="N74" s="71"/>
    </row>
    <row r="75" spans="1:14" ht="24" customHeight="1">
      <c r="A75" s="32" t="s">
        <v>202</v>
      </c>
      <c r="B75" s="32" t="s">
        <v>55</v>
      </c>
      <c r="C75" s="32"/>
      <c r="D75" s="32" t="s">
        <v>203</v>
      </c>
      <c r="E75" s="33"/>
      <c r="F75" s="34">
        <v>1</v>
      </c>
      <c r="G75" s="34" t="s">
        <v>56</v>
      </c>
      <c r="H75" s="34" t="s">
        <v>56</v>
      </c>
      <c r="I75" s="34" t="s">
        <v>56</v>
      </c>
      <c r="J75" s="34" t="s">
        <v>56</v>
      </c>
      <c r="K75" s="35">
        <f>SUM(K76:K78)</f>
        <v>14242.990000000002</v>
      </c>
      <c r="L75" s="35">
        <f>SUM(L76:L78)</f>
        <v>14242.990000000002</v>
      </c>
      <c r="M75" s="151">
        <f t="shared" ref="M75:M138" si="4">L75/$L$727</f>
        <v>4.2955463808394892E-3</v>
      </c>
      <c r="N75" s="71"/>
    </row>
    <row r="76" spans="1:14" ht="52" customHeight="1">
      <c r="A76" s="37" t="s">
        <v>204</v>
      </c>
      <c r="B76" s="37">
        <v>94273</v>
      </c>
      <c r="C76" s="37" t="s">
        <v>82</v>
      </c>
      <c r="D76" s="37" t="s">
        <v>205</v>
      </c>
      <c r="E76" s="38" t="s">
        <v>115</v>
      </c>
      <c r="F76" s="39">
        <v>217.2</v>
      </c>
      <c r="G76" s="40">
        <v>50.02</v>
      </c>
      <c r="H76" s="40">
        <f t="shared" si="1"/>
        <v>50.02</v>
      </c>
      <c r="I76" s="40">
        <v>60.49</v>
      </c>
      <c r="J76" s="40">
        <f t="shared" si="2"/>
        <v>60.49</v>
      </c>
      <c r="K76" s="40">
        <v>13138.43</v>
      </c>
      <c r="L76" s="40">
        <f t="shared" si="3"/>
        <v>13138.43</v>
      </c>
      <c r="M76" s="150">
        <f t="shared" si="4"/>
        <v>3.9624218957124147E-3</v>
      </c>
      <c r="N76" s="71"/>
    </row>
    <row r="77" spans="1:14" ht="52" customHeight="1">
      <c r="A77" s="37" t="s">
        <v>206</v>
      </c>
      <c r="B77" s="37">
        <v>94274</v>
      </c>
      <c r="C77" s="37" t="s">
        <v>82</v>
      </c>
      <c r="D77" s="37" t="s">
        <v>207</v>
      </c>
      <c r="E77" s="38" t="s">
        <v>115</v>
      </c>
      <c r="F77" s="39">
        <v>9</v>
      </c>
      <c r="G77" s="40">
        <v>53.27</v>
      </c>
      <c r="H77" s="40">
        <f t="shared" si="1"/>
        <v>53.27</v>
      </c>
      <c r="I77" s="40">
        <v>64.42</v>
      </c>
      <c r="J77" s="40">
        <f t="shared" si="2"/>
        <v>64.42</v>
      </c>
      <c r="K77" s="40">
        <v>579.78</v>
      </c>
      <c r="L77" s="40">
        <f t="shared" si="3"/>
        <v>579.78</v>
      </c>
      <c r="M77" s="150">
        <f t="shared" si="4"/>
        <v>1.7485597340748807E-4</v>
      </c>
      <c r="N77" s="71"/>
    </row>
    <row r="78" spans="1:14" ht="26" customHeight="1">
      <c r="A78" s="37" t="s">
        <v>208</v>
      </c>
      <c r="B78" s="37">
        <v>102498</v>
      </c>
      <c r="C78" s="37" t="s">
        <v>82</v>
      </c>
      <c r="D78" s="37" t="s">
        <v>209</v>
      </c>
      <c r="E78" s="38" t="s">
        <v>115</v>
      </c>
      <c r="F78" s="39">
        <v>226.2</v>
      </c>
      <c r="G78" s="40">
        <v>1.92</v>
      </c>
      <c r="H78" s="40">
        <f t="shared" ref="H78:H141" si="5">ROUND(J78/(1+$B$4),2)</f>
        <v>1.92</v>
      </c>
      <c r="I78" s="40">
        <v>2.3199999999999998</v>
      </c>
      <c r="J78" s="40">
        <f t="shared" ref="J78:J141" si="6">TRUNC(L78/F78,4)</f>
        <v>2.3199000000000001</v>
      </c>
      <c r="K78" s="40">
        <v>524.78</v>
      </c>
      <c r="L78" s="40">
        <f t="shared" ref="L78:L141" si="7">ROUND((1-$B$6)*K78,2)</f>
        <v>524.78</v>
      </c>
      <c r="M78" s="150">
        <f t="shared" si="4"/>
        <v>1.5826851171958604E-4</v>
      </c>
      <c r="N78" s="71"/>
    </row>
    <row r="79" spans="1:14" ht="24" customHeight="1">
      <c r="A79" s="32" t="s">
        <v>210</v>
      </c>
      <c r="B79" s="32" t="s">
        <v>55</v>
      </c>
      <c r="C79" s="32"/>
      <c r="D79" s="32" t="s">
        <v>211</v>
      </c>
      <c r="E79" s="33"/>
      <c r="F79" s="34">
        <v>1</v>
      </c>
      <c r="G79" s="34" t="s">
        <v>56</v>
      </c>
      <c r="H79" s="34" t="s">
        <v>56</v>
      </c>
      <c r="I79" s="34" t="s">
        <v>56</v>
      </c>
      <c r="J79" s="34" t="s">
        <v>56</v>
      </c>
      <c r="K79" s="35">
        <f>SUM(K80:K82)</f>
        <v>1842.7800000000002</v>
      </c>
      <c r="L79" s="35">
        <f>SUM(L80:L82)</f>
        <v>1842.7800000000002</v>
      </c>
      <c r="M79" s="151">
        <f t="shared" si="4"/>
        <v>5.5576441180422043E-4</v>
      </c>
      <c r="N79" s="71"/>
    </row>
    <row r="80" spans="1:14" ht="52" customHeight="1">
      <c r="A80" s="37" t="s">
        <v>212</v>
      </c>
      <c r="B80" s="37">
        <v>94274</v>
      </c>
      <c r="C80" s="37" t="s">
        <v>82</v>
      </c>
      <c r="D80" s="37" t="s">
        <v>207</v>
      </c>
      <c r="E80" s="38" t="s">
        <v>115</v>
      </c>
      <c r="F80" s="39">
        <v>23.35</v>
      </c>
      <c r="G80" s="40">
        <v>53.27</v>
      </c>
      <c r="H80" s="40">
        <f t="shared" si="5"/>
        <v>53.27</v>
      </c>
      <c r="I80" s="40">
        <v>64.42</v>
      </c>
      <c r="J80" s="40">
        <f t="shared" si="6"/>
        <v>64.420100000000005</v>
      </c>
      <c r="K80" s="40">
        <v>1504.21</v>
      </c>
      <c r="L80" s="40">
        <f t="shared" si="7"/>
        <v>1504.21</v>
      </c>
      <c r="M80" s="150">
        <f t="shared" si="4"/>
        <v>4.5365501355562051E-4</v>
      </c>
      <c r="N80" s="71"/>
    </row>
    <row r="81" spans="1:14" ht="26" customHeight="1">
      <c r="A81" s="37" t="s">
        <v>213</v>
      </c>
      <c r="B81" s="37">
        <v>102498</v>
      </c>
      <c r="C81" s="37" t="s">
        <v>82</v>
      </c>
      <c r="D81" s="37" t="s">
        <v>209</v>
      </c>
      <c r="E81" s="38" t="s">
        <v>115</v>
      </c>
      <c r="F81" s="39">
        <v>23.35</v>
      </c>
      <c r="G81" s="40">
        <v>1.92</v>
      </c>
      <c r="H81" s="40">
        <f t="shared" si="5"/>
        <v>1.92</v>
      </c>
      <c r="I81" s="40">
        <v>2.3199999999999998</v>
      </c>
      <c r="J81" s="40">
        <f t="shared" si="6"/>
        <v>2.3199000000000001</v>
      </c>
      <c r="K81" s="40">
        <v>54.17</v>
      </c>
      <c r="L81" s="40">
        <f t="shared" si="7"/>
        <v>54.17</v>
      </c>
      <c r="M81" s="150">
        <f t="shared" si="4"/>
        <v>1.6337141811520974E-5</v>
      </c>
      <c r="N81" s="71"/>
    </row>
    <row r="82" spans="1:14" ht="26" customHeight="1">
      <c r="A82" s="37" t="s">
        <v>214</v>
      </c>
      <c r="B82" s="37">
        <v>104796</v>
      </c>
      <c r="C82" s="37" t="s">
        <v>82</v>
      </c>
      <c r="D82" s="37" t="s">
        <v>215</v>
      </c>
      <c r="E82" s="38" t="s">
        <v>115</v>
      </c>
      <c r="F82" s="39">
        <v>15</v>
      </c>
      <c r="G82" s="40">
        <v>15.68</v>
      </c>
      <c r="H82" s="40">
        <f t="shared" si="5"/>
        <v>15.68</v>
      </c>
      <c r="I82" s="40">
        <v>18.96</v>
      </c>
      <c r="J82" s="40">
        <f t="shared" si="6"/>
        <v>18.96</v>
      </c>
      <c r="K82" s="40">
        <v>284.39999999999998</v>
      </c>
      <c r="L82" s="40">
        <f t="shared" si="7"/>
        <v>284.39999999999998</v>
      </c>
      <c r="M82" s="150">
        <f t="shared" si="4"/>
        <v>8.5772256437078906E-5</v>
      </c>
      <c r="N82" s="71"/>
    </row>
    <row r="83" spans="1:14" ht="24" customHeight="1">
      <c r="A83" s="32">
        <v>4</v>
      </c>
      <c r="B83" s="32" t="s">
        <v>55</v>
      </c>
      <c r="C83" s="32"/>
      <c r="D83" s="32" t="s">
        <v>29</v>
      </c>
      <c r="E83" s="33"/>
      <c r="F83" s="34">
        <v>1</v>
      </c>
      <c r="G83" s="34" t="s">
        <v>56</v>
      </c>
      <c r="H83" s="34" t="s">
        <v>56</v>
      </c>
      <c r="I83" s="34" t="s">
        <v>56</v>
      </c>
      <c r="J83" s="34" t="s">
        <v>56</v>
      </c>
      <c r="K83" s="35">
        <f>K84+K102+K157</f>
        <v>556276.85</v>
      </c>
      <c r="L83" s="35">
        <f>L84+L102+L157</f>
        <v>556276.85</v>
      </c>
      <c r="M83" s="151">
        <f t="shared" si="4"/>
        <v>0.16776765340439689</v>
      </c>
      <c r="N83" s="71"/>
    </row>
    <row r="84" spans="1:14" ht="24" customHeight="1">
      <c r="A84" s="32" t="s">
        <v>216</v>
      </c>
      <c r="B84" s="32" t="s">
        <v>55</v>
      </c>
      <c r="C84" s="32"/>
      <c r="D84" s="32" t="s">
        <v>217</v>
      </c>
      <c r="E84" s="33"/>
      <c r="F84" s="34">
        <v>1</v>
      </c>
      <c r="G84" s="34" t="s">
        <v>56</v>
      </c>
      <c r="H84" s="34" t="s">
        <v>56</v>
      </c>
      <c r="I84" s="34" t="s">
        <v>56</v>
      </c>
      <c r="J84" s="34" t="s">
        <v>56</v>
      </c>
      <c r="K84" s="35">
        <f>K85+K92</f>
        <v>121898.21000000002</v>
      </c>
      <c r="L84" s="35">
        <f>L85+L92</f>
        <v>121898.21000000002</v>
      </c>
      <c r="M84" s="151">
        <f t="shared" si="4"/>
        <v>3.6763307058160687E-2</v>
      </c>
      <c r="N84" s="71"/>
    </row>
    <row r="85" spans="1:14" ht="24" customHeight="1">
      <c r="A85" s="32" t="s">
        <v>218</v>
      </c>
      <c r="B85" s="32" t="s">
        <v>55</v>
      </c>
      <c r="C85" s="32"/>
      <c r="D85" s="32" t="s">
        <v>219</v>
      </c>
      <c r="E85" s="33"/>
      <c r="F85" s="34">
        <v>1</v>
      </c>
      <c r="G85" s="34" t="s">
        <v>56</v>
      </c>
      <c r="H85" s="34" t="s">
        <v>56</v>
      </c>
      <c r="I85" s="34" t="s">
        <v>56</v>
      </c>
      <c r="J85" s="34" t="s">
        <v>56</v>
      </c>
      <c r="K85" s="35">
        <f>SUM(K86:K91)</f>
        <v>80273.220000000016</v>
      </c>
      <c r="L85" s="35">
        <f>SUM(L86:L91)</f>
        <v>80273.220000000016</v>
      </c>
      <c r="M85" s="151">
        <f t="shared" si="4"/>
        <v>2.4209617478446036E-2</v>
      </c>
      <c r="N85" s="71"/>
    </row>
    <row r="86" spans="1:14" ht="52" customHeight="1">
      <c r="A86" s="37" t="s">
        <v>220</v>
      </c>
      <c r="B86" s="37" t="s">
        <v>221</v>
      </c>
      <c r="C86" s="37" t="s">
        <v>63</v>
      </c>
      <c r="D86" s="37" t="s">
        <v>222</v>
      </c>
      <c r="E86" s="38" t="s">
        <v>115</v>
      </c>
      <c r="F86" s="39">
        <v>440</v>
      </c>
      <c r="G86" s="40">
        <v>104.36</v>
      </c>
      <c r="H86" s="40">
        <f t="shared" si="5"/>
        <v>104.36</v>
      </c>
      <c r="I86" s="40">
        <v>126.21</v>
      </c>
      <c r="J86" s="40">
        <f t="shared" si="6"/>
        <v>126.21</v>
      </c>
      <c r="K86" s="40">
        <v>55532.4</v>
      </c>
      <c r="L86" s="40">
        <f t="shared" si="7"/>
        <v>55532.4</v>
      </c>
      <c r="M86" s="150">
        <f t="shared" si="4"/>
        <v>1.6748028317040933E-2</v>
      </c>
      <c r="N86" s="71"/>
    </row>
    <row r="87" spans="1:14" ht="52" customHeight="1">
      <c r="A87" s="37" t="s">
        <v>223</v>
      </c>
      <c r="B87" s="37" t="s">
        <v>224</v>
      </c>
      <c r="C87" s="37" t="s">
        <v>63</v>
      </c>
      <c r="D87" s="37" t="s">
        <v>225</v>
      </c>
      <c r="E87" s="38" t="s">
        <v>115</v>
      </c>
      <c r="F87" s="39">
        <v>104</v>
      </c>
      <c r="G87" s="40">
        <v>64.040000000000006</v>
      </c>
      <c r="H87" s="40">
        <f t="shared" si="5"/>
        <v>64.040000000000006</v>
      </c>
      <c r="I87" s="40">
        <v>77.45</v>
      </c>
      <c r="J87" s="40">
        <f t="shared" si="6"/>
        <v>77.45</v>
      </c>
      <c r="K87" s="40">
        <v>8054.8</v>
      </c>
      <c r="L87" s="40">
        <f t="shared" si="7"/>
        <v>8054.8</v>
      </c>
      <c r="M87" s="150">
        <f t="shared" si="4"/>
        <v>2.4292488437038791E-3</v>
      </c>
      <c r="N87" s="71"/>
    </row>
    <row r="88" spans="1:14" ht="26" customHeight="1">
      <c r="A88" s="37" t="s">
        <v>226</v>
      </c>
      <c r="B88" s="37">
        <v>95578</v>
      </c>
      <c r="C88" s="37" t="s">
        <v>82</v>
      </c>
      <c r="D88" s="37" t="s">
        <v>227</v>
      </c>
      <c r="E88" s="38" t="s">
        <v>228</v>
      </c>
      <c r="F88" s="39">
        <v>976</v>
      </c>
      <c r="G88" s="40">
        <v>8.07</v>
      </c>
      <c r="H88" s="40">
        <f t="shared" si="5"/>
        <v>8.07</v>
      </c>
      <c r="I88" s="40">
        <v>9.76</v>
      </c>
      <c r="J88" s="40">
        <f t="shared" si="6"/>
        <v>9.76</v>
      </c>
      <c r="K88" s="40">
        <v>9525.76</v>
      </c>
      <c r="L88" s="40">
        <f t="shared" si="7"/>
        <v>9525.76</v>
      </c>
      <c r="M88" s="150">
        <f t="shared" si="4"/>
        <v>2.8728759826936318E-3</v>
      </c>
      <c r="N88" s="71"/>
    </row>
    <row r="89" spans="1:14" ht="39" customHeight="1">
      <c r="A89" s="37" t="s">
        <v>229</v>
      </c>
      <c r="B89" s="37" t="s">
        <v>230</v>
      </c>
      <c r="C89" s="37" t="s">
        <v>63</v>
      </c>
      <c r="D89" s="37" t="s">
        <v>231</v>
      </c>
      <c r="E89" s="38" t="s">
        <v>228</v>
      </c>
      <c r="F89" s="39">
        <v>148.09</v>
      </c>
      <c r="G89" s="40">
        <v>10.68</v>
      </c>
      <c r="H89" s="40">
        <f t="shared" si="5"/>
        <v>10.68</v>
      </c>
      <c r="I89" s="40">
        <v>12.92</v>
      </c>
      <c r="J89" s="40">
        <f t="shared" si="6"/>
        <v>12.9199</v>
      </c>
      <c r="K89" s="40">
        <v>1913.32</v>
      </c>
      <c r="L89" s="40">
        <f t="shared" si="7"/>
        <v>1913.32</v>
      </c>
      <c r="M89" s="150">
        <f t="shared" si="4"/>
        <v>5.7703858539448602E-4</v>
      </c>
      <c r="N89" s="71"/>
    </row>
    <row r="90" spans="1:14" ht="26" customHeight="1">
      <c r="A90" s="37" t="s">
        <v>232</v>
      </c>
      <c r="B90" s="37">
        <v>95601</v>
      </c>
      <c r="C90" s="37" t="s">
        <v>82</v>
      </c>
      <c r="D90" s="37" t="s">
        <v>233</v>
      </c>
      <c r="E90" s="38" t="s">
        <v>65</v>
      </c>
      <c r="F90" s="39">
        <v>68</v>
      </c>
      <c r="G90" s="40">
        <v>19.52</v>
      </c>
      <c r="H90" s="40">
        <f t="shared" si="5"/>
        <v>19.52</v>
      </c>
      <c r="I90" s="40">
        <v>23.61</v>
      </c>
      <c r="J90" s="40">
        <f t="shared" si="6"/>
        <v>23.61</v>
      </c>
      <c r="K90" s="40">
        <v>1605.48</v>
      </c>
      <c r="L90" s="40">
        <f t="shared" si="7"/>
        <v>1605.48</v>
      </c>
      <c r="M90" s="150">
        <f t="shared" si="4"/>
        <v>4.8419705437623579E-4</v>
      </c>
      <c r="N90" s="71"/>
    </row>
    <row r="91" spans="1:14" ht="26" customHeight="1">
      <c r="A91" s="37" t="s">
        <v>234</v>
      </c>
      <c r="B91" s="37">
        <v>95583</v>
      </c>
      <c r="C91" s="37" t="s">
        <v>82</v>
      </c>
      <c r="D91" s="37" t="s">
        <v>235</v>
      </c>
      <c r="E91" s="38" t="s">
        <v>228</v>
      </c>
      <c r="F91" s="39">
        <v>186.55</v>
      </c>
      <c r="G91" s="40">
        <v>16.14</v>
      </c>
      <c r="H91" s="40">
        <f t="shared" si="5"/>
        <v>16.14</v>
      </c>
      <c r="I91" s="40">
        <v>19.52</v>
      </c>
      <c r="J91" s="40">
        <f t="shared" si="6"/>
        <v>19.52</v>
      </c>
      <c r="K91" s="40">
        <v>3641.46</v>
      </c>
      <c r="L91" s="40">
        <f t="shared" si="7"/>
        <v>3641.46</v>
      </c>
      <c r="M91" s="150">
        <f t="shared" si="4"/>
        <v>1.0982286952368684E-3</v>
      </c>
      <c r="N91" s="71"/>
    </row>
    <row r="92" spans="1:14" ht="24" customHeight="1">
      <c r="A92" s="32" t="s">
        <v>236</v>
      </c>
      <c r="B92" s="32" t="s">
        <v>55</v>
      </c>
      <c r="C92" s="32"/>
      <c r="D92" s="32" t="s">
        <v>237</v>
      </c>
      <c r="E92" s="33"/>
      <c r="F92" s="34">
        <v>1</v>
      </c>
      <c r="G92" s="34" t="s">
        <v>56</v>
      </c>
      <c r="H92" s="34" t="s">
        <v>56</v>
      </c>
      <c r="I92" s="34" t="s">
        <v>56</v>
      </c>
      <c r="J92" s="34" t="s">
        <v>56</v>
      </c>
      <c r="K92" s="35">
        <f>SUM(K93:K101)</f>
        <v>41624.99</v>
      </c>
      <c r="L92" s="35">
        <f>SUM(L93:L101)</f>
        <v>41624.99</v>
      </c>
      <c r="M92" s="151">
        <f t="shared" si="4"/>
        <v>1.2553689579714646E-2</v>
      </c>
      <c r="N92" s="71"/>
    </row>
    <row r="93" spans="1:14" ht="39" customHeight="1">
      <c r="A93" s="37" t="s">
        <v>238</v>
      </c>
      <c r="B93" s="37">
        <v>96617</v>
      </c>
      <c r="C93" s="37" t="s">
        <v>82</v>
      </c>
      <c r="D93" s="37" t="s">
        <v>239</v>
      </c>
      <c r="E93" s="38" t="s">
        <v>84</v>
      </c>
      <c r="F93" s="39">
        <v>32.49</v>
      </c>
      <c r="G93" s="40">
        <v>25.12</v>
      </c>
      <c r="H93" s="40">
        <f t="shared" si="5"/>
        <v>25.12</v>
      </c>
      <c r="I93" s="40">
        <v>30.38</v>
      </c>
      <c r="J93" s="40">
        <f t="shared" si="6"/>
        <v>30.380099999999999</v>
      </c>
      <c r="K93" s="40">
        <v>987.05</v>
      </c>
      <c r="L93" s="40">
        <f t="shared" si="7"/>
        <v>987.05</v>
      </c>
      <c r="M93" s="150">
        <f t="shared" si="4"/>
        <v>2.9768461925534014E-4</v>
      </c>
      <c r="N93" s="71"/>
    </row>
    <row r="94" spans="1:14" ht="39" customHeight="1">
      <c r="A94" s="37" t="s">
        <v>240</v>
      </c>
      <c r="B94" s="37">
        <v>96521</v>
      </c>
      <c r="C94" s="37" t="s">
        <v>82</v>
      </c>
      <c r="D94" s="37" t="s">
        <v>241</v>
      </c>
      <c r="E94" s="38" t="s">
        <v>126</v>
      </c>
      <c r="F94" s="39">
        <v>55.18</v>
      </c>
      <c r="G94" s="40">
        <v>42.29</v>
      </c>
      <c r="H94" s="40">
        <f t="shared" si="5"/>
        <v>42.29</v>
      </c>
      <c r="I94" s="40">
        <v>51.15</v>
      </c>
      <c r="J94" s="40">
        <f t="shared" si="6"/>
        <v>51.15</v>
      </c>
      <c r="K94" s="40">
        <v>2822.46</v>
      </c>
      <c r="L94" s="40">
        <f t="shared" si="7"/>
        <v>2822.46</v>
      </c>
      <c r="M94" s="150">
        <f t="shared" si="4"/>
        <v>8.5122631119338168E-4</v>
      </c>
      <c r="N94" s="71"/>
    </row>
    <row r="95" spans="1:14" ht="39" customHeight="1">
      <c r="A95" s="37" t="s">
        <v>242</v>
      </c>
      <c r="B95" s="37">
        <v>96534</v>
      </c>
      <c r="C95" s="37" t="s">
        <v>82</v>
      </c>
      <c r="D95" s="37" t="s">
        <v>243</v>
      </c>
      <c r="E95" s="38" t="s">
        <v>84</v>
      </c>
      <c r="F95" s="39">
        <v>94.32</v>
      </c>
      <c r="G95" s="40">
        <v>83.56</v>
      </c>
      <c r="H95" s="40">
        <f t="shared" si="5"/>
        <v>83.56</v>
      </c>
      <c r="I95" s="40">
        <v>101.06</v>
      </c>
      <c r="J95" s="40">
        <f t="shared" si="6"/>
        <v>101.06</v>
      </c>
      <c r="K95" s="40">
        <v>9531.98</v>
      </c>
      <c r="L95" s="40">
        <f t="shared" si="7"/>
        <v>9531.98</v>
      </c>
      <c r="M95" s="150">
        <f t="shared" si="4"/>
        <v>2.8747518738154267E-3</v>
      </c>
      <c r="N95" s="71"/>
    </row>
    <row r="96" spans="1:14" ht="52" customHeight="1">
      <c r="A96" s="37" t="s">
        <v>244</v>
      </c>
      <c r="B96" s="37" t="s">
        <v>245</v>
      </c>
      <c r="C96" s="37" t="s">
        <v>63</v>
      </c>
      <c r="D96" s="37" t="s">
        <v>246</v>
      </c>
      <c r="E96" s="38" t="s">
        <v>126</v>
      </c>
      <c r="F96" s="39">
        <v>21.42</v>
      </c>
      <c r="G96" s="40">
        <v>621.22</v>
      </c>
      <c r="H96" s="40">
        <f t="shared" si="5"/>
        <v>621.22</v>
      </c>
      <c r="I96" s="40">
        <v>751.3</v>
      </c>
      <c r="J96" s="40">
        <f t="shared" si="6"/>
        <v>751.30010000000004</v>
      </c>
      <c r="K96" s="40">
        <v>16092.85</v>
      </c>
      <c r="L96" s="40">
        <f t="shared" si="7"/>
        <v>16092.85</v>
      </c>
      <c r="M96" s="150">
        <f t="shared" si="4"/>
        <v>4.8534460513482607E-3</v>
      </c>
      <c r="N96" s="71"/>
    </row>
    <row r="97" spans="1:14" ht="26" customHeight="1">
      <c r="A97" s="37" t="s">
        <v>247</v>
      </c>
      <c r="B97" s="37">
        <v>96543</v>
      </c>
      <c r="C97" s="37" t="s">
        <v>82</v>
      </c>
      <c r="D97" s="37" t="s">
        <v>248</v>
      </c>
      <c r="E97" s="38" t="s">
        <v>228</v>
      </c>
      <c r="F97" s="39">
        <v>63.27</v>
      </c>
      <c r="G97" s="40">
        <v>20.69</v>
      </c>
      <c r="H97" s="40">
        <f t="shared" si="5"/>
        <v>20.69</v>
      </c>
      <c r="I97" s="40">
        <v>25.02</v>
      </c>
      <c r="J97" s="40">
        <f t="shared" si="6"/>
        <v>25.02</v>
      </c>
      <c r="K97" s="40">
        <v>1583.02</v>
      </c>
      <c r="L97" s="40">
        <f t="shared" si="7"/>
        <v>1583.02</v>
      </c>
      <c r="M97" s="150">
        <f t="shared" si="4"/>
        <v>4.7742333820332156E-4</v>
      </c>
      <c r="N97" s="71"/>
    </row>
    <row r="98" spans="1:14" ht="26" customHeight="1">
      <c r="A98" s="37" t="s">
        <v>249</v>
      </c>
      <c r="B98" s="37">
        <v>96544</v>
      </c>
      <c r="C98" s="37" t="s">
        <v>82</v>
      </c>
      <c r="D98" s="37" t="s">
        <v>250</v>
      </c>
      <c r="E98" s="38" t="s">
        <v>228</v>
      </c>
      <c r="F98" s="39">
        <v>202.91</v>
      </c>
      <c r="G98" s="40">
        <v>18.079999999999998</v>
      </c>
      <c r="H98" s="40">
        <f t="shared" si="5"/>
        <v>18.079999999999998</v>
      </c>
      <c r="I98" s="40">
        <v>21.87</v>
      </c>
      <c r="J98" s="40">
        <f t="shared" si="6"/>
        <v>21.869900000000001</v>
      </c>
      <c r="K98" s="40">
        <v>4437.6400000000003</v>
      </c>
      <c r="L98" s="40">
        <f t="shared" si="7"/>
        <v>4437.6400000000003</v>
      </c>
      <c r="M98" s="150">
        <f t="shared" si="4"/>
        <v>1.3383487906309384E-3</v>
      </c>
      <c r="N98" s="71"/>
    </row>
    <row r="99" spans="1:14" ht="26" customHeight="1">
      <c r="A99" s="37" t="s">
        <v>251</v>
      </c>
      <c r="B99" s="37">
        <v>96545</v>
      </c>
      <c r="C99" s="37" t="s">
        <v>82</v>
      </c>
      <c r="D99" s="37" t="s">
        <v>252</v>
      </c>
      <c r="E99" s="38" t="s">
        <v>228</v>
      </c>
      <c r="F99" s="39">
        <v>105.73</v>
      </c>
      <c r="G99" s="40">
        <v>15.87</v>
      </c>
      <c r="H99" s="40">
        <f t="shared" si="5"/>
        <v>15.87</v>
      </c>
      <c r="I99" s="40">
        <v>19.190000000000001</v>
      </c>
      <c r="J99" s="40">
        <f t="shared" si="6"/>
        <v>19.190000000000001</v>
      </c>
      <c r="K99" s="40">
        <v>2028.96</v>
      </c>
      <c r="L99" s="40">
        <f t="shared" si="7"/>
        <v>2028.96</v>
      </c>
      <c r="M99" s="150">
        <f t="shared" si="4"/>
        <v>6.1191447756883135E-4</v>
      </c>
      <c r="N99" s="71"/>
    </row>
    <row r="100" spans="1:14" ht="26" customHeight="1">
      <c r="A100" s="37" t="s">
        <v>253</v>
      </c>
      <c r="B100" s="37">
        <v>96546</v>
      </c>
      <c r="C100" s="37" t="s">
        <v>82</v>
      </c>
      <c r="D100" s="37" t="s">
        <v>254</v>
      </c>
      <c r="E100" s="38" t="s">
        <v>228</v>
      </c>
      <c r="F100" s="39">
        <v>98.18</v>
      </c>
      <c r="G100" s="40">
        <v>13.64</v>
      </c>
      <c r="H100" s="40">
        <f t="shared" si="5"/>
        <v>13.64</v>
      </c>
      <c r="I100" s="40">
        <v>16.5</v>
      </c>
      <c r="J100" s="40">
        <f t="shared" si="6"/>
        <v>16.5</v>
      </c>
      <c r="K100" s="40">
        <v>1619.97</v>
      </c>
      <c r="L100" s="40">
        <f t="shared" si="7"/>
        <v>1619.97</v>
      </c>
      <c r="M100" s="150">
        <f t="shared" si="4"/>
        <v>4.8856709655546672E-4</v>
      </c>
      <c r="N100" s="71"/>
    </row>
    <row r="101" spans="1:14" ht="39" customHeight="1">
      <c r="A101" s="37" t="s">
        <v>255</v>
      </c>
      <c r="B101" s="37">
        <v>104920</v>
      </c>
      <c r="C101" s="37" t="s">
        <v>82</v>
      </c>
      <c r="D101" s="37" t="s">
        <v>256</v>
      </c>
      <c r="E101" s="38" t="s">
        <v>228</v>
      </c>
      <c r="F101" s="39">
        <v>203.64</v>
      </c>
      <c r="G101" s="40">
        <v>10.24</v>
      </c>
      <c r="H101" s="40">
        <f t="shared" si="5"/>
        <v>10.24</v>
      </c>
      <c r="I101" s="40">
        <v>12.38</v>
      </c>
      <c r="J101" s="40">
        <f t="shared" si="6"/>
        <v>12.379899999999999</v>
      </c>
      <c r="K101" s="40">
        <v>2521.06</v>
      </c>
      <c r="L101" s="40">
        <f t="shared" si="7"/>
        <v>2521.06</v>
      </c>
      <c r="M101" s="150">
        <f t="shared" si="4"/>
        <v>7.6032702114367848E-4</v>
      </c>
      <c r="N101" s="71"/>
    </row>
    <row r="102" spans="1:14" ht="24" customHeight="1">
      <c r="A102" s="32" t="s">
        <v>257</v>
      </c>
      <c r="B102" s="32" t="s">
        <v>55</v>
      </c>
      <c r="C102" s="32"/>
      <c r="D102" s="32" t="s">
        <v>258</v>
      </c>
      <c r="E102" s="33"/>
      <c r="F102" s="34">
        <v>1</v>
      </c>
      <c r="G102" s="34" t="s">
        <v>56</v>
      </c>
      <c r="H102" s="34" t="s">
        <v>56</v>
      </c>
      <c r="I102" s="34" t="s">
        <v>56</v>
      </c>
      <c r="J102" s="34" t="s">
        <v>56</v>
      </c>
      <c r="K102" s="35">
        <f>K103+K110+K138+K155</f>
        <v>375942.23</v>
      </c>
      <c r="L102" s="35">
        <f>L103+L110+L138+L155</f>
        <v>375942.23</v>
      </c>
      <c r="M102" s="151">
        <f t="shared" si="4"/>
        <v>0.11338049703617194</v>
      </c>
      <c r="N102" s="71"/>
    </row>
    <row r="103" spans="1:14" ht="24" customHeight="1">
      <c r="A103" s="32" t="s">
        <v>259</v>
      </c>
      <c r="B103" s="32" t="s">
        <v>55</v>
      </c>
      <c r="C103" s="32"/>
      <c r="D103" s="32" t="s">
        <v>260</v>
      </c>
      <c r="E103" s="33"/>
      <c r="F103" s="34">
        <v>1</v>
      </c>
      <c r="G103" s="34" t="s">
        <v>56</v>
      </c>
      <c r="H103" s="34" t="s">
        <v>56</v>
      </c>
      <c r="I103" s="34" t="s">
        <v>56</v>
      </c>
      <c r="J103" s="34" t="s">
        <v>56</v>
      </c>
      <c r="K103" s="35">
        <f>SUM(K104:K109)</f>
        <v>43191.679999999993</v>
      </c>
      <c r="L103" s="35">
        <f>SUM(L104:L109)</f>
        <v>43191.679999999993</v>
      </c>
      <c r="M103" s="151">
        <f t="shared" si="4"/>
        <v>1.3026187949747721E-2</v>
      </c>
      <c r="N103" s="71"/>
    </row>
    <row r="104" spans="1:14" ht="52" customHeight="1">
      <c r="A104" s="37" t="s">
        <v>261</v>
      </c>
      <c r="B104" s="37">
        <v>92439</v>
      </c>
      <c r="C104" s="37" t="s">
        <v>82</v>
      </c>
      <c r="D104" s="37" t="s">
        <v>262</v>
      </c>
      <c r="E104" s="38" t="s">
        <v>84</v>
      </c>
      <c r="F104" s="39">
        <v>215.09</v>
      </c>
      <c r="G104" s="40">
        <v>60.37</v>
      </c>
      <c r="H104" s="40">
        <f t="shared" si="5"/>
        <v>60.37</v>
      </c>
      <c r="I104" s="40">
        <v>73.010000000000005</v>
      </c>
      <c r="J104" s="40">
        <f t="shared" si="6"/>
        <v>73.009900000000002</v>
      </c>
      <c r="K104" s="40">
        <v>15703.72</v>
      </c>
      <c r="L104" s="40">
        <f t="shared" si="7"/>
        <v>15703.72</v>
      </c>
      <c r="M104" s="150">
        <f t="shared" si="4"/>
        <v>4.7360882519552911E-3</v>
      </c>
      <c r="N104" s="71"/>
    </row>
    <row r="105" spans="1:14" ht="39" customHeight="1">
      <c r="A105" s="37" t="s">
        <v>263</v>
      </c>
      <c r="B105" s="37">
        <v>103672</v>
      </c>
      <c r="C105" s="37" t="s">
        <v>82</v>
      </c>
      <c r="D105" s="37" t="s">
        <v>264</v>
      </c>
      <c r="E105" s="38" t="s">
        <v>126</v>
      </c>
      <c r="F105" s="39">
        <v>11.54</v>
      </c>
      <c r="G105" s="40">
        <v>619.54999999999995</v>
      </c>
      <c r="H105" s="40">
        <f t="shared" si="5"/>
        <v>619.54999999999995</v>
      </c>
      <c r="I105" s="40">
        <v>749.28</v>
      </c>
      <c r="J105" s="40">
        <f t="shared" si="6"/>
        <v>749.27980000000002</v>
      </c>
      <c r="K105" s="40">
        <v>8646.69</v>
      </c>
      <c r="L105" s="40">
        <f t="shared" si="7"/>
        <v>8646.69</v>
      </c>
      <c r="M105" s="150">
        <f t="shared" si="4"/>
        <v>2.607757074584831E-3</v>
      </c>
      <c r="N105" s="71"/>
    </row>
    <row r="106" spans="1:14" ht="39" customHeight="1">
      <c r="A106" s="37" t="s">
        <v>265</v>
      </c>
      <c r="B106" s="37">
        <v>92759</v>
      </c>
      <c r="C106" s="37" t="s">
        <v>82</v>
      </c>
      <c r="D106" s="37" t="s">
        <v>266</v>
      </c>
      <c r="E106" s="38" t="s">
        <v>228</v>
      </c>
      <c r="F106" s="39">
        <v>315.64</v>
      </c>
      <c r="G106" s="40">
        <v>13.94</v>
      </c>
      <c r="H106" s="40">
        <f t="shared" si="5"/>
        <v>13.94</v>
      </c>
      <c r="I106" s="40">
        <v>16.86</v>
      </c>
      <c r="J106" s="40">
        <f t="shared" si="6"/>
        <v>16.8599</v>
      </c>
      <c r="K106" s="40">
        <v>5321.69</v>
      </c>
      <c r="L106" s="40">
        <f t="shared" si="7"/>
        <v>5321.69</v>
      </c>
      <c r="M106" s="150">
        <f t="shared" si="4"/>
        <v>1.6049696179980255E-3</v>
      </c>
      <c r="N106" s="71"/>
    </row>
    <row r="107" spans="1:14" ht="39" customHeight="1">
      <c r="A107" s="37" t="s">
        <v>267</v>
      </c>
      <c r="B107" s="37">
        <v>92760</v>
      </c>
      <c r="C107" s="37" t="s">
        <v>82</v>
      </c>
      <c r="D107" s="37" t="s">
        <v>268</v>
      </c>
      <c r="E107" s="38" t="s">
        <v>228</v>
      </c>
      <c r="F107" s="39">
        <v>48.55</v>
      </c>
      <c r="G107" s="40">
        <v>12.71</v>
      </c>
      <c r="H107" s="40">
        <f t="shared" si="5"/>
        <v>12.71</v>
      </c>
      <c r="I107" s="40">
        <v>15.37</v>
      </c>
      <c r="J107" s="40">
        <f t="shared" si="6"/>
        <v>15.369899999999999</v>
      </c>
      <c r="K107" s="40">
        <v>746.21</v>
      </c>
      <c r="L107" s="40">
        <f t="shared" si="7"/>
        <v>746.21</v>
      </c>
      <c r="M107" s="150">
        <f t="shared" si="4"/>
        <v>2.2504963247507967E-4</v>
      </c>
      <c r="N107" s="71"/>
    </row>
    <row r="108" spans="1:14" ht="39" customHeight="1">
      <c r="A108" s="37" t="s">
        <v>269</v>
      </c>
      <c r="B108" s="37">
        <v>92762</v>
      </c>
      <c r="C108" s="37" t="s">
        <v>82</v>
      </c>
      <c r="D108" s="37" t="s">
        <v>270</v>
      </c>
      <c r="E108" s="38" t="s">
        <v>228</v>
      </c>
      <c r="F108" s="39">
        <v>325.82</v>
      </c>
      <c r="G108" s="40">
        <v>10.19</v>
      </c>
      <c r="H108" s="40">
        <f t="shared" si="5"/>
        <v>10.19</v>
      </c>
      <c r="I108" s="40">
        <v>12.32</v>
      </c>
      <c r="J108" s="40">
        <f t="shared" si="6"/>
        <v>12.319900000000001</v>
      </c>
      <c r="K108" s="40">
        <v>4014.1</v>
      </c>
      <c r="L108" s="40">
        <f t="shared" si="7"/>
        <v>4014.1</v>
      </c>
      <c r="M108" s="150">
        <f t="shared" si="4"/>
        <v>1.2106132720255923E-3</v>
      </c>
      <c r="N108" s="71"/>
    </row>
    <row r="109" spans="1:14" ht="39" customHeight="1">
      <c r="A109" s="37" t="s">
        <v>271</v>
      </c>
      <c r="B109" s="37">
        <v>92763</v>
      </c>
      <c r="C109" s="37" t="s">
        <v>82</v>
      </c>
      <c r="D109" s="37" t="s">
        <v>272</v>
      </c>
      <c r="E109" s="38" t="s">
        <v>228</v>
      </c>
      <c r="F109" s="39">
        <v>853.73</v>
      </c>
      <c r="G109" s="40">
        <v>8.48</v>
      </c>
      <c r="H109" s="40">
        <f t="shared" si="5"/>
        <v>8.48</v>
      </c>
      <c r="I109" s="40">
        <v>10.26</v>
      </c>
      <c r="J109" s="40">
        <f t="shared" si="6"/>
        <v>10.26</v>
      </c>
      <c r="K109" s="40">
        <v>8759.27</v>
      </c>
      <c r="L109" s="40">
        <f t="shared" si="7"/>
        <v>8759.27</v>
      </c>
      <c r="M109" s="150">
        <f t="shared" si="4"/>
        <v>2.6417101007089037E-3</v>
      </c>
      <c r="N109" s="71"/>
    </row>
    <row r="110" spans="1:14" ht="24" customHeight="1">
      <c r="A110" s="32" t="s">
        <v>273</v>
      </c>
      <c r="B110" s="32" t="s">
        <v>55</v>
      </c>
      <c r="C110" s="32"/>
      <c r="D110" s="32" t="s">
        <v>274</v>
      </c>
      <c r="E110" s="33"/>
      <c r="F110" s="34">
        <v>1</v>
      </c>
      <c r="G110" s="34" t="s">
        <v>56</v>
      </c>
      <c r="H110" s="34" t="s">
        <v>56</v>
      </c>
      <c r="I110" s="34" t="s">
        <v>56</v>
      </c>
      <c r="J110" s="34" t="s">
        <v>56</v>
      </c>
      <c r="K110" s="35">
        <f>K111+K117+K125+K132</f>
        <v>99422.26999999999</v>
      </c>
      <c r="L110" s="35">
        <f>L111+L117+L125+L132</f>
        <v>99422.26999999999</v>
      </c>
      <c r="M110" s="151">
        <f t="shared" si="4"/>
        <v>2.9984783537259131E-2</v>
      </c>
      <c r="N110" s="71"/>
    </row>
    <row r="111" spans="1:14" ht="24" customHeight="1">
      <c r="A111" s="32" t="s">
        <v>275</v>
      </c>
      <c r="B111" s="32" t="s">
        <v>55</v>
      </c>
      <c r="C111" s="32"/>
      <c r="D111" s="32" t="s">
        <v>276</v>
      </c>
      <c r="E111" s="33"/>
      <c r="F111" s="34">
        <v>1</v>
      </c>
      <c r="G111" s="34" t="s">
        <v>56</v>
      </c>
      <c r="H111" s="34" t="s">
        <v>56</v>
      </c>
      <c r="I111" s="34" t="s">
        <v>56</v>
      </c>
      <c r="J111" s="34" t="s">
        <v>56</v>
      </c>
      <c r="K111" s="35">
        <f>SUM(K112:K116)</f>
        <v>37326.299999999996</v>
      </c>
      <c r="L111" s="35">
        <f>SUM(L112:L116)</f>
        <v>37326.299999999996</v>
      </c>
      <c r="M111" s="151">
        <f t="shared" si="4"/>
        <v>1.1257246749111598E-2</v>
      </c>
      <c r="N111" s="71"/>
    </row>
    <row r="112" spans="1:14" ht="39" customHeight="1">
      <c r="A112" s="37" t="s">
        <v>277</v>
      </c>
      <c r="B112" s="37">
        <v>104916</v>
      </c>
      <c r="C112" s="37" t="s">
        <v>82</v>
      </c>
      <c r="D112" s="37" t="s">
        <v>1748</v>
      </c>
      <c r="E112" s="38" t="s">
        <v>228</v>
      </c>
      <c r="F112" s="39">
        <v>263.64</v>
      </c>
      <c r="G112" s="40">
        <v>16.98</v>
      </c>
      <c r="H112" s="40">
        <f t="shared" si="5"/>
        <v>16.98</v>
      </c>
      <c r="I112" s="40">
        <v>20.54</v>
      </c>
      <c r="J112" s="40">
        <f t="shared" si="6"/>
        <v>20.54</v>
      </c>
      <c r="K112" s="40">
        <v>5415.17</v>
      </c>
      <c r="L112" s="40">
        <f t="shared" si="7"/>
        <v>5415.17</v>
      </c>
      <c r="M112" s="150">
        <f t="shared" si="4"/>
        <v>1.6331622710632088E-3</v>
      </c>
      <c r="N112" s="71"/>
    </row>
    <row r="113" spans="1:14" ht="39" customHeight="1">
      <c r="A113" s="37" t="s">
        <v>278</v>
      </c>
      <c r="B113" s="37">
        <v>104919</v>
      </c>
      <c r="C113" s="37" t="s">
        <v>82</v>
      </c>
      <c r="D113" s="37" t="s">
        <v>1749</v>
      </c>
      <c r="E113" s="38" t="s">
        <v>228</v>
      </c>
      <c r="F113" s="39">
        <v>719.55</v>
      </c>
      <c r="G113" s="40">
        <v>12.15</v>
      </c>
      <c r="H113" s="40">
        <f t="shared" si="5"/>
        <v>12.15</v>
      </c>
      <c r="I113" s="40">
        <v>14.69</v>
      </c>
      <c r="J113" s="40">
        <f t="shared" si="6"/>
        <v>14.69</v>
      </c>
      <c r="K113" s="40">
        <v>10570.19</v>
      </c>
      <c r="L113" s="40">
        <f t="shared" si="7"/>
        <v>10570.19</v>
      </c>
      <c r="M113" s="150">
        <f t="shared" si="4"/>
        <v>3.1878658483426412E-3</v>
      </c>
      <c r="N113" s="71"/>
    </row>
    <row r="114" spans="1:14" ht="39" customHeight="1">
      <c r="A114" s="37" t="s">
        <v>279</v>
      </c>
      <c r="B114" s="37">
        <v>96536</v>
      </c>
      <c r="C114" s="37" t="s">
        <v>82</v>
      </c>
      <c r="D114" s="37" t="s">
        <v>280</v>
      </c>
      <c r="E114" s="38" t="s">
        <v>84</v>
      </c>
      <c r="F114" s="39">
        <v>125.57</v>
      </c>
      <c r="G114" s="40">
        <v>72.069999999999993</v>
      </c>
      <c r="H114" s="40">
        <f t="shared" si="5"/>
        <v>72.069999999999993</v>
      </c>
      <c r="I114" s="40">
        <v>87.16</v>
      </c>
      <c r="J114" s="40">
        <f t="shared" si="6"/>
        <v>87.159899999999993</v>
      </c>
      <c r="K114" s="40">
        <v>10944.68</v>
      </c>
      <c r="L114" s="40">
        <f t="shared" si="7"/>
        <v>10944.68</v>
      </c>
      <c r="M114" s="150">
        <f t="shared" si="4"/>
        <v>3.3008083670245038E-3</v>
      </c>
      <c r="N114" s="71"/>
    </row>
    <row r="115" spans="1:14" ht="52" customHeight="1">
      <c r="A115" s="37" t="s">
        <v>281</v>
      </c>
      <c r="B115" s="37" t="s">
        <v>245</v>
      </c>
      <c r="C115" s="37" t="s">
        <v>63</v>
      </c>
      <c r="D115" s="37" t="s">
        <v>246</v>
      </c>
      <c r="E115" s="38" t="s">
        <v>126</v>
      </c>
      <c r="F115" s="39">
        <v>12.54</v>
      </c>
      <c r="G115" s="40">
        <v>621.22</v>
      </c>
      <c r="H115" s="40">
        <f t="shared" si="5"/>
        <v>621.22</v>
      </c>
      <c r="I115" s="40">
        <v>751.3</v>
      </c>
      <c r="J115" s="40">
        <f t="shared" si="6"/>
        <v>751.2998</v>
      </c>
      <c r="K115" s="40">
        <v>9421.2999999999993</v>
      </c>
      <c r="L115" s="40">
        <f t="shared" si="7"/>
        <v>9421.2999999999993</v>
      </c>
      <c r="M115" s="150">
        <f t="shared" si="4"/>
        <v>2.8413718690951176E-3</v>
      </c>
      <c r="N115" s="71"/>
    </row>
    <row r="116" spans="1:14" ht="39" customHeight="1">
      <c r="A116" s="37" t="s">
        <v>282</v>
      </c>
      <c r="B116" s="37">
        <v>96525</v>
      </c>
      <c r="C116" s="37" t="s">
        <v>82</v>
      </c>
      <c r="D116" s="37" t="s">
        <v>283</v>
      </c>
      <c r="E116" s="38" t="s">
        <v>126</v>
      </c>
      <c r="F116" s="39">
        <v>14.26</v>
      </c>
      <c r="G116" s="40">
        <v>56.53</v>
      </c>
      <c r="H116" s="40">
        <f t="shared" si="5"/>
        <v>56.53</v>
      </c>
      <c r="I116" s="40">
        <v>68.37</v>
      </c>
      <c r="J116" s="40">
        <f t="shared" si="6"/>
        <v>68.370199999999997</v>
      </c>
      <c r="K116" s="40">
        <v>974.96</v>
      </c>
      <c r="L116" s="40">
        <f t="shared" si="7"/>
        <v>974.96</v>
      </c>
      <c r="M116" s="150">
        <f t="shared" si="4"/>
        <v>2.9403839358612679E-4</v>
      </c>
      <c r="N116" s="71"/>
    </row>
    <row r="117" spans="1:14" ht="24" customHeight="1">
      <c r="A117" s="32" t="s">
        <v>284</v>
      </c>
      <c r="B117" s="32" t="s">
        <v>55</v>
      </c>
      <c r="C117" s="32"/>
      <c r="D117" s="32" t="s">
        <v>285</v>
      </c>
      <c r="E117" s="33"/>
      <c r="F117" s="34">
        <v>1</v>
      </c>
      <c r="G117" s="34" t="s">
        <v>56</v>
      </c>
      <c r="H117" s="34" t="s">
        <v>56</v>
      </c>
      <c r="I117" s="34" t="s">
        <v>56</v>
      </c>
      <c r="J117" s="34" t="s">
        <v>56</v>
      </c>
      <c r="K117" s="35">
        <f>SUM(K118:K124)</f>
        <v>43673.38</v>
      </c>
      <c r="L117" s="35">
        <f>SUM(L118:L124)</f>
        <v>43673.38</v>
      </c>
      <c r="M117" s="151">
        <f t="shared" si="4"/>
        <v>1.3171463955112494E-2</v>
      </c>
      <c r="N117" s="71"/>
    </row>
    <row r="118" spans="1:14" ht="39" customHeight="1">
      <c r="A118" s="37" t="s">
        <v>286</v>
      </c>
      <c r="B118" s="37">
        <v>92759</v>
      </c>
      <c r="C118" s="37" t="s">
        <v>82</v>
      </c>
      <c r="D118" s="37" t="s">
        <v>266</v>
      </c>
      <c r="E118" s="38" t="s">
        <v>228</v>
      </c>
      <c r="F118" s="39">
        <v>206.18</v>
      </c>
      <c r="G118" s="40">
        <v>13.94</v>
      </c>
      <c r="H118" s="40">
        <f t="shared" si="5"/>
        <v>13.94</v>
      </c>
      <c r="I118" s="40">
        <v>16.86</v>
      </c>
      <c r="J118" s="40">
        <f t="shared" si="6"/>
        <v>16.8599</v>
      </c>
      <c r="K118" s="40">
        <v>3476.19</v>
      </c>
      <c r="L118" s="40">
        <f t="shared" si="7"/>
        <v>3476.19</v>
      </c>
      <c r="M118" s="150">
        <f t="shared" si="4"/>
        <v>1.0483848808157854E-3</v>
      </c>
      <c r="N118" s="71"/>
    </row>
    <row r="119" spans="1:14" ht="39" customHeight="1">
      <c r="A119" s="37" t="s">
        <v>287</v>
      </c>
      <c r="B119" s="37">
        <v>92760</v>
      </c>
      <c r="C119" s="37" t="s">
        <v>82</v>
      </c>
      <c r="D119" s="37" t="s">
        <v>268</v>
      </c>
      <c r="E119" s="38" t="s">
        <v>228</v>
      </c>
      <c r="F119" s="39">
        <v>81.36</v>
      </c>
      <c r="G119" s="40">
        <v>12.71</v>
      </c>
      <c r="H119" s="40">
        <f t="shared" si="5"/>
        <v>12.71</v>
      </c>
      <c r="I119" s="40">
        <v>15.37</v>
      </c>
      <c r="J119" s="40">
        <f t="shared" si="6"/>
        <v>15.369899999999999</v>
      </c>
      <c r="K119" s="40">
        <v>1250.5</v>
      </c>
      <c r="L119" s="40">
        <f t="shared" si="7"/>
        <v>1250.5</v>
      </c>
      <c r="M119" s="150">
        <f t="shared" si="4"/>
        <v>3.7713856074039092E-4</v>
      </c>
      <c r="N119" s="71"/>
    </row>
    <row r="120" spans="1:14" ht="39" customHeight="1">
      <c r="A120" s="37" t="s">
        <v>288</v>
      </c>
      <c r="B120" s="37">
        <v>92761</v>
      </c>
      <c r="C120" s="37" t="s">
        <v>82</v>
      </c>
      <c r="D120" s="37" t="s">
        <v>289</v>
      </c>
      <c r="E120" s="38" t="s">
        <v>228</v>
      </c>
      <c r="F120" s="39">
        <v>10.18</v>
      </c>
      <c r="G120" s="40">
        <v>11.62</v>
      </c>
      <c r="H120" s="40">
        <f t="shared" si="5"/>
        <v>11.62</v>
      </c>
      <c r="I120" s="40">
        <v>14.05</v>
      </c>
      <c r="J120" s="40">
        <f t="shared" si="6"/>
        <v>14.05</v>
      </c>
      <c r="K120" s="40">
        <v>143.03</v>
      </c>
      <c r="L120" s="40">
        <f t="shared" si="7"/>
        <v>143.03</v>
      </c>
      <c r="M120" s="150">
        <f t="shared" si="4"/>
        <v>4.3136448094920525E-5</v>
      </c>
      <c r="N120" s="71"/>
    </row>
    <row r="121" spans="1:14" ht="39" customHeight="1">
      <c r="A121" s="37" t="s">
        <v>290</v>
      </c>
      <c r="B121" s="37">
        <v>92762</v>
      </c>
      <c r="C121" s="37" t="s">
        <v>82</v>
      </c>
      <c r="D121" s="37" t="s">
        <v>270</v>
      </c>
      <c r="E121" s="38" t="s">
        <v>228</v>
      </c>
      <c r="F121" s="39">
        <v>335.27</v>
      </c>
      <c r="G121" s="40">
        <v>10.19</v>
      </c>
      <c r="H121" s="40">
        <f t="shared" si="5"/>
        <v>10.19</v>
      </c>
      <c r="I121" s="40">
        <v>12.32</v>
      </c>
      <c r="J121" s="40">
        <f t="shared" si="6"/>
        <v>12.32</v>
      </c>
      <c r="K121" s="40">
        <v>4130.53</v>
      </c>
      <c r="L121" s="40">
        <f t="shared" si="7"/>
        <v>4130.53</v>
      </c>
      <c r="M121" s="150">
        <f t="shared" si="4"/>
        <v>1.2457274204678184E-3</v>
      </c>
      <c r="N121" s="71"/>
    </row>
    <row r="122" spans="1:14" ht="39" customHeight="1">
      <c r="A122" s="37" t="s">
        <v>291</v>
      </c>
      <c r="B122" s="37">
        <v>92763</v>
      </c>
      <c r="C122" s="37" t="s">
        <v>82</v>
      </c>
      <c r="D122" s="37" t="s">
        <v>272</v>
      </c>
      <c r="E122" s="38" t="s">
        <v>228</v>
      </c>
      <c r="F122" s="39">
        <v>355.36</v>
      </c>
      <c r="G122" s="40">
        <v>8.48</v>
      </c>
      <c r="H122" s="40">
        <f t="shared" si="5"/>
        <v>8.48</v>
      </c>
      <c r="I122" s="40">
        <v>10.26</v>
      </c>
      <c r="J122" s="40">
        <f t="shared" si="6"/>
        <v>10.2599</v>
      </c>
      <c r="K122" s="40">
        <v>3645.99</v>
      </c>
      <c r="L122" s="40">
        <f t="shared" si="7"/>
        <v>3645.99</v>
      </c>
      <c r="M122" s="150">
        <f t="shared" si="4"/>
        <v>1.0995948988995264E-3</v>
      </c>
      <c r="N122" s="71"/>
    </row>
    <row r="123" spans="1:14" ht="39" customHeight="1">
      <c r="A123" s="37" t="s">
        <v>292</v>
      </c>
      <c r="B123" s="37">
        <v>92476</v>
      </c>
      <c r="C123" s="37" t="s">
        <v>82</v>
      </c>
      <c r="D123" s="37" t="s">
        <v>293</v>
      </c>
      <c r="E123" s="38" t="s">
        <v>84</v>
      </c>
      <c r="F123" s="39">
        <v>170.12</v>
      </c>
      <c r="G123" s="40">
        <v>115.57</v>
      </c>
      <c r="H123" s="40">
        <f t="shared" si="5"/>
        <v>115.57</v>
      </c>
      <c r="I123" s="40">
        <v>139.77000000000001</v>
      </c>
      <c r="J123" s="40">
        <f t="shared" si="6"/>
        <v>139.76990000000001</v>
      </c>
      <c r="K123" s="40">
        <v>23777.67</v>
      </c>
      <c r="L123" s="40">
        <f t="shared" si="7"/>
        <v>23777.67</v>
      </c>
      <c r="M123" s="150">
        <f t="shared" si="4"/>
        <v>7.171112548228685E-3</v>
      </c>
      <c r="N123" s="71"/>
    </row>
    <row r="124" spans="1:14" ht="52" customHeight="1">
      <c r="A124" s="37" t="s">
        <v>294</v>
      </c>
      <c r="B124" s="37" t="s">
        <v>295</v>
      </c>
      <c r="C124" s="37" t="s">
        <v>63</v>
      </c>
      <c r="D124" s="37" t="s">
        <v>296</v>
      </c>
      <c r="E124" s="38" t="s">
        <v>126</v>
      </c>
      <c r="F124" s="39">
        <v>9.9</v>
      </c>
      <c r="G124" s="40">
        <v>605.48</v>
      </c>
      <c r="H124" s="40">
        <f t="shared" si="5"/>
        <v>605.48</v>
      </c>
      <c r="I124" s="40">
        <v>732.27</v>
      </c>
      <c r="J124" s="40">
        <f t="shared" si="6"/>
        <v>732.26959999999997</v>
      </c>
      <c r="K124" s="40">
        <v>7249.47</v>
      </c>
      <c r="L124" s="40">
        <f t="shared" si="7"/>
        <v>7249.47</v>
      </c>
      <c r="M124" s="150">
        <f t="shared" si="4"/>
        <v>2.1863691978653674E-3</v>
      </c>
      <c r="N124" s="71"/>
    </row>
    <row r="125" spans="1:14" ht="24" customHeight="1">
      <c r="A125" s="32" t="s">
        <v>297</v>
      </c>
      <c r="B125" s="32" t="s">
        <v>55</v>
      </c>
      <c r="C125" s="32"/>
      <c r="D125" s="32" t="s">
        <v>298</v>
      </c>
      <c r="E125" s="33"/>
      <c r="F125" s="34">
        <v>1</v>
      </c>
      <c r="G125" s="34" t="s">
        <v>56</v>
      </c>
      <c r="H125" s="34" t="s">
        <v>56</v>
      </c>
      <c r="I125" s="34" t="s">
        <v>56</v>
      </c>
      <c r="J125" s="34" t="s">
        <v>56</v>
      </c>
      <c r="K125" s="35">
        <f>SUM(K126:K131)</f>
        <v>10302.27</v>
      </c>
      <c r="L125" s="35">
        <f>SUM(L126:L131)</f>
        <v>10302.27</v>
      </c>
      <c r="M125" s="151">
        <f t="shared" si="4"/>
        <v>3.1070637986076828E-3</v>
      </c>
      <c r="N125" s="71"/>
    </row>
    <row r="126" spans="1:14" ht="39" customHeight="1">
      <c r="A126" s="37" t="s">
        <v>299</v>
      </c>
      <c r="B126" s="37">
        <v>92759</v>
      </c>
      <c r="C126" s="37" t="s">
        <v>82</v>
      </c>
      <c r="D126" s="37" t="s">
        <v>266</v>
      </c>
      <c r="E126" s="38" t="s">
        <v>228</v>
      </c>
      <c r="F126" s="39">
        <v>46</v>
      </c>
      <c r="G126" s="40">
        <v>13.94</v>
      </c>
      <c r="H126" s="40">
        <f t="shared" si="5"/>
        <v>13.94</v>
      </c>
      <c r="I126" s="40">
        <v>16.86</v>
      </c>
      <c r="J126" s="40">
        <f t="shared" si="6"/>
        <v>16.86</v>
      </c>
      <c r="K126" s="40">
        <v>775.56</v>
      </c>
      <c r="L126" s="40">
        <f t="shared" si="7"/>
        <v>775.56</v>
      </c>
      <c r="M126" s="150">
        <f t="shared" si="4"/>
        <v>2.3390130521216919E-4</v>
      </c>
      <c r="N126" s="71"/>
    </row>
    <row r="127" spans="1:14" ht="39" customHeight="1">
      <c r="A127" s="37" t="s">
        <v>300</v>
      </c>
      <c r="B127" s="37">
        <v>92760</v>
      </c>
      <c r="C127" s="37" t="s">
        <v>82</v>
      </c>
      <c r="D127" s="37" t="s">
        <v>268</v>
      </c>
      <c r="E127" s="38" t="s">
        <v>228</v>
      </c>
      <c r="F127" s="39">
        <v>1.45</v>
      </c>
      <c r="G127" s="40">
        <v>12.71</v>
      </c>
      <c r="H127" s="40">
        <f t="shared" si="5"/>
        <v>12.71</v>
      </c>
      <c r="I127" s="40">
        <v>15.37</v>
      </c>
      <c r="J127" s="40">
        <f t="shared" si="6"/>
        <v>15.372400000000001</v>
      </c>
      <c r="K127" s="40">
        <v>22.29</v>
      </c>
      <c r="L127" s="40">
        <f t="shared" si="7"/>
        <v>22.29</v>
      </c>
      <c r="M127" s="150">
        <f t="shared" si="4"/>
        <v>6.7224458367879355E-6</v>
      </c>
      <c r="N127" s="71"/>
    </row>
    <row r="128" spans="1:14" ht="39" customHeight="1">
      <c r="A128" s="37" t="s">
        <v>301</v>
      </c>
      <c r="B128" s="37">
        <v>92762</v>
      </c>
      <c r="C128" s="37" t="s">
        <v>82</v>
      </c>
      <c r="D128" s="37" t="s">
        <v>270</v>
      </c>
      <c r="E128" s="38" t="s">
        <v>228</v>
      </c>
      <c r="F128" s="39">
        <v>129.72999999999999</v>
      </c>
      <c r="G128" s="40">
        <v>10.19</v>
      </c>
      <c r="H128" s="40">
        <f t="shared" si="5"/>
        <v>10.19</v>
      </c>
      <c r="I128" s="40">
        <v>12.32</v>
      </c>
      <c r="J128" s="40">
        <f t="shared" si="6"/>
        <v>12.319900000000001</v>
      </c>
      <c r="K128" s="40">
        <v>1598.27</v>
      </c>
      <c r="L128" s="40">
        <f t="shared" si="7"/>
        <v>1598.27</v>
      </c>
      <c r="M128" s="150">
        <f t="shared" si="4"/>
        <v>4.8202258894405805E-4</v>
      </c>
      <c r="N128" s="71"/>
    </row>
    <row r="129" spans="1:14" ht="39" customHeight="1">
      <c r="A129" s="37" t="s">
        <v>302</v>
      </c>
      <c r="B129" s="37">
        <v>92763</v>
      </c>
      <c r="C129" s="37" t="s">
        <v>82</v>
      </c>
      <c r="D129" s="37" t="s">
        <v>272</v>
      </c>
      <c r="E129" s="38" t="s">
        <v>228</v>
      </c>
      <c r="F129" s="39">
        <v>23.18</v>
      </c>
      <c r="G129" s="40">
        <v>8.48</v>
      </c>
      <c r="H129" s="40">
        <f t="shared" si="5"/>
        <v>8.48</v>
      </c>
      <c r="I129" s="40">
        <v>10.26</v>
      </c>
      <c r="J129" s="40">
        <f t="shared" si="6"/>
        <v>10.2601</v>
      </c>
      <c r="K129" s="40">
        <v>237.83</v>
      </c>
      <c r="L129" s="40">
        <f t="shared" si="7"/>
        <v>237.83</v>
      </c>
      <c r="M129" s="150">
        <f t="shared" si="4"/>
        <v>7.1727200240613492E-5</v>
      </c>
      <c r="N129" s="71"/>
    </row>
    <row r="130" spans="1:14" ht="39" customHeight="1">
      <c r="A130" s="37" t="s">
        <v>303</v>
      </c>
      <c r="B130" s="37">
        <v>92476</v>
      </c>
      <c r="C130" s="37" t="s">
        <v>82</v>
      </c>
      <c r="D130" s="37" t="s">
        <v>293</v>
      </c>
      <c r="E130" s="38" t="s">
        <v>84</v>
      </c>
      <c r="F130" s="39">
        <v>42.29</v>
      </c>
      <c r="G130" s="40">
        <v>115.57</v>
      </c>
      <c r="H130" s="40">
        <f t="shared" si="5"/>
        <v>115.57</v>
      </c>
      <c r="I130" s="40">
        <v>139.77000000000001</v>
      </c>
      <c r="J130" s="40">
        <f t="shared" si="6"/>
        <v>139.76990000000001</v>
      </c>
      <c r="K130" s="40">
        <v>5910.87</v>
      </c>
      <c r="L130" s="40">
        <f t="shared" si="7"/>
        <v>5910.87</v>
      </c>
      <c r="M130" s="150">
        <f t="shared" si="4"/>
        <v>1.7826605394030822E-3</v>
      </c>
      <c r="N130" s="71"/>
    </row>
    <row r="131" spans="1:14" ht="52" customHeight="1">
      <c r="A131" s="37" t="s">
        <v>304</v>
      </c>
      <c r="B131" s="37" t="s">
        <v>295</v>
      </c>
      <c r="C131" s="37" t="s">
        <v>63</v>
      </c>
      <c r="D131" s="37" t="s">
        <v>296</v>
      </c>
      <c r="E131" s="38" t="s">
        <v>126</v>
      </c>
      <c r="F131" s="39">
        <v>2.4</v>
      </c>
      <c r="G131" s="40">
        <v>605.48</v>
      </c>
      <c r="H131" s="40">
        <f t="shared" si="5"/>
        <v>605.48</v>
      </c>
      <c r="I131" s="40">
        <v>732.27</v>
      </c>
      <c r="J131" s="40">
        <f t="shared" si="6"/>
        <v>732.27080000000001</v>
      </c>
      <c r="K131" s="40">
        <v>1757.45</v>
      </c>
      <c r="L131" s="40">
        <f t="shared" si="7"/>
        <v>1757.45</v>
      </c>
      <c r="M131" s="150">
        <f t="shared" si="4"/>
        <v>5.3002971897097163E-4</v>
      </c>
      <c r="N131" s="71"/>
    </row>
    <row r="132" spans="1:14" ht="24" customHeight="1">
      <c r="A132" s="32" t="s">
        <v>305</v>
      </c>
      <c r="B132" s="32" t="s">
        <v>55</v>
      </c>
      <c r="C132" s="32"/>
      <c r="D132" s="32" t="s">
        <v>306</v>
      </c>
      <c r="E132" s="33"/>
      <c r="F132" s="34">
        <v>1</v>
      </c>
      <c r="G132" s="34" t="s">
        <v>56</v>
      </c>
      <c r="H132" s="34" t="s">
        <v>56</v>
      </c>
      <c r="I132" s="34" t="s">
        <v>56</v>
      </c>
      <c r="J132" s="34" t="s">
        <v>56</v>
      </c>
      <c r="K132" s="35">
        <f>SUM(K133:K137)</f>
        <v>8120.32</v>
      </c>
      <c r="L132" s="35">
        <f>SUM(L133:L137)</f>
        <v>8120.32</v>
      </c>
      <c r="M132" s="151">
        <f t="shared" si="4"/>
        <v>2.4490090344273579E-3</v>
      </c>
      <c r="N132" s="71"/>
    </row>
    <row r="133" spans="1:14" ht="39" customHeight="1">
      <c r="A133" s="37" t="s">
        <v>307</v>
      </c>
      <c r="B133" s="37">
        <v>92759</v>
      </c>
      <c r="C133" s="37" t="s">
        <v>82</v>
      </c>
      <c r="D133" s="37" t="s">
        <v>266</v>
      </c>
      <c r="E133" s="38" t="s">
        <v>228</v>
      </c>
      <c r="F133" s="39">
        <v>35.36</v>
      </c>
      <c r="G133" s="40">
        <v>13.94</v>
      </c>
      <c r="H133" s="40">
        <f t="shared" si="5"/>
        <v>13.94</v>
      </c>
      <c r="I133" s="40">
        <v>16.86</v>
      </c>
      <c r="J133" s="40">
        <f t="shared" si="6"/>
        <v>16.86</v>
      </c>
      <c r="K133" s="40">
        <v>596.16999999999996</v>
      </c>
      <c r="L133" s="40">
        <f t="shared" si="7"/>
        <v>596.16999999999996</v>
      </c>
      <c r="M133" s="150">
        <f t="shared" si="4"/>
        <v>1.7979903699048288E-4</v>
      </c>
      <c r="N133" s="71"/>
    </row>
    <row r="134" spans="1:14" ht="39" customHeight="1">
      <c r="A134" s="37" t="s">
        <v>308</v>
      </c>
      <c r="B134" s="37">
        <v>92762</v>
      </c>
      <c r="C134" s="37" t="s">
        <v>82</v>
      </c>
      <c r="D134" s="37" t="s">
        <v>270</v>
      </c>
      <c r="E134" s="38" t="s">
        <v>228</v>
      </c>
      <c r="F134" s="39">
        <v>108.45</v>
      </c>
      <c r="G134" s="40">
        <v>10.19</v>
      </c>
      <c r="H134" s="40">
        <f t="shared" si="5"/>
        <v>10.19</v>
      </c>
      <c r="I134" s="40">
        <v>12.32</v>
      </c>
      <c r="J134" s="40">
        <f t="shared" si="6"/>
        <v>12.319900000000001</v>
      </c>
      <c r="K134" s="40">
        <v>1336.1</v>
      </c>
      <c r="L134" s="40">
        <f t="shared" si="7"/>
        <v>1336.1</v>
      </c>
      <c r="M134" s="150">
        <f t="shared" si="4"/>
        <v>4.0295468293101661E-4</v>
      </c>
      <c r="N134" s="71"/>
    </row>
    <row r="135" spans="1:14" ht="39" customHeight="1">
      <c r="A135" s="37" t="s">
        <v>309</v>
      </c>
      <c r="B135" s="37">
        <v>92763</v>
      </c>
      <c r="C135" s="37" t="s">
        <v>82</v>
      </c>
      <c r="D135" s="37" t="s">
        <v>272</v>
      </c>
      <c r="E135" s="38" t="s">
        <v>228</v>
      </c>
      <c r="F135" s="39">
        <v>24.09</v>
      </c>
      <c r="G135" s="40">
        <v>8.48</v>
      </c>
      <c r="H135" s="40">
        <f t="shared" si="5"/>
        <v>8.48</v>
      </c>
      <c r="I135" s="40">
        <v>10.26</v>
      </c>
      <c r="J135" s="40">
        <f t="shared" si="6"/>
        <v>10.2598</v>
      </c>
      <c r="K135" s="40">
        <v>247.16</v>
      </c>
      <c r="L135" s="40">
        <f t="shared" si="7"/>
        <v>247.16</v>
      </c>
      <c r="M135" s="150">
        <f t="shared" si="4"/>
        <v>7.4541036923306687E-5</v>
      </c>
      <c r="N135" s="71"/>
    </row>
    <row r="136" spans="1:14" ht="39" customHeight="1">
      <c r="A136" s="37" t="s">
        <v>310</v>
      </c>
      <c r="B136" s="37">
        <v>92476</v>
      </c>
      <c r="C136" s="37" t="s">
        <v>82</v>
      </c>
      <c r="D136" s="37" t="s">
        <v>293</v>
      </c>
      <c r="E136" s="38" t="s">
        <v>84</v>
      </c>
      <c r="F136" s="39">
        <v>32.76</v>
      </c>
      <c r="G136" s="40">
        <v>115.57</v>
      </c>
      <c r="H136" s="40">
        <f t="shared" si="5"/>
        <v>115.57</v>
      </c>
      <c r="I136" s="40">
        <v>139.77000000000001</v>
      </c>
      <c r="J136" s="40">
        <f t="shared" si="6"/>
        <v>139.77010000000001</v>
      </c>
      <c r="K136" s="40">
        <v>4578.87</v>
      </c>
      <c r="L136" s="40">
        <f t="shared" si="7"/>
        <v>4578.87</v>
      </c>
      <c r="M136" s="150">
        <f t="shared" si="4"/>
        <v>1.3809423763433456E-3</v>
      </c>
      <c r="N136" s="71"/>
    </row>
    <row r="137" spans="1:14" ht="52" customHeight="1">
      <c r="A137" s="37" t="s">
        <v>311</v>
      </c>
      <c r="B137" s="37" t="s">
        <v>295</v>
      </c>
      <c r="C137" s="37" t="s">
        <v>63</v>
      </c>
      <c r="D137" s="37" t="s">
        <v>296</v>
      </c>
      <c r="E137" s="38" t="s">
        <v>126</v>
      </c>
      <c r="F137" s="39">
        <v>1.86</v>
      </c>
      <c r="G137" s="40">
        <v>605.48</v>
      </c>
      <c r="H137" s="40">
        <f t="shared" si="5"/>
        <v>605.48</v>
      </c>
      <c r="I137" s="40">
        <v>732.27</v>
      </c>
      <c r="J137" s="40">
        <f t="shared" si="6"/>
        <v>732.26880000000006</v>
      </c>
      <c r="K137" s="40">
        <v>1362.02</v>
      </c>
      <c r="L137" s="40">
        <f t="shared" si="7"/>
        <v>1362.02</v>
      </c>
      <c r="M137" s="150">
        <f t="shared" si="4"/>
        <v>4.1077190123920608E-4</v>
      </c>
      <c r="N137" s="71"/>
    </row>
    <row r="138" spans="1:14" ht="24" customHeight="1">
      <c r="A138" s="32" t="s">
        <v>312</v>
      </c>
      <c r="B138" s="32" t="s">
        <v>55</v>
      </c>
      <c r="C138" s="32"/>
      <c r="D138" s="32" t="s">
        <v>313</v>
      </c>
      <c r="E138" s="33"/>
      <c r="F138" s="34">
        <v>1</v>
      </c>
      <c r="G138" s="34" t="s">
        <v>56</v>
      </c>
      <c r="H138" s="34" t="s">
        <v>56</v>
      </c>
      <c r="I138" s="34" t="s">
        <v>56</v>
      </c>
      <c r="J138" s="34" t="s">
        <v>56</v>
      </c>
      <c r="K138" s="35">
        <f>K139+K144+K150</f>
        <v>223796.28</v>
      </c>
      <c r="L138" s="35">
        <f>L139+L144+L150</f>
        <v>223796.28</v>
      </c>
      <c r="M138" s="151">
        <f t="shared" si="4"/>
        <v>6.7494767643545409E-2</v>
      </c>
      <c r="N138" s="71"/>
    </row>
    <row r="139" spans="1:14" ht="24" customHeight="1">
      <c r="A139" s="32" t="s">
        <v>314</v>
      </c>
      <c r="B139" s="32" t="s">
        <v>55</v>
      </c>
      <c r="C139" s="32"/>
      <c r="D139" s="32" t="s">
        <v>276</v>
      </c>
      <c r="E139" s="33"/>
      <c r="F139" s="34">
        <v>1</v>
      </c>
      <c r="G139" s="34" t="s">
        <v>56</v>
      </c>
      <c r="H139" s="34" t="s">
        <v>56</v>
      </c>
      <c r="I139" s="34" t="s">
        <v>56</v>
      </c>
      <c r="J139" s="34" t="s">
        <v>56</v>
      </c>
      <c r="K139" s="35">
        <f>SUM(K140:K143)</f>
        <v>78163.95</v>
      </c>
      <c r="L139" s="35">
        <f>SUM(L140:L143)</f>
        <v>78163.95</v>
      </c>
      <c r="M139" s="151">
        <f t="shared" ref="M139:M202" si="8">L139/$L$727</f>
        <v>2.3573482290910736E-2</v>
      </c>
      <c r="N139" s="71"/>
    </row>
    <row r="140" spans="1:14" ht="39" customHeight="1">
      <c r="A140" s="37" t="s">
        <v>315</v>
      </c>
      <c r="B140" s="37">
        <v>92769</v>
      </c>
      <c r="C140" s="37" t="s">
        <v>82</v>
      </c>
      <c r="D140" s="37" t="s">
        <v>316</v>
      </c>
      <c r="E140" s="38" t="s">
        <v>228</v>
      </c>
      <c r="F140" s="39">
        <v>2298.09</v>
      </c>
      <c r="G140" s="40">
        <v>12.08</v>
      </c>
      <c r="H140" s="40">
        <f t="shared" si="5"/>
        <v>12.08</v>
      </c>
      <c r="I140" s="40">
        <v>14.61</v>
      </c>
      <c r="J140" s="40">
        <f t="shared" si="6"/>
        <v>14.6099</v>
      </c>
      <c r="K140" s="40">
        <v>33575.089999999997</v>
      </c>
      <c r="L140" s="40">
        <f t="shared" si="7"/>
        <v>33575.089999999997</v>
      </c>
      <c r="M140" s="150">
        <f t="shared" si="8"/>
        <v>1.0125918528052051E-2</v>
      </c>
      <c r="N140" s="71"/>
    </row>
    <row r="141" spans="1:14" ht="39" customHeight="1">
      <c r="A141" s="37" t="s">
        <v>317</v>
      </c>
      <c r="B141" s="37">
        <v>97087</v>
      </c>
      <c r="C141" s="37" t="s">
        <v>82</v>
      </c>
      <c r="D141" s="37" t="s">
        <v>318</v>
      </c>
      <c r="E141" s="38" t="s">
        <v>84</v>
      </c>
      <c r="F141" s="39">
        <v>474.4</v>
      </c>
      <c r="G141" s="40">
        <v>2.87</v>
      </c>
      <c r="H141" s="40">
        <f t="shared" si="5"/>
        <v>2.87</v>
      </c>
      <c r="I141" s="40">
        <v>3.47</v>
      </c>
      <c r="J141" s="40">
        <f t="shared" si="6"/>
        <v>3.47</v>
      </c>
      <c r="K141" s="40">
        <v>1646.17</v>
      </c>
      <c r="L141" s="40">
        <f t="shared" si="7"/>
        <v>1646.17</v>
      </c>
      <c r="M141" s="150">
        <f t="shared" si="8"/>
        <v>4.9646876012315823E-4</v>
      </c>
      <c r="N141" s="71"/>
    </row>
    <row r="142" spans="1:14" ht="52" customHeight="1">
      <c r="A142" s="37" t="s">
        <v>319</v>
      </c>
      <c r="B142" s="37" t="s">
        <v>320</v>
      </c>
      <c r="C142" s="37" t="s">
        <v>63</v>
      </c>
      <c r="D142" s="37" t="s">
        <v>321</v>
      </c>
      <c r="E142" s="38" t="s">
        <v>126</v>
      </c>
      <c r="F142" s="39">
        <v>47.44</v>
      </c>
      <c r="G142" s="40">
        <v>631.51</v>
      </c>
      <c r="H142" s="40">
        <f t="shared" ref="H142:H204" si="9">ROUND(J142/(1+$B$4),2)</f>
        <v>631.51</v>
      </c>
      <c r="I142" s="40">
        <v>763.75</v>
      </c>
      <c r="J142" s="40">
        <f t="shared" ref="J142:J204" si="10">TRUNC(L142/F142,4)</f>
        <v>763.75</v>
      </c>
      <c r="K142" s="40">
        <v>36232.300000000003</v>
      </c>
      <c r="L142" s="40">
        <f t="shared" ref="L142:L204" si="11">ROUND((1-$B$6)*K142,2)</f>
        <v>36232.300000000003</v>
      </c>
      <c r="M142" s="150">
        <f t="shared" si="8"/>
        <v>1.0927307056628602E-2</v>
      </c>
      <c r="N142" s="71"/>
    </row>
    <row r="143" spans="1:14" ht="39" customHeight="1">
      <c r="A143" s="37" t="s">
        <v>322</v>
      </c>
      <c r="B143" s="37" t="s">
        <v>323</v>
      </c>
      <c r="C143" s="37" t="s">
        <v>63</v>
      </c>
      <c r="D143" s="37" t="s">
        <v>324</v>
      </c>
      <c r="E143" s="38" t="s">
        <v>126</v>
      </c>
      <c r="F143" s="39">
        <v>23.72</v>
      </c>
      <c r="G143" s="40">
        <v>233.92</v>
      </c>
      <c r="H143" s="40">
        <f t="shared" si="9"/>
        <v>233.92</v>
      </c>
      <c r="I143" s="40">
        <v>282.89999999999998</v>
      </c>
      <c r="J143" s="40">
        <f t="shared" si="10"/>
        <v>282.89999999999998</v>
      </c>
      <c r="K143" s="40">
        <v>6710.39</v>
      </c>
      <c r="L143" s="40">
        <f t="shared" si="11"/>
        <v>6710.39</v>
      </c>
      <c r="M143" s="150">
        <f t="shared" si="8"/>
        <v>2.0237879461069267E-3</v>
      </c>
      <c r="N143" s="71"/>
    </row>
    <row r="144" spans="1:14" ht="24" customHeight="1">
      <c r="A144" s="32" t="s">
        <v>325</v>
      </c>
      <c r="B144" s="32" t="s">
        <v>55</v>
      </c>
      <c r="C144" s="32"/>
      <c r="D144" s="32" t="s">
        <v>285</v>
      </c>
      <c r="E144" s="33"/>
      <c r="F144" s="34">
        <v>1</v>
      </c>
      <c r="G144" s="34" t="s">
        <v>56</v>
      </c>
      <c r="H144" s="34" t="s">
        <v>56</v>
      </c>
      <c r="I144" s="34" t="s">
        <v>56</v>
      </c>
      <c r="J144" s="34" t="s">
        <v>56</v>
      </c>
      <c r="K144" s="35">
        <f>SUM(K145:K149)</f>
        <v>134052.04999999999</v>
      </c>
      <c r="L144" s="35">
        <f>SUM(L145:L149)</f>
        <v>134052.04999999999</v>
      </c>
      <c r="M144" s="151">
        <f t="shared" si="8"/>
        <v>4.0428786246540518E-2</v>
      </c>
      <c r="N144" s="71"/>
    </row>
    <row r="145" spans="1:14" ht="39" customHeight="1">
      <c r="A145" s="37" t="s">
        <v>326</v>
      </c>
      <c r="B145" s="37">
        <v>92769</v>
      </c>
      <c r="C145" s="37" t="s">
        <v>82</v>
      </c>
      <c r="D145" s="37" t="s">
        <v>316</v>
      </c>
      <c r="E145" s="38" t="s">
        <v>228</v>
      </c>
      <c r="F145" s="39">
        <v>272.55</v>
      </c>
      <c r="G145" s="40">
        <v>12.08</v>
      </c>
      <c r="H145" s="40">
        <f t="shared" si="9"/>
        <v>12.08</v>
      </c>
      <c r="I145" s="40">
        <v>14.61</v>
      </c>
      <c r="J145" s="40">
        <f t="shared" si="10"/>
        <v>14.61</v>
      </c>
      <c r="K145" s="40">
        <v>3981.96</v>
      </c>
      <c r="L145" s="40">
        <f t="shared" si="11"/>
        <v>3981.96</v>
      </c>
      <c r="M145" s="150">
        <f t="shared" si="8"/>
        <v>1.2009201625956074E-3</v>
      </c>
      <c r="N145" s="71"/>
    </row>
    <row r="146" spans="1:14" ht="39" customHeight="1">
      <c r="A146" s="37" t="s">
        <v>327</v>
      </c>
      <c r="B146" s="37">
        <v>92770</v>
      </c>
      <c r="C146" s="37" t="s">
        <v>82</v>
      </c>
      <c r="D146" s="37" t="s">
        <v>328</v>
      </c>
      <c r="E146" s="38" t="s">
        <v>228</v>
      </c>
      <c r="F146" s="39">
        <v>2716.45</v>
      </c>
      <c r="G146" s="40">
        <v>11.04</v>
      </c>
      <c r="H146" s="40">
        <f t="shared" si="9"/>
        <v>11.04</v>
      </c>
      <c r="I146" s="40">
        <v>13.35</v>
      </c>
      <c r="J146" s="40">
        <f t="shared" si="10"/>
        <v>13.35</v>
      </c>
      <c r="K146" s="40">
        <v>36264.61</v>
      </c>
      <c r="L146" s="40">
        <f t="shared" si="11"/>
        <v>36264.61</v>
      </c>
      <c r="M146" s="150">
        <f t="shared" si="8"/>
        <v>1.0937051436394713E-2</v>
      </c>
      <c r="N146" s="71"/>
    </row>
    <row r="147" spans="1:14" ht="39" customHeight="1">
      <c r="A147" s="37" t="s">
        <v>329</v>
      </c>
      <c r="B147" s="37">
        <v>92771</v>
      </c>
      <c r="C147" s="37" t="s">
        <v>82</v>
      </c>
      <c r="D147" s="37" t="s">
        <v>330</v>
      </c>
      <c r="E147" s="38" t="s">
        <v>228</v>
      </c>
      <c r="F147" s="39">
        <v>2067.36</v>
      </c>
      <c r="G147" s="40">
        <v>9.66</v>
      </c>
      <c r="H147" s="40">
        <f t="shared" si="9"/>
        <v>9.66</v>
      </c>
      <c r="I147" s="40">
        <v>11.68</v>
      </c>
      <c r="J147" s="40">
        <f t="shared" si="10"/>
        <v>11.6799</v>
      </c>
      <c r="K147" s="40">
        <v>24146.76</v>
      </c>
      <c r="L147" s="40">
        <f t="shared" si="11"/>
        <v>24146.76</v>
      </c>
      <c r="M147" s="150">
        <f t="shared" si="8"/>
        <v>7.2824264797630078E-3</v>
      </c>
      <c r="N147" s="71"/>
    </row>
    <row r="148" spans="1:14" ht="39" customHeight="1">
      <c r="A148" s="37" t="s">
        <v>331</v>
      </c>
      <c r="B148" s="37">
        <v>92534</v>
      </c>
      <c r="C148" s="37" t="s">
        <v>82</v>
      </c>
      <c r="D148" s="37" t="s">
        <v>332</v>
      </c>
      <c r="E148" s="38" t="s">
        <v>84</v>
      </c>
      <c r="F148" s="39">
        <v>450.69</v>
      </c>
      <c r="G148" s="40">
        <v>39.08</v>
      </c>
      <c r="H148" s="40">
        <f t="shared" si="9"/>
        <v>39.08</v>
      </c>
      <c r="I148" s="40">
        <v>47.26</v>
      </c>
      <c r="J148" s="40">
        <f t="shared" si="10"/>
        <v>47.26</v>
      </c>
      <c r="K148" s="40">
        <v>21299.61</v>
      </c>
      <c r="L148" s="40">
        <f t="shared" si="11"/>
        <v>21299.61</v>
      </c>
      <c r="M148" s="150">
        <f t="shared" si="8"/>
        <v>6.4237539062228215E-3</v>
      </c>
      <c r="N148" s="71"/>
    </row>
    <row r="149" spans="1:14" ht="52" customHeight="1">
      <c r="A149" s="37" t="s">
        <v>333</v>
      </c>
      <c r="B149" s="37" t="s">
        <v>295</v>
      </c>
      <c r="C149" s="37" t="s">
        <v>63</v>
      </c>
      <c r="D149" s="37" t="s">
        <v>296</v>
      </c>
      <c r="E149" s="38" t="s">
        <v>126</v>
      </c>
      <c r="F149" s="39">
        <v>66.040000000000006</v>
      </c>
      <c r="G149" s="40">
        <v>605.48</v>
      </c>
      <c r="H149" s="40">
        <f t="shared" si="9"/>
        <v>605.48</v>
      </c>
      <c r="I149" s="40">
        <v>732.27</v>
      </c>
      <c r="J149" s="40">
        <f t="shared" si="10"/>
        <v>732.26990000000001</v>
      </c>
      <c r="K149" s="40">
        <v>48359.11</v>
      </c>
      <c r="L149" s="40">
        <f t="shared" si="11"/>
        <v>48359.11</v>
      </c>
      <c r="M149" s="150">
        <f t="shared" si="8"/>
        <v>1.4584634261564372E-2</v>
      </c>
      <c r="N149" s="71"/>
    </row>
    <row r="150" spans="1:14" ht="24" customHeight="1">
      <c r="A150" s="32" t="s">
        <v>334</v>
      </c>
      <c r="B150" s="32" t="s">
        <v>55</v>
      </c>
      <c r="C150" s="32"/>
      <c r="D150" s="32" t="s">
        <v>298</v>
      </c>
      <c r="E150" s="33"/>
      <c r="F150" s="34">
        <v>1</v>
      </c>
      <c r="G150" s="34" t="s">
        <v>56</v>
      </c>
      <c r="H150" s="34" t="s">
        <v>56</v>
      </c>
      <c r="I150" s="34" t="s">
        <v>56</v>
      </c>
      <c r="J150" s="34" t="s">
        <v>56</v>
      </c>
      <c r="K150" s="35">
        <f>SUM(K151:K154)</f>
        <v>11580.28</v>
      </c>
      <c r="L150" s="35">
        <f>SUM(L151:L154)</f>
        <v>11580.28</v>
      </c>
      <c r="M150" s="151">
        <f t="shared" si="8"/>
        <v>3.49249910609415E-3</v>
      </c>
      <c r="N150" s="71"/>
    </row>
    <row r="151" spans="1:14" ht="39" customHeight="1">
      <c r="A151" s="37" t="s">
        <v>335</v>
      </c>
      <c r="B151" s="37">
        <v>92770</v>
      </c>
      <c r="C151" s="37" t="s">
        <v>82</v>
      </c>
      <c r="D151" s="37" t="s">
        <v>328</v>
      </c>
      <c r="E151" s="38" t="s">
        <v>228</v>
      </c>
      <c r="F151" s="39">
        <v>213.73</v>
      </c>
      <c r="G151" s="40">
        <v>11.04</v>
      </c>
      <c r="H151" s="40">
        <f t="shared" si="9"/>
        <v>11.04</v>
      </c>
      <c r="I151" s="40">
        <v>13.35</v>
      </c>
      <c r="J151" s="40">
        <f t="shared" si="10"/>
        <v>13.35</v>
      </c>
      <c r="K151" s="40">
        <v>2853.3</v>
      </c>
      <c r="L151" s="40">
        <f t="shared" si="11"/>
        <v>2853.3</v>
      </c>
      <c r="M151" s="150">
        <f t="shared" si="8"/>
        <v>8.6052735334710714E-4</v>
      </c>
      <c r="N151" s="71"/>
    </row>
    <row r="152" spans="1:14" ht="39" customHeight="1">
      <c r="A152" s="37" t="s">
        <v>336</v>
      </c>
      <c r="B152" s="37">
        <v>92769</v>
      </c>
      <c r="C152" s="37" t="s">
        <v>82</v>
      </c>
      <c r="D152" s="37" t="s">
        <v>316</v>
      </c>
      <c r="E152" s="38" t="s">
        <v>228</v>
      </c>
      <c r="F152" s="39">
        <v>98.36</v>
      </c>
      <c r="G152" s="40">
        <v>12.08</v>
      </c>
      <c r="H152" s="40">
        <f t="shared" si="9"/>
        <v>12.08</v>
      </c>
      <c r="I152" s="40">
        <v>14.61</v>
      </c>
      <c r="J152" s="40">
        <f t="shared" si="10"/>
        <v>14.61</v>
      </c>
      <c r="K152" s="40">
        <v>1437.04</v>
      </c>
      <c r="L152" s="40">
        <f t="shared" si="11"/>
        <v>1437.04</v>
      </c>
      <c r="M152" s="150">
        <f t="shared" si="8"/>
        <v>4.3339719898150448E-4</v>
      </c>
      <c r="N152" s="71"/>
    </row>
    <row r="153" spans="1:14" ht="39" customHeight="1">
      <c r="A153" s="37" t="s">
        <v>337</v>
      </c>
      <c r="B153" s="37">
        <v>92534</v>
      </c>
      <c r="C153" s="37" t="s">
        <v>82</v>
      </c>
      <c r="D153" s="37" t="s">
        <v>332</v>
      </c>
      <c r="E153" s="38" t="s">
        <v>84</v>
      </c>
      <c r="F153" s="39">
        <v>46.41</v>
      </c>
      <c r="G153" s="40">
        <v>39.08</v>
      </c>
      <c r="H153" s="40">
        <f t="shared" si="9"/>
        <v>39.08</v>
      </c>
      <c r="I153" s="40">
        <v>47.26</v>
      </c>
      <c r="J153" s="40">
        <f t="shared" si="10"/>
        <v>47.26</v>
      </c>
      <c r="K153" s="40">
        <v>2193.34</v>
      </c>
      <c r="L153" s="40">
        <f t="shared" si="11"/>
        <v>2193.34</v>
      </c>
      <c r="M153" s="150">
        <f t="shared" si="8"/>
        <v>6.6148987670078296E-4</v>
      </c>
      <c r="N153" s="71"/>
    </row>
    <row r="154" spans="1:14" ht="52" customHeight="1">
      <c r="A154" s="37" t="s">
        <v>338</v>
      </c>
      <c r="B154" s="37" t="s">
        <v>295</v>
      </c>
      <c r="C154" s="37" t="s">
        <v>63</v>
      </c>
      <c r="D154" s="37" t="s">
        <v>296</v>
      </c>
      <c r="E154" s="38" t="s">
        <v>126</v>
      </c>
      <c r="F154" s="39">
        <v>6.96</v>
      </c>
      <c r="G154" s="40">
        <v>605.48</v>
      </c>
      <c r="H154" s="40">
        <f t="shared" si="9"/>
        <v>605.48</v>
      </c>
      <c r="I154" s="40">
        <v>732.27</v>
      </c>
      <c r="J154" s="40">
        <f t="shared" si="10"/>
        <v>732.27009999999996</v>
      </c>
      <c r="K154" s="40">
        <v>5096.6000000000004</v>
      </c>
      <c r="L154" s="40">
        <f t="shared" si="11"/>
        <v>5096.6000000000004</v>
      </c>
      <c r="M154" s="150">
        <f t="shared" si="8"/>
        <v>1.5370846770647554E-3</v>
      </c>
      <c r="N154" s="71"/>
    </row>
    <row r="155" spans="1:14" ht="24" customHeight="1">
      <c r="A155" s="32" t="s">
        <v>339</v>
      </c>
      <c r="B155" s="32" t="s">
        <v>55</v>
      </c>
      <c r="C155" s="32"/>
      <c r="D155" s="32" t="s">
        <v>340</v>
      </c>
      <c r="E155" s="33"/>
      <c r="F155" s="34">
        <v>1</v>
      </c>
      <c r="G155" s="34" t="s">
        <v>56</v>
      </c>
      <c r="H155" s="34" t="s">
        <v>56</v>
      </c>
      <c r="I155" s="34" t="s">
        <v>56</v>
      </c>
      <c r="J155" s="34" t="s">
        <v>56</v>
      </c>
      <c r="K155" s="35">
        <f>SUM(K156)</f>
        <v>9532</v>
      </c>
      <c r="L155" s="35">
        <f>SUM(L156)</f>
        <v>9532</v>
      </c>
      <c r="M155" s="151">
        <f t="shared" si="8"/>
        <v>2.8747579056196773E-3</v>
      </c>
      <c r="N155" s="71"/>
    </row>
    <row r="156" spans="1:14" ht="39" customHeight="1">
      <c r="A156" s="37" t="s">
        <v>341</v>
      </c>
      <c r="B156" s="37" t="s">
        <v>342</v>
      </c>
      <c r="C156" s="37" t="s">
        <v>63</v>
      </c>
      <c r="D156" s="37" t="s">
        <v>343</v>
      </c>
      <c r="E156" s="38" t="s">
        <v>126</v>
      </c>
      <c r="F156" s="39">
        <v>2.21</v>
      </c>
      <c r="G156" s="40">
        <v>3566.33</v>
      </c>
      <c r="H156" s="40">
        <f t="shared" si="9"/>
        <v>3566.33</v>
      </c>
      <c r="I156" s="40">
        <v>4313.12</v>
      </c>
      <c r="J156" s="40">
        <f t="shared" si="10"/>
        <v>4313.1220999999996</v>
      </c>
      <c r="K156" s="40">
        <v>9532</v>
      </c>
      <c r="L156" s="40">
        <f t="shared" si="11"/>
        <v>9532</v>
      </c>
      <c r="M156" s="150">
        <f t="shared" si="8"/>
        <v>2.8747579056196773E-3</v>
      </c>
      <c r="N156" s="71"/>
    </row>
    <row r="157" spans="1:14" ht="24" customHeight="1">
      <c r="A157" s="32" t="s">
        <v>344</v>
      </c>
      <c r="B157" s="32" t="s">
        <v>55</v>
      </c>
      <c r="C157" s="32"/>
      <c r="D157" s="32" t="s">
        <v>345</v>
      </c>
      <c r="E157" s="33"/>
      <c r="F157" s="34">
        <v>1</v>
      </c>
      <c r="G157" s="34" t="s">
        <v>56</v>
      </c>
      <c r="H157" s="34" t="s">
        <v>56</v>
      </c>
      <c r="I157" s="34" t="s">
        <v>56</v>
      </c>
      <c r="J157" s="34" t="s">
        <v>56</v>
      </c>
      <c r="K157" s="35">
        <f>SUM(K158:K164)</f>
        <v>58436.41</v>
      </c>
      <c r="L157" s="35">
        <f>SUM(L158:L164)</f>
        <v>58436.41</v>
      </c>
      <c r="M157" s="151">
        <f t="shared" si="8"/>
        <v>1.7623849310064284E-2</v>
      </c>
      <c r="N157" s="71"/>
    </row>
    <row r="158" spans="1:14" ht="65" customHeight="1">
      <c r="A158" s="37" t="s">
        <v>346</v>
      </c>
      <c r="B158" s="37" t="s">
        <v>347</v>
      </c>
      <c r="C158" s="37" t="s">
        <v>63</v>
      </c>
      <c r="D158" s="37" t="s">
        <v>348</v>
      </c>
      <c r="E158" s="38" t="s">
        <v>228</v>
      </c>
      <c r="F158" s="39">
        <v>1156.98</v>
      </c>
      <c r="G158" s="40">
        <v>10.72</v>
      </c>
      <c r="H158" s="40">
        <f t="shared" si="9"/>
        <v>10.72</v>
      </c>
      <c r="I158" s="40">
        <v>12.96</v>
      </c>
      <c r="J158" s="40">
        <f t="shared" si="10"/>
        <v>12.959899999999999</v>
      </c>
      <c r="K158" s="40">
        <v>14994.46</v>
      </c>
      <c r="L158" s="40">
        <f t="shared" si="11"/>
        <v>14994.46</v>
      </c>
      <c r="M158" s="150">
        <f t="shared" si="8"/>
        <v>4.5221823778323561E-3</v>
      </c>
      <c r="N158" s="71"/>
    </row>
    <row r="159" spans="1:14" ht="65" customHeight="1">
      <c r="A159" s="37" t="s">
        <v>349</v>
      </c>
      <c r="B159" s="37" t="s">
        <v>350</v>
      </c>
      <c r="C159" s="37" t="s">
        <v>63</v>
      </c>
      <c r="D159" s="37" t="s">
        <v>351</v>
      </c>
      <c r="E159" s="38" t="s">
        <v>228</v>
      </c>
      <c r="F159" s="39">
        <v>2119.5</v>
      </c>
      <c r="G159" s="40">
        <v>10.93</v>
      </c>
      <c r="H159" s="40">
        <f t="shared" si="9"/>
        <v>10.93</v>
      </c>
      <c r="I159" s="40">
        <v>13.22</v>
      </c>
      <c r="J159" s="40">
        <f t="shared" si="10"/>
        <v>13.22</v>
      </c>
      <c r="K159" s="40">
        <v>28019.79</v>
      </c>
      <c r="L159" s="40">
        <f t="shared" si="11"/>
        <v>28019.79</v>
      </c>
      <c r="M159" s="150">
        <f t="shared" si="8"/>
        <v>8.4504944205101955E-3</v>
      </c>
      <c r="N159" s="71"/>
    </row>
    <row r="160" spans="1:14" ht="65" customHeight="1">
      <c r="A160" s="37" t="s">
        <v>352</v>
      </c>
      <c r="B160" s="37" t="s">
        <v>353</v>
      </c>
      <c r="C160" s="37" t="s">
        <v>63</v>
      </c>
      <c r="D160" s="37" t="s">
        <v>354</v>
      </c>
      <c r="E160" s="38" t="s">
        <v>228</v>
      </c>
      <c r="F160" s="39">
        <v>19.79</v>
      </c>
      <c r="G160" s="40">
        <v>10.29</v>
      </c>
      <c r="H160" s="40">
        <f t="shared" si="9"/>
        <v>10.29</v>
      </c>
      <c r="I160" s="40">
        <v>12.44</v>
      </c>
      <c r="J160" s="40">
        <f t="shared" si="10"/>
        <v>12.440099999999999</v>
      </c>
      <c r="K160" s="40">
        <v>246.19</v>
      </c>
      <c r="L160" s="40">
        <f t="shared" si="11"/>
        <v>246.19</v>
      </c>
      <c r="M160" s="150">
        <f t="shared" si="8"/>
        <v>7.4248494417174598E-5</v>
      </c>
      <c r="N160" s="71"/>
    </row>
    <row r="161" spans="1:14" ht="26" customHeight="1">
      <c r="A161" s="37" t="s">
        <v>355</v>
      </c>
      <c r="B161" s="37">
        <v>100716</v>
      </c>
      <c r="C161" s="37" t="s">
        <v>82</v>
      </c>
      <c r="D161" s="37" t="s">
        <v>356</v>
      </c>
      <c r="E161" s="38" t="s">
        <v>84</v>
      </c>
      <c r="F161" s="39">
        <v>153.54</v>
      </c>
      <c r="G161" s="40">
        <v>24.55</v>
      </c>
      <c r="H161" s="40">
        <f t="shared" si="9"/>
        <v>24.55</v>
      </c>
      <c r="I161" s="40">
        <v>29.69</v>
      </c>
      <c r="J161" s="40">
        <f t="shared" si="10"/>
        <v>29.689900000000002</v>
      </c>
      <c r="K161" s="40">
        <v>4558.6000000000004</v>
      </c>
      <c r="L161" s="40">
        <f t="shared" si="11"/>
        <v>4558.6000000000004</v>
      </c>
      <c r="M161" s="150">
        <f t="shared" si="8"/>
        <v>1.3748291427358227E-3</v>
      </c>
      <c r="N161" s="71"/>
    </row>
    <row r="162" spans="1:14" ht="39" customHeight="1">
      <c r="A162" s="37" t="s">
        <v>357</v>
      </c>
      <c r="B162" s="37">
        <v>100719</v>
      </c>
      <c r="C162" s="37" t="s">
        <v>82</v>
      </c>
      <c r="D162" s="37" t="s">
        <v>358</v>
      </c>
      <c r="E162" s="38" t="s">
        <v>84</v>
      </c>
      <c r="F162" s="39">
        <v>307.08</v>
      </c>
      <c r="G162" s="40">
        <v>12.75</v>
      </c>
      <c r="H162" s="40">
        <f t="shared" si="9"/>
        <v>12.75</v>
      </c>
      <c r="I162" s="40">
        <v>15.42</v>
      </c>
      <c r="J162" s="40">
        <f t="shared" si="10"/>
        <v>15.4199</v>
      </c>
      <c r="K162" s="40">
        <v>4735.17</v>
      </c>
      <c r="L162" s="40">
        <f t="shared" si="11"/>
        <v>4735.17</v>
      </c>
      <c r="M162" s="150">
        <f t="shared" si="8"/>
        <v>1.4280809265582383E-3</v>
      </c>
      <c r="N162" s="71"/>
    </row>
    <row r="163" spans="1:14" ht="52" customHeight="1">
      <c r="A163" s="37" t="s">
        <v>359</v>
      </c>
      <c r="B163" s="37">
        <v>100739</v>
      </c>
      <c r="C163" s="37" t="s">
        <v>82</v>
      </c>
      <c r="D163" s="37" t="s">
        <v>360</v>
      </c>
      <c r="E163" s="38" t="s">
        <v>84</v>
      </c>
      <c r="F163" s="39">
        <v>307.08</v>
      </c>
      <c r="G163" s="40">
        <v>12.54</v>
      </c>
      <c r="H163" s="40">
        <f t="shared" si="9"/>
        <v>12.54</v>
      </c>
      <c r="I163" s="40">
        <v>15.17</v>
      </c>
      <c r="J163" s="40">
        <f t="shared" si="10"/>
        <v>15.1699</v>
      </c>
      <c r="K163" s="40">
        <v>4658.3999999999996</v>
      </c>
      <c r="L163" s="40">
        <f t="shared" si="11"/>
        <v>4658.3999999999996</v>
      </c>
      <c r="M163" s="150">
        <f t="shared" si="8"/>
        <v>1.4049278459440518E-3</v>
      </c>
      <c r="N163" s="71"/>
    </row>
    <row r="164" spans="1:14" ht="26" customHeight="1">
      <c r="A164" s="37" t="s">
        <v>361</v>
      </c>
      <c r="B164" s="37" t="s">
        <v>362</v>
      </c>
      <c r="C164" s="37" t="s">
        <v>63</v>
      </c>
      <c r="D164" s="37" t="s">
        <v>363</v>
      </c>
      <c r="E164" s="38" t="s">
        <v>65</v>
      </c>
      <c r="F164" s="39">
        <v>116</v>
      </c>
      <c r="G164" s="40">
        <v>8.7200000000000006</v>
      </c>
      <c r="H164" s="40">
        <f t="shared" si="9"/>
        <v>8.7200000000000006</v>
      </c>
      <c r="I164" s="40">
        <v>10.55</v>
      </c>
      <c r="J164" s="40">
        <f t="shared" si="10"/>
        <v>10.55</v>
      </c>
      <c r="K164" s="40">
        <v>1223.8</v>
      </c>
      <c r="L164" s="40">
        <f t="shared" si="11"/>
        <v>1223.8</v>
      </c>
      <c r="M164" s="150">
        <f t="shared" si="8"/>
        <v>3.6908610206644576E-4</v>
      </c>
      <c r="N164" s="71"/>
    </row>
    <row r="165" spans="1:14" ht="24" customHeight="1">
      <c r="A165" s="32">
        <v>5</v>
      </c>
      <c r="B165" s="32" t="s">
        <v>55</v>
      </c>
      <c r="C165" s="32"/>
      <c r="D165" s="32" t="s">
        <v>31</v>
      </c>
      <c r="E165" s="33"/>
      <c r="F165" s="34">
        <v>1</v>
      </c>
      <c r="G165" s="34" t="s">
        <v>56</v>
      </c>
      <c r="H165" s="34" t="s">
        <v>56</v>
      </c>
      <c r="I165" s="34" t="s">
        <v>56</v>
      </c>
      <c r="J165" s="34" t="s">
        <v>56</v>
      </c>
      <c r="K165" s="35">
        <f>K166+K185+K188+K205+K208+K212+K258+K272+K277+K288+K294+K296</f>
        <v>1136297.72</v>
      </c>
      <c r="L165" s="35">
        <f>L166+L185+L188+L205+L208+L212+L258+L272+L277+L288+L294+L296</f>
        <v>1136297.72</v>
      </c>
      <c r="M165" s="151">
        <f t="shared" si="8"/>
        <v>0.34269627084637161</v>
      </c>
      <c r="N165" s="71"/>
    </row>
    <row r="166" spans="1:14" ht="24" customHeight="1">
      <c r="A166" s="32" t="s">
        <v>364</v>
      </c>
      <c r="B166" s="32" t="s">
        <v>55</v>
      </c>
      <c r="C166" s="32"/>
      <c r="D166" s="32" t="s">
        <v>365</v>
      </c>
      <c r="E166" s="33"/>
      <c r="F166" s="34">
        <v>1</v>
      </c>
      <c r="G166" s="34" t="s">
        <v>56</v>
      </c>
      <c r="H166" s="34" t="s">
        <v>56</v>
      </c>
      <c r="I166" s="34" t="s">
        <v>56</v>
      </c>
      <c r="J166" s="34" t="s">
        <v>56</v>
      </c>
      <c r="K166" s="35">
        <f>K167+K176+K180+K182</f>
        <v>175341</v>
      </c>
      <c r="L166" s="35">
        <f>L167+L176+L180+L182</f>
        <v>175341</v>
      </c>
      <c r="M166" s="151">
        <f t="shared" si="8"/>
        <v>5.2881129451244208E-2</v>
      </c>
      <c r="N166" s="71"/>
    </row>
    <row r="167" spans="1:14" ht="24" customHeight="1">
      <c r="A167" s="32" t="s">
        <v>366</v>
      </c>
      <c r="B167" s="32" t="s">
        <v>55</v>
      </c>
      <c r="C167" s="32"/>
      <c r="D167" s="32" t="s">
        <v>367</v>
      </c>
      <c r="E167" s="33"/>
      <c r="F167" s="34">
        <v>1</v>
      </c>
      <c r="G167" s="34" t="s">
        <v>56</v>
      </c>
      <c r="H167" s="34" t="s">
        <v>56</v>
      </c>
      <c r="I167" s="34" t="s">
        <v>56</v>
      </c>
      <c r="J167" s="34" t="s">
        <v>56</v>
      </c>
      <c r="K167" s="35">
        <f>K168+K172</f>
        <v>111057.13</v>
      </c>
      <c r="L167" s="35">
        <f>L168+L172</f>
        <v>111057.13</v>
      </c>
      <c r="M167" s="151">
        <f t="shared" si="8"/>
        <v>3.3493743437151932E-2</v>
      </c>
      <c r="N167" s="71"/>
    </row>
    <row r="168" spans="1:14" ht="24" customHeight="1">
      <c r="A168" s="32" t="s">
        <v>368</v>
      </c>
      <c r="B168" s="32" t="s">
        <v>55</v>
      </c>
      <c r="C168" s="32"/>
      <c r="D168" s="32" t="s">
        <v>369</v>
      </c>
      <c r="E168" s="33"/>
      <c r="F168" s="34">
        <v>1</v>
      </c>
      <c r="G168" s="34" t="s">
        <v>56</v>
      </c>
      <c r="H168" s="34" t="s">
        <v>56</v>
      </c>
      <c r="I168" s="34" t="s">
        <v>56</v>
      </c>
      <c r="J168" s="34" t="s">
        <v>56</v>
      </c>
      <c r="K168" s="35">
        <f>SUM(K169:K171)</f>
        <v>83575.11</v>
      </c>
      <c r="L168" s="35">
        <f>SUM(L169:L171)</f>
        <v>83575.11</v>
      </c>
      <c r="M168" s="151">
        <f t="shared" si="8"/>
        <v>2.5205435185221794E-2</v>
      </c>
      <c r="N168" s="71"/>
    </row>
    <row r="169" spans="1:14" ht="52" customHeight="1">
      <c r="A169" s="37" t="s">
        <v>370</v>
      </c>
      <c r="B169" s="37">
        <v>103356</v>
      </c>
      <c r="C169" s="37" t="s">
        <v>82</v>
      </c>
      <c r="D169" s="37" t="s">
        <v>371</v>
      </c>
      <c r="E169" s="38" t="s">
        <v>84</v>
      </c>
      <c r="F169" s="39">
        <v>821.09</v>
      </c>
      <c r="G169" s="40">
        <v>70.73</v>
      </c>
      <c r="H169" s="40">
        <f t="shared" si="9"/>
        <v>70.73</v>
      </c>
      <c r="I169" s="40">
        <v>85.54</v>
      </c>
      <c r="J169" s="40">
        <f t="shared" si="10"/>
        <v>85.54</v>
      </c>
      <c r="K169" s="40">
        <v>70236.039999999994</v>
      </c>
      <c r="L169" s="40">
        <f t="shared" si="11"/>
        <v>70236.039999999994</v>
      </c>
      <c r="M169" s="150">
        <f t="shared" si="8"/>
        <v>2.1182502229271909E-2</v>
      </c>
      <c r="N169" s="71"/>
    </row>
    <row r="170" spans="1:14" ht="52" customHeight="1">
      <c r="A170" s="37" t="s">
        <v>372</v>
      </c>
      <c r="B170" s="37" t="s">
        <v>373</v>
      </c>
      <c r="C170" s="37" t="s">
        <v>63</v>
      </c>
      <c r="D170" s="37" t="s">
        <v>374</v>
      </c>
      <c r="E170" s="38" t="s">
        <v>84</v>
      </c>
      <c r="F170" s="39">
        <v>18.559999999999999</v>
      </c>
      <c r="G170" s="40">
        <v>358.92</v>
      </c>
      <c r="H170" s="40">
        <f t="shared" si="9"/>
        <v>358.92</v>
      </c>
      <c r="I170" s="40">
        <v>434.08</v>
      </c>
      <c r="J170" s="40">
        <f t="shared" si="10"/>
        <v>434.0797</v>
      </c>
      <c r="K170" s="40">
        <v>8056.52</v>
      </c>
      <c r="L170" s="40">
        <f t="shared" si="11"/>
        <v>8056.52</v>
      </c>
      <c r="M170" s="150">
        <f t="shared" si="8"/>
        <v>2.4297675788693919E-3</v>
      </c>
      <c r="N170" s="71"/>
    </row>
    <row r="171" spans="1:14" ht="26" customHeight="1">
      <c r="A171" s="37" t="s">
        <v>375</v>
      </c>
      <c r="B171" s="37">
        <v>93200</v>
      </c>
      <c r="C171" s="37" t="s">
        <v>82</v>
      </c>
      <c r="D171" s="37" t="s">
        <v>376</v>
      </c>
      <c r="E171" s="38" t="s">
        <v>115</v>
      </c>
      <c r="F171" s="39">
        <v>317.27</v>
      </c>
      <c r="G171" s="40">
        <v>13.77</v>
      </c>
      <c r="H171" s="40">
        <f t="shared" si="9"/>
        <v>13.77</v>
      </c>
      <c r="I171" s="40">
        <v>16.649999999999999</v>
      </c>
      <c r="J171" s="40">
        <f t="shared" si="10"/>
        <v>16.649999999999999</v>
      </c>
      <c r="K171" s="40">
        <v>5282.55</v>
      </c>
      <c r="L171" s="40">
        <f t="shared" si="11"/>
        <v>5282.55</v>
      </c>
      <c r="M171" s="150">
        <f t="shared" si="8"/>
        <v>1.5931653770804896E-3</v>
      </c>
      <c r="N171" s="71"/>
    </row>
    <row r="172" spans="1:14" ht="24" customHeight="1">
      <c r="A172" s="32" t="s">
        <v>377</v>
      </c>
      <c r="B172" s="32" t="s">
        <v>55</v>
      </c>
      <c r="C172" s="32"/>
      <c r="D172" s="32" t="s">
        <v>211</v>
      </c>
      <c r="E172" s="33"/>
      <c r="F172" s="34">
        <v>1</v>
      </c>
      <c r="G172" s="34" t="s">
        <v>56</v>
      </c>
      <c r="H172" s="34" t="s">
        <v>56</v>
      </c>
      <c r="I172" s="34" t="s">
        <v>56</v>
      </c>
      <c r="J172" s="34" t="s">
        <v>56</v>
      </c>
      <c r="K172" s="35">
        <f>K173</f>
        <v>27482.019999999997</v>
      </c>
      <c r="L172" s="35">
        <f>L173</f>
        <v>27482.019999999997</v>
      </c>
      <c r="M172" s="151">
        <f t="shared" si="8"/>
        <v>8.2883082519301376E-3</v>
      </c>
      <c r="N172" s="71"/>
    </row>
    <row r="173" spans="1:14" ht="24" customHeight="1">
      <c r="A173" s="32" t="s">
        <v>378</v>
      </c>
      <c r="B173" s="32" t="s">
        <v>55</v>
      </c>
      <c r="C173" s="32"/>
      <c r="D173" s="32" t="s">
        <v>379</v>
      </c>
      <c r="E173" s="33"/>
      <c r="F173" s="34">
        <v>1</v>
      </c>
      <c r="G173" s="34" t="s">
        <v>56</v>
      </c>
      <c r="H173" s="34" t="s">
        <v>56</v>
      </c>
      <c r="I173" s="34" t="s">
        <v>56</v>
      </c>
      <c r="J173" s="34" t="s">
        <v>56</v>
      </c>
      <c r="K173" s="35">
        <f>SUM(K174:K175)</f>
        <v>27482.019999999997</v>
      </c>
      <c r="L173" s="35">
        <f>SUM(L174:L175)</f>
        <v>27482.019999999997</v>
      </c>
      <c r="M173" s="151">
        <f t="shared" si="8"/>
        <v>8.2883082519301376E-3</v>
      </c>
      <c r="N173" s="71"/>
    </row>
    <row r="174" spans="1:14" ht="52" customHeight="1">
      <c r="A174" s="37" t="s">
        <v>380</v>
      </c>
      <c r="B174" s="37">
        <v>103356</v>
      </c>
      <c r="C174" s="37" t="s">
        <v>82</v>
      </c>
      <c r="D174" s="37" t="s">
        <v>371</v>
      </c>
      <c r="E174" s="38" t="s">
        <v>84</v>
      </c>
      <c r="F174" s="39">
        <v>289.17</v>
      </c>
      <c r="G174" s="40">
        <v>70.73</v>
      </c>
      <c r="H174" s="40">
        <f t="shared" si="9"/>
        <v>70.73</v>
      </c>
      <c r="I174" s="40">
        <v>85.54</v>
      </c>
      <c r="J174" s="40">
        <f t="shared" si="10"/>
        <v>85.539900000000003</v>
      </c>
      <c r="K174" s="40">
        <v>24735.599999999999</v>
      </c>
      <c r="L174" s="40">
        <f t="shared" si="11"/>
        <v>24735.599999999999</v>
      </c>
      <c r="M174" s="150">
        <f t="shared" si="8"/>
        <v>7.4600148604958118E-3</v>
      </c>
      <c r="N174" s="71"/>
    </row>
    <row r="175" spans="1:14" ht="26" customHeight="1">
      <c r="A175" s="37" t="s">
        <v>381</v>
      </c>
      <c r="B175" s="37">
        <v>93200</v>
      </c>
      <c r="C175" s="37" t="s">
        <v>82</v>
      </c>
      <c r="D175" s="37" t="s">
        <v>376</v>
      </c>
      <c r="E175" s="38" t="s">
        <v>115</v>
      </c>
      <c r="F175" s="39">
        <v>164.95</v>
      </c>
      <c r="G175" s="40">
        <v>13.77</v>
      </c>
      <c r="H175" s="40">
        <f t="shared" si="9"/>
        <v>13.77</v>
      </c>
      <c r="I175" s="40">
        <v>16.649999999999999</v>
      </c>
      <c r="J175" s="40">
        <f t="shared" si="10"/>
        <v>16.649999999999999</v>
      </c>
      <c r="K175" s="40">
        <v>2746.42</v>
      </c>
      <c r="L175" s="40">
        <f t="shared" si="11"/>
        <v>2746.42</v>
      </c>
      <c r="M175" s="150">
        <f t="shared" si="8"/>
        <v>8.2829339143432584E-4</v>
      </c>
      <c r="N175" s="71"/>
    </row>
    <row r="176" spans="1:14" ht="24" customHeight="1">
      <c r="A176" s="32" t="s">
        <v>382</v>
      </c>
      <c r="B176" s="32" t="s">
        <v>55</v>
      </c>
      <c r="C176" s="32"/>
      <c r="D176" s="32" t="s">
        <v>383</v>
      </c>
      <c r="E176" s="33"/>
      <c r="F176" s="34">
        <v>1</v>
      </c>
      <c r="G176" s="34" t="s">
        <v>56</v>
      </c>
      <c r="H176" s="34" t="s">
        <v>56</v>
      </c>
      <c r="I176" s="34" t="s">
        <v>56</v>
      </c>
      <c r="J176" s="34" t="s">
        <v>56</v>
      </c>
      <c r="K176" s="35">
        <f>SUM(K177:K179)</f>
        <v>6025.9400000000005</v>
      </c>
      <c r="L176" s="35">
        <f>SUM(L177:L179)</f>
        <v>6025.9400000000005</v>
      </c>
      <c r="M176" s="151">
        <f t="shared" si="8"/>
        <v>1.8173645251562986E-3</v>
      </c>
      <c r="N176" s="71"/>
    </row>
    <row r="177" spans="1:14" ht="26" customHeight="1">
      <c r="A177" s="37" t="s">
        <v>384</v>
      </c>
      <c r="B177" s="37">
        <v>105022</v>
      </c>
      <c r="C177" s="37" t="s">
        <v>82</v>
      </c>
      <c r="D177" s="37" t="s">
        <v>385</v>
      </c>
      <c r="E177" s="38" t="s">
        <v>115</v>
      </c>
      <c r="F177" s="39">
        <v>66.400000000000006</v>
      </c>
      <c r="G177" s="40">
        <v>22.71</v>
      </c>
      <c r="H177" s="40">
        <f t="shared" si="9"/>
        <v>22.71</v>
      </c>
      <c r="I177" s="40">
        <v>27.47</v>
      </c>
      <c r="J177" s="40">
        <f t="shared" si="10"/>
        <v>27.47</v>
      </c>
      <c r="K177" s="40">
        <v>1824.01</v>
      </c>
      <c r="L177" s="40">
        <f t="shared" si="11"/>
        <v>1824.01</v>
      </c>
      <c r="M177" s="150">
        <f t="shared" si="8"/>
        <v>5.5010356351545817E-4</v>
      </c>
      <c r="N177" s="71"/>
    </row>
    <row r="178" spans="1:14" ht="26" customHeight="1">
      <c r="A178" s="37" t="s">
        <v>386</v>
      </c>
      <c r="B178" s="37">
        <v>105024</v>
      </c>
      <c r="C178" s="37" t="s">
        <v>82</v>
      </c>
      <c r="D178" s="37" t="s">
        <v>387</v>
      </c>
      <c r="E178" s="38" t="s">
        <v>115</v>
      </c>
      <c r="F178" s="39">
        <v>35.22</v>
      </c>
      <c r="G178" s="40">
        <v>56.12</v>
      </c>
      <c r="H178" s="40">
        <f t="shared" si="9"/>
        <v>56.12</v>
      </c>
      <c r="I178" s="40">
        <v>67.87</v>
      </c>
      <c r="J178" s="40">
        <f t="shared" si="10"/>
        <v>67.869900000000001</v>
      </c>
      <c r="K178" s="40">
        <v>2390.38</v>
      </c>
      <c r="L178" s="40">
        <f t="shared" si="11"/>
        <v>2390.38</v>
      </c>
      <c r="M178" s="150">
        <f t="shared" si="8"/>
        <v>7.2091521217322325E-4</v>
      </c>
      <c r="N178" s="71"/>
    </row>
    <row r="179" spans="1:14" ht="26" customHeight="1">
      <c r="A179" s="37" t="s">
        <v>388</v>
      </c>
      <c r="B179" s="37">
        <v>105028</v>
      </c>
      <c r="C179" s="37" t="s">
        <v>82</v>
      </c>
      <c r="D179" s="37" t="s">
        <v>389</v>
      </c>
      <c r="E179" s="38" t="s">
        <v>115</v>
      </c>
      <c r="F179" s="39">
        <v>67.02</v>
      </c>
      <c r="G179" s="40">
        <v>22.35</v>
      </c>
      <c r="H179" s="40">
        <f t="shared" si="9"/>
        <v>22.35</v>
      </c>
      <c r="I179" s="40">
        <v>27.03</v>
      </c>
      <c r="J179" s="40">
        <f t="shared" si="10"/>
        <v>27.029900000000001</v>
      </c>
      <c r="K179" s="40">
        <v>1811.55</v>
      </c>
      <c r="L179" s="40">
        <f t="shared" si="11"/>
        <v>1811.55</v>
      </c>
      <c r="M179" s="150">
        <f t="shared" si="8"/>
        <v>5.4634574946761704E-4</v>
      </c>
      <c r="N179" s="71"/>
    </row>
    <row r="180" spans="1:14" ht="24" customHeight="1">
      <c r="A180" s="32" t="s">
        <v>390</v>
      </c>
      <c r="B180" s="32" t="s">
        <v>55</v>
      </c>
      <c r="C180" s="32"/>
      <c r="D180" s="32" t="s">
        <v>391</v>
      </c>
      <c r="E180" s="33"/>
      <c r="F180" s="34">
        <v>1</v>
      </c>
      <c r="G180" s="34" t="s">
        <v>56</v>
      </c>
      <c r="H180" s="34" t="s">
        <v>56</v>
      </c>
      <c r="I180" s="34" t="s">
        <v>56</v>
      </c>
      <c r="J180" s="34" t="s">
        <v>56</v>
      </c>
      <c r="K180" s="35">
        <f>SUM(K181)</f>
        <v>49508.66</v>
      </c>
      <c r="L180" s="35">
        <f>SUM(L181)</f>
        <v>49508.66</v>
      </c>
      <c r="M180" s="151">
        <f t="shared" si="8"/>
        <v>1.493132729035215E-2</v>
      </c>
      <c r="N180" s="71"/>
    </row>
    <row r="181" spans="1:14" ht="39" customHeight="1">
      <c r="A181" s="37" t="s">
        <v>392</v>
      </c>
      <c r="B181" s="37">
        <v>102253</v>
      </c>
      <c r="C181" s="37" t="s">
        <v>82</v>
      </c>
      <c r="D181" s="37" t="s">
        <v>393</v>
      </c>
      <c r="E181" s="38" t="s">
        <v>84</v>
      </c>
      <c r="F181" s="39">
        <v>54.62</v>
      </c>
      <c r="G181" s="40">
        <v>749.48</v>
      </c>
      <c r="H181" s="40">
        <f t="shared" si="9"/>
        <v>749.48</v>
      </c>
      <c r="I181" s="40">
        <v>906.42</v>
      </c>
      <c r="J181" s="40">
        <f t="shared" si="10"/>
        <v>906.41989999999998</v>
      </c>
      <c r="K181" s="40">
        <v>49508.66</v>
      </c>
      <c r="L181" s="40">
        <f t="shared" si="11"/>
        <v>49508.66</v>
      </c>
      <c r="M181" s="150">
        <f t="shared" si="8"/>
        <v>1.493132729035215E-2</v>
      </c>
      <c r="N181" s="71"/>
    </row>
    <row r="182" spans="1:14" ht="24" customHeight="1">
      <c r="A182" s="32" t="s">
        <v>394</v>
      </c>
      <c r="B182" s="32" t="s">
        <v>55</v>
      </c>
      <c r="C182" s="32"/>
      <c r="D182" s="32" t="s">
        <v>395</v>
      </c>
      <c r="E182" s="33"/>
      <c r="F182" s="34">
        <v>1</v>
      </c>
      <c r="G182" s="34" t="s">
        <v>56</v>
      </c>
      <c r="H182" s="34" t="s">
        <v>56</v>
      </c>
      <c r="I182" s="34" t="s">
        <v>56</v>
      </c>
      <c r="J182" s="34" t="s">
        <v>56</v>
      </c>
      <c r="K182" s="35">
        <f>SUM(K183:K184)</f>
        <v>8749.27</v>
      </c>
      <c r="L182" s="35">
        <f>SUM(L183:L184)</f>
        <v>8749.27</v>
      </c>
      <c r="M182" s="151">
        <f t="shared" si="8"/>
        <v>2.6386941985838308E-3</v>
      </c>
      <c r="N182" s="71"/>
    </row>
    <row r="183" spans="1:14" ht="52" customHeight="1">
      <c r="A183" s="37" t="s">
        <v>396</v>
      </c>
      <c r="B183" s="37">
        <v>96358</v>
      </c>
      <c r="C183" s="37" t="s">
        <v>82</v>
      </c>
      <c r="D183" s="37" t="s">
        <v>397</v>
      </c>
      <c r="E183" s="38" t="s">
        <v>84</v>
      </c>
      <c r="F183" s="39">
        <v>73.39</v>
      </c>
      <c r="G183" s="40">
        <v>88.55</v>
      </c>
      <c r="H183" s="40">
        <f t="shared" si="9"/>
        <v>88.55</v>
      </c>
      <c r="I183" s="40">
        <v>107.09</v>
      </c>
      <c r="J183" s="40">
        <f t="shared" si="10"/>
        <v>107.09</v>
      </c>
      <c r="K183" s="40">
        <v>7859.34</v>
      </c>
      <c r="L183" s="40">
        <f t="shared" si="11"/>
        <v>7859.34</v>
      </c>
      <c r="M183" s="150">
        <f t="shared" si="8"/>
        <v>2.3703000207672006E-3</v>
      </c>
      <c r="N183" s="71"/>
    </row>
    <row r="184" spans="1:14" ht="39" customHeight="1">
      <c r="A184" s="37" t="s">
        <v>398</v>
      </c>
      <c r="B184" s="37">
        <v>96370</v>
      </c>
      <c r="C184" s="37" t="s">
        <v>82</v>
      </c>
      <c r="D184" s="37" t="s">
        <v>399</v>
      </c>
      <c r="E184" s="38" t="s">
        <v>84</v>
      </c>
      <c r="F184" s="39">
        <v>12.45</v>
      </c>
      <c r="G184" s="40">
        <v>59.1</v>
      </c>
      <c r="H184" s="40">
        <f t="shared" si="9"/>
        <v>59.1</v>
      </c>
      <c r="I184" s="40">
        <v>71.48</v>
      </c>
      <c r="J184" s="40">
        <f t="shared" si="10"/>
        <v>71.4803</v>
      </c>
      <c r="K184" s="40">
        <v>889.93</v>
      </c>
      <c r="L184" s="40">
        <f t="shared" si="11"/>
        <v>889.93</v>
      </c>
      <c r="M184" s="150">
        <f t="shared" si="8"/>
        <v>2.6839417781663021E-4</v>
      </c>
      <c r="N184" s="71"/>
    </row>
    <row r="185" spans="1:14" ht="24" customHeight="1">
      <c r="A185" s="32" t="s">
        <v>400</v>
      </c>
      <c r="B185" s="32" t="s">
        <v>55</v>
      </c>
      <c r="C185" s="32"/>
      <c r="D185" s="32" t="s">
        <v>401</v>
      </c>
      <c r="E185" s="33"/>
      <c r="F185" s="34">
        <v>1</v>
      </c>
      <c r="G185" s="34" t="s">
        <v>56</v>
      </c>
      <c r="H185" s="34" t="s">
        <v>56</v>
      </c>
      <c r="I185" s="34" t="s">
        <v>56</v>
      </c>
      <c r="J185" s="34" t="s">
        <v>56</v>
      </c>
      <c r="K185" s="35">
        <f>SUM(K186:K187)</f>
        <v>60012.09</v>
      </c>
      <c r="L185" s="35">
        <f>SUM(L186:L187)</f>
        <v>60012.09</v>
      </c>
      <c r="M185" s="151">
        <f t="shared" si="8"/>
        <v>1.80990589761078E-2</v>
      </c>
      <c r="N185" s="71"/>
    </row>
    <row r="186" spans="1:14" ht="52" customHeight="1">
      <c r="A186" s="37" t="s">
        <v>402</v>
      </c>
      <c r="B186" s="37">
        <v>87755</v>
      </c>
      <c r="C186" s="37" t="s">
        <v>82</v>
      </c>
      <c r="D186" s="37" t="s">
        <v>403</v>
      </c>
      <c r="E186" s="38" t="s">
        <v>84</v>
      </c>
      <c r="F186" s="39">
        <v>467.27</v>
      </c>
      <c r="G186" s="40">
        <v>57.3</v>
      </c>
      <c r="H186" s="40">
        <f t="shared" si="9"/>
        <v>57.3</v>
      </c>
      <c r="I186" s="40">
        <v>69.3</v>
      </c>
      <c r="J186" s="40">
        <f t="shared" si="10"/>
        <v>69.299899999999994</v>
      </c>
      <c r="K186" s="40">
        <v>32381.81</v>
      </c>
      <c r="L186" s="40">
        <f t="shared" si="11"/>
        <v>32381.81</v>
      </c>
      <c r="M186" s="150">
        <f t="shared" si="8"/>
        <v>9.7660369592713295E-3</v>
      </c>
      <c r="N186" s="71"/>
    </row>
    <row r="187" spans="1:14" ht="52" customHeight="1">
      <c r="A187" s="37" t="s">
        <v>404</v>
      </c>
      <c r="B187" s="37">
        <v>87630</v>
      </c>
      <c r="C187" s="37" t="s">
        <v>82</v>
      </c>
      <c r="D187" s="37" t="s">
        <v>405</v>
      </c>
      <c r="E187" s="38" t="s">
        <v>84</v>
      </c>
      <c r="F187" s="39">
        <v>507.35</v>
      </c>
      <c r="G187" s="40">
        <v>45.03</v>
      </c>
      <c r="H187" s="40">
        <f t="shared" si="9"/>
        <v>45.03</v>
      </c>
      <c r="I187" s="40">
        <v>54.46</v>
      </c>
      <c r="J187" s="40">
        <f t="shared" si="10"/>
        <v>54.459899999999998</v>
      </c>
      <c r="K187" s="40">
        <v>27630.28</v>
      </c>
      <c r="L187" s="40">
        <f t="shared" si="11"/>
        <v>27630.28</v>
      </c>
      <c r="M187" s="150">
        <f t="shared" si="8"/>
        <v>8.3330220168364721E-3</v>
      </c>
      <c r="N187" s="71"/>
    </row>
    <row r="188" spans="1:14" ht="24" customHeight="1">
      <c r="A188" s="32" t="s">
        <v>406</v>
      </c>
      <c r="B188" s="32" t="s">
        <v>55</v>
      </c>
      <c r="C188" s="32"/>
      <c r="D188" s="32" t="s">
        <v>407</v>
      </c>
      <c r="E188" s="33"/>
      <c r="F188" s="34">
        <v>1</v>
      </c>
      <c r="G188" s="34" t="s">
        <v>56</v>
      </c>
      <c r="H188" s="34" t="s">
        <v>56</v>
      </c>
      <c r="I188" s="34" t="s">
        <v>56</v>
      </c>
      <c r="J188" s="34" t="s">
        <v>56</v>
      </c>
      <c r="K188" s="35">
        <f>K189+K194+K200</f>
        <v>144358.20000000001</v>
      </c>
      <c r="L188" s="35">
        <f>L189+L194+L200</f>
        <v>144358.20000000001</v>
      </c>
      <c r="M188" s="151">
        <f t="shared" si="8"/>
        <v>4.3537020215172736E-2</v>
      </c>
      <c r="N188" s="71"/>
    </row>
    <row r="189" spans="1:14" ht="24" customHeight="1">
      <c r="A189" s="32" t="s">
        <v>408</v>
      </c>
      <c r="B189" s="32" t="s">
        <v>55</v>
      </c>
      <c r="C189" s="32"/>
      <c r="D189" s="32" t="s">
        <v>409</v>
      </c>
      <c r="E189" s="33"/>
      <c r="F189" s="34">
        <v>1</v>
      </c>
      <c r="G189" s="34" t="s">
        <v>56</v>
      </c>
      <c r="H189" s="34" t="s">
        <v>56</v>
      </c>
      <c r="I189" s="34" t="s">
        <v>56</v>
      </c>
      <c r="J189" s="34" t="s">
        <v>56</v>
      </c>
      <c r="K189" s="35">
        <f>SUM(K190:K193)</f>
        <v>29072.199999999997</v>
      </c>
      <c r="L189" s="35">
        <f>SUM(L190:L193)</f>
        <v>29072.199999999997</v>
      </c>
      <c r="M189" s="151">
        <f t="shared" si="8"/>
        <v>8.7678909760550115E-3</v>
      </c>
      <c r="N189" s="71"/>
    </row>
    <row r="190" spans="1:14" ht="52" customHeight="1">
      <c r="A190" s="37" t="s">
        <v>410</v>
      </c>
      <c r="B190" s="37">
        <v>90796</v>
      </c>
      <c r="C190" s="37" t="s">
        <v>82</v>
      </c>
      <c r="D190" s="37" t="s">
        <v>411</v>
      </c>
      <c r="E190" s="38" t="s">
        <v>65</v>
      </c>
      <c r="F190" s="39">
        <v>12</v>
      </c>
      <c r="G190" s="40">
        <v>810.42</v>
      </c>
      <c r="H190" s="40">
        <f t="shared" si="9"/>
        <v>810.42</v>
      </c>
      <c r="I190" s="40">
        <v>980.12</v>
      </c>
      <c r="J190" s="40">
        <f t="shared" si="10"/>
        <v>980.12</v>
      </c>
      <c r="K190" s="40">
        <v>11761.44</v>
      </c>
      <c r="L190" s="40">
        <f t="shared" si="11"/>
        <v>11761.44</v>
      </c>
      <c r="M190" s="150">
        <f t="shared" si="8"/>
        <v>3.5471351889919739E-3</v>
      </c>
      <c r="N190" s="71"/>
    </row>
    <row r="191" spans="1:14" ht="52" customHeight="1">
      <c r="A191" s="37" t="s">
        <v>412</v>
      </c>
      <c r="B191" s="37">
        <v>90797</v>
      </c>
      <c r="C191" s="37" t="s">
        <v>82</v>
      </c>
      <c r="D191" s="37" t="s">
        <v>413</v>
      </c>
      <c r="E191" s="38" t="s">
        <v>65</v>
      </c>
      <c r="F191" s="39">
        <v>10</v>
      </c>
      <c r="G191" s="40">
        <v>819.27</v>
      </c>
      <c r="H191" s="40">
        <f t="shared" si="9"/>
        <v>819.27</v>
      </c>
      <c r="I191" s="40">
        <v>990.83</v>
      </c>
      <c r="J191" s="40">
        <f t="shared" si="10"/>
        <v>990.83</v>
      </c>
      <c r="K191" s="40">
        <v>9908.2999999999993</v>
      </c>
      <c r="L191" s="40">
        <f t="shared" si="11"/>
        <v>9908.2999999999993</v>
      </c>
      <c r="M191" s="150">
        <f t="shared" si="8"/>
        <v>2.9882463025861774E-3</v>
      </c>
      <c r="N191" s="71"/>
    </row>
    <row r="192" spans="1:14" ht="26" customHeight="1">
      <c r="A192" s="37" t="s">
        <v>414</v>
      </c>
      <c r="B192" s="37" t="s">
        <v>415</v>
      </c>
      <c r="C192" s="37" t="s">
        <v>63</v>
      </c>
      <c r="D192" s="37" t="s">
        <v>416</v>
      </c>
      <c r="E192" s="38" t="s">
        <v>84</v>
      </c>
      <c r="F192" s="39">
        <v>9.6</v>
      </c>
      <c r="G192" s="40">
        <v>413.59</v>
      </c>
      <c r="H192" s="40">
        <f t="shared" si="9"/>
        <v>413.59</v>
      </c>
      <c r="I192" s="40">
        <v>500.2</v>
      </c>
      <c r="J192" s="40">
        <f t="shared" si="10"/>
        <v>500.2</v>
      </c>
      <c r="K192" s="40">
        <v>4801.92</v>
      </c>
      <c r="L192" s="40">
        <f t="shared" si="11"/>
        <v>4801.92</v>
      </c>
      <c r="M192" s="150">
        <f t="shared" si="8"/>
        <v>1.4482120732431012E-3</v>
      </c>
      <c r="N192" s="71"/>
    </row>
    <row r="193" spans="1:14" ht="39" customHeight="1">
      <c r="A193" s="37" t="s">
        <v>417</v>
      </c>
      <c r="B193" s="37">
        <v>91341</v>
      </c>
      <c r="C193" s="37" t="s">
        <v>82</v>
      </c>
      <c r="D193" s="37" t="s">
        <v>418</v>
      </c>
      <c r="E193" s="38" t="s">
        <v>84</v>
      </c>
      <c r="F193" s="39">
        <v>3.36</v>
      </c>
      <c r="G193" s="40">
        <v>639.96</v>
      </c>
      <c r="H193" s="40">
        <f t="shared" si="9"/>
        <v>639.96</v>
      </c>
      <c r="I193" s="40">
        <v>773.97</v>
      </c>
      <c r="J193" s="40">
        <f t="shared" si="10"/>
        <v>773.97019999999998</v>
      </c>
      <c r="K193" s="40">
        <v>2600.54</v>
      </c>
      <c r="L193" s="40">
        <f t="shared" si="11"/>
        <v>2600.54</v>
      </c>
      <c r="M193" s="150">
        <f t="shared" si="8"/>
        <v>7.8429741123375949E-4</v>
      </c>
      <c r="N193" s="71"/>
    </row>
    <row r="194" spans="1:14" ht="24" customHeight="1">
      <c r="A194" s="32" t="s">
        <v>419</v>
      </c>
      <c r="B194" s="32" t="s">
        <v>55</v>
      </c>
      <c r="C194" s="32"/>
      <c r="D194" s="32" t="s">
        <v>420</v>
      </c>
      <c r="E194" s="33"/>
      <c r="F194" s="34">
        <v>1</v>
      </c>
      <c r="G194" s="34" t="s">
        <v>56</v>
      </c>
      <c r="H194" s="34" t="s">
        <v>56</v>
      </c>
      <c r="I194" s="34" t="s">
        <v>56</v>
      </c>
      <c r="J194" s="34" t="s">
        <v>56</v>
      </c>
      <c r="K194" s="35">
        <f>SUM(K195:K199)</f>
        <v>87985.97</v>
      </c>
      <c r="L194" s="35">
        <f>SUM(L195:L199)</f>
        <v>87985.97</v>
      </c>
      <c r="M194" s="151">
        <f t="shared" si="8"/>
        <v>2.6535707389961787E-2</v>
      </c>
      <c r="N194" s="71"/>
    </row>
    <row r="195" spans="1:14" ht="91" customHeight="1">
      <c r="A195" s="37" t="s">
        <v>421</v>
      </c>
      <c r="B195" s="37">
        <v>94573</v>
      </c>
      <c r="C195" s="37" t="s">
        <v>82</v>
      </c>
      <c r="D195" s="37" t="s">
        <v>422</v>
      </c>
      <c r="E195" s="38" t="s">
        <v>84</v>
      </c>
      <c r="F195" s="39">
        <v>52.5</v>
      </c>
      <c r="G195" s="40">
        <v>481.56</v>
      </c>
      <c r="H195" s="40">
        <f t="shared" si="9"/>
        <v>481.56</v>
      </c>
      <c r="I195" s="40">
        <v>582.4</v>
      </c>
      <c r="J195" s="40">
        <f t="shared" si="10"/>
        <v>582.4</v>
      </c>
      <c r="K195" s="40">
        <v>30576</v>
      </c>
      <c r="L195" s="40">
        <f t="shared" si="11"/>
        <v>30576</v>
      </c>
      <c r="M195" s="150">
        <f t="shared" si="8"/>
        <v>9.2214223376235055E-3</v>
      </c>
      <c r="N195" s="71"/>
    </row>
    <row r="196" spans="1:14" ht="65" customHeight="1">
      <c r="A196" s="37" t="s">
        <v>423</v>
      </c>
      <c r="B196" s="37">
        <v>100674</v>
      </c>
      <c r="C196" s="37" t="s">
        <v>82</v>
      </c>
      <c r="D196" s="37" t="s">
        <v>424</v>
      </c>
      <c r="E196" s="38" t="s">
        <v>84</v>
      </c>
      <c r="F196" s="39">
        <v>3.86</v>
      </c>
      <c r="G196" s="40">
        <v>939.46</v>
      </c>
      <c r="H196" s="40">
        <f t="shared" si="9"/>
        <v>939.46</v>
      </c>
      <c r="I196" s="40">
        <v>1136.18</v>
      </c>
      <c r="J196" s="40">
        <f t="shared" si="10"/>
        <v>1136.1786999999999</v>
      </c>
      <c r="K196" s="40">
        <v>4385.6499999999996</v>
      </c>
      <c r="L196" s="40">
        <f t="shared" si="11"/>
        <v>4385.6499999999996</v>
      </c>
      <c r="M196" s="150">
        <f t="shared" si="8"/>
        <v>1.3226691154826832E-3</v>
      </c>
      <c r="N196" s="71"/>
    </row>
    <row r="197" spans="1:14" ht="39" customHeight="1">
      <c r="A197" s="37" t="s">
        <v>425</v>
      </c>
      <c r="B197" s="37" t="s">
        <v>426</v>
      </c>
      <c r="C197" s="37" t="s">
        <v>63</v>
      </c>
      <c r="D197" s="37" t="s">
        <v>427</v>
      </c>
      <c r="E197" s="38" t="s">
        <v>84</v>
      </c>
      <c r="F197" s="39">
        <v>6.56</v>
      </c>
      <c r="G197" s="40">
        <v>508.17</v>
      </c>
      <c r="H197" s="40">
        <f t="shared" si="9"/>
        <v>508.17</v>
      </c>
      <c r="I197" s="40">
        <v>614.58000000000004</v>
      </c>
      <c r="J197" s="40">
        <f t="shared" si="10"/>
        <v>614.57920000000001</v>
      </c>
      <c r="K197" s="40">
        <v>4031.64</v>
      </c>
      <c r="L197" s="40">
        <f t="shared" si="11"/>
        <v>4031.64</v>
      </c>
      <c r="M197" s="150">
        <f t="shared" si="8"/>
        <v>1.2159031643529704E-3</v>
      </c>
      <c r="N197" s="71"/>
    </row>
    <row r="198" spans="1:14" ht="26" customHeight="1">
      <c r="A198" s="37" t="s">
        <v>428</v>
      </c>
      <c r="B198" s="37">
        <v>94590</v>
      </c>
      <c r="C198" s="37" t="s">
        <v>82</v>
      </c>
      <c r="D198" s="37" t="s">
        <v>429</v>
      </c>
      <c r="E198" s="38" t="s">
        <v>115</v>
      </c>
      <c r="F198" s="39">
        <v>164.6</v>
      </c>
      <c r="G198" s="40">
        <v>32.9</v>
      </c>
      <c r="H198" s="40">
        <f t="shared" si="9"/>
        <v>32.9</v>
      </c>
      <c r="I198" s="40">
        <v>39.79</v>
      </c>
      <c r="J198" s="40">
        <f t="shared" si="10"/>
        <v>39.789900000000003</v>
      </c>
      <c r="K198" s="40">
        <v>6549.43</v>
      </c>
      <c r="L198" s="40">
        <f t="shared" si="11"/>
        <v>6549.43</v>
      </c>
      <c r="M198" s="150">
        <f t="shared" si="8"/>
        <v>1.9752439855017503E-3</v>
      </c>
      <c r="N198" s="71"/>
    </row>
    <row r="199" spans="1:14" ht="117" customHeight="1">
      <c r="A199" s="37" t="s">
        <v>430</v>
      </c>
      <c r="B199" s="37" t="s">
        <v>431</v>
      </c>
      <c r="C199" s="37" t="s">
        <v>63</v>
      </c>
      <c r="D199" s="37" t="s">
        <v>432</v>
      </c>
      <c r="E199" s="38" t="s">
        <v>84</v>
      </c>
      <c r="F199" s="39">
        <v>80.64</v>
      </c>
      <c r="G199" s="40">
        <v>435.2</v>
      </c>
      <c r="H199" s="40">
        <f t="shared" si="9"/>
        <v>435.2</v>
      </c>
      <c r="I199" s="40">
        <v>526.33000000000004</v>
      </c>
      <c r="J199" s="40">
        <f t="shared" si="10"/>
        <v>526.32989999999995</v>
      </c>
      <c r="K199" s="40">
        <v>42443.25</v>
      </c>
      <c r="L199" s="40">
        <f t="shared" si="11"/>
        <v>42443.25</v>
      </c>
      <c r="M199" s="150">
        <f t="shared" si="8"/>
        <v>1.2800468787000877E-2</v>
      </c>
      <c r="N199" s="71"/>
    </row>
    <row r="200" spans="1:14" ht="24" customHeight="1">
      <c r="A200" s="32" t="s">
        <v>433</v>
      </c>
      <c r="B200" s="32" t="s">
        <v>55</v>
      </c>
      <c r="C200" s="32"/>
      <c r="D200" s="32" t="s">
        <v>434</v>
      </c>
      <c r="E200" s="33"/>
      <c r="F200" s="34">
        <v>1</v>
      </c>
      <c r="G200" s="34" t="s">
        <v>56</v>
      </c>
      <c r="H200" s="34" t="s">
        <v>56</v>
      </c>
      <c r="I200" s="34" t="s">
        <v>56</v>
      </c>
      <c r="J200" s="34" t="s">
        <v>56</v>
      </c>
      <c r="K200" s="35">
        <f>SUM(K201:K204)</f>
        <v>27300.03</v>
      </c>
      <c r="L200" s="35">
        <f>SUM(L201:L204)</f>
        <v>27300.03</v>
      </c>
      <c r="M200" s="151">
        <f t="shared" si="8"/>
        <v>8.2334218491559325E-3</v>
      </c>
      <c r="N200" s="71"/>
    </row>
    <row r="201" spans="1:14" ht="78" customHeight="1">
      <c r="A201" s="37" t="s">
        <v>435</v>
      </c>
      <c r="B201" s="37" t="s">
        <v>436</v>
      </c>
      <c r="C201" s="37" t="s">
        <v>63</v>
      </c>
      <c r="D201" s="37" t="s">
        <v>437</v>
      </c>
      <c r="E201" s="38" t="s">
        <v>84</v>
      </c>
      <c r="F201" s="39">
        <v>43.56</v>
      </c>
      <c r="G201" s="40">
        <v>117.97</v>
      </c>
      <c r="H201" s="40">
        <f t="shared" si="9"/>
        <v>117.97</v>
      </c>
      <c r="I201" s="40">
        <v>142.66999999999999</v>
      </c>
      <c r="J201" s="40">
        <f t="shared" si="10"/>
        <v>142.67009999999999</v>
      </c>
      <c r="K201" s="40">
        <v>6214.71</v>
      </c>
      <c r="L201" s="40">
        <f t="shared" si="11"/>
        <v>6214.71</v>
      </c>
      <c r="M201" s="150">
        <f t="shared" si="8"/>
        <v>1.8742957095713034E-3</v>
      </c>
      <c r="N201" s="71"/>
    </row>
    <row r="202" spans="1:14" ht="91" customHeight="1">
      <c r="A202" s="37" t="s">
        <v>438</v>
      </c>
      <c r="B202" s="37" t="s">
        <v>439</v>
      </c>
      <c r="C202" s="37" t="s">
        <v>63</v>
      </c>
      <c r="D202" s="37" t="s">
        <v>440</v>
      </c>
      <c r="E202" s="38" t="s">
        <v>65</v>
      </c>
      <c r="F202" s="39">
        <v>1</v>
      </c>
      <c r="G202" s="40">
        <v>8325.15</v>
      </c>
      <c r="H202" s="40">
        <f t="shared" si="9"/>
        <v>8325.15</v>
      </c>
      <c r="I202" s="40">
        <v>10068.44</v>
      </c>
      <c r="J202" s="40">
        <f t="shared" si="10"/>
        <v>10068.44</v>
      </c>
      <c r="K202" s="40">
        <v>10068.44</v>
      </c>
      <c r="L202" s="40">
        <f t="shared" si="11"/>
        <v>10068.44</v>
      </c>
      <c r="M202" s="150">
        <f t="shared" si="8"/>
        <v>3.0365429592170987E-3</v>
      </c>
      <c r="N202" s="71"/>
    </row>
    <row r="203" spans="1:14" ht="52" customHeight="1">
      <c r="A203" s="37" t="s">
        <v>441</v>
      </c>
      <c r="B203" s="37" t="s">
        <v>442</v>
      </c>
      <c r="C203" s="37" t="s">
        <v>63</v>
      </c>
      <c r="D203" s="37" t="s">
        <v>443</v>
      </c>
      <c r="E203" s="38" t="s">
        <v>444</v>
      </c>
      <c r="F203" s="39">
        <v>205.63</v>
      </c>
      <c r="G203" s="40">
        <v>40.1</v>
      </c>
      <c r="H203" s="40">
        <f t="shared" si="9"/>
        <v>40.1</v>
      </c>
      <c r="I203" s="40">
        <v>48.5</v>
      </c>
      <c r="J203" s="40">
        <f t="shared" si="10"/>
        <v>48.5</v>
      </c>
      <c r="K203" s="40">
        <v>9973.06</v>
      </c>
      <c r="L203" s="40">
        <f t="shared" si="11"/>
        <v>9973.06</v>
      </c>
      <c r="M203" s="150">
        <f t="shared" ref="M203:M266" si="12">L203/$L$727</f>
        <v>3.0077772847481509E-3</v>
      </c>
      <c r="N203" s="71"/>
    </row>
    <row r="204" spans="1:14" ht="78" customHeight="1">
      <c r="A204" s="37" t="s">
        <v>445</v>
      </c>
      <c r="B204" s="37" t="s">
        <v>446</v>
      </c>
      <c r="C204" s="37" t="s">
        <v>63</v>
      </c>
      <c r="D204" s="37" t="s">
        <v>447</v>
      </c>
      <c r="E204" s="38" t="s">
        <v>65</v>
      </c>
      <c r="F204" s="39">
        <v>1</v>
      </c>
      <c r="G204" s="40">
        <v>863.09</v>
      </c>
      <c r="H204" s="40">
        <f t="shared" si="9"/>
        <v>863.09</v>
      </c>
      <c r="I204" s="40">
        <v>1043.82</v>
      </c>
      <c r="J204" s="40">
        <f t="shared" si="10"/>
        <v>1043.82</v>
      </c>
      <c r="K204" s="40">
        <v>1043.82</v>
      </c>
      <c r="L204" s="40">
        <f t="shared" si="11"/>
        <v>1043.82</v>
      </c>
      <c r="M204" s="150">
        <f t="shared" si="12"/>
        <v>3.1480589561938012E-4</v>
      </c>
      <c r="N204" s="71"/>
    </row>
    <row r="205" spans="1:14" ht="24" customHeight="1">
      <c r="A205" s="32" t="s">
        <v>448</v>
      </c>
      <c r="B205" s="32" t="s">
        <v>55</v>
      </c>
      <c r="C205" s="32"/>
      <c r="D205" s="32" t="s">
        <v>449</v>
      </c>
      <c r="E205" s="33"/>
      <c r="F205" s="34">
        <v>1</v>
      </c>
      <c r="G205" s="34" t="s">
        <v>56</v>
      </c>
      <c r="H205" s="34" t="s">
        <v>56</v>
      </c>
      <c r="I205" s="34" t="s">
        <v>56</v>
      </c>
      <c r="J205" s="34" t="s">
        <v>56</v>
      </c>
      <c r="K205" s="35">
        <f>SUM(K206:K207)</f>
        <v>12205.43</v>
      </c>
      <c r="L205" s="35">
        <f>SUM(L206:L207)</f>
        <v>12205.43</v>
      </c>
      <c r="M205" s="151">
        <f t="shared" si="12"/>
        <v>3.6810382274430945E-3</v>
      </c>
      <c r="N205" s="71"/>
    </row>
    <row r="206" spans="1:14" ht="26" customHeight="1">
      <c r="A206" s="37" t="s">
        <v>450</v>
      </c>
      <c r="B206" s="37" t="s">
        <v>451</v>
      </c>
      <c r="C206" s="37" t="s">
        <v>63</v>
      </c>
      <c r="D206" s="37" t="s">
        <v>452</v>
      </c>
      <c r="E206" s="38" t="s">
        <v>84</v>
      </c>
      <c r="F206" s="39">
        <v>6.76</v>
      </c>
      <c r="G206" s="40">
        <v>525.53</v>
      </c>
      <c r="H206" s="40">
        <f t="shared" ref="H206:H269" si="13">ROUND(J206/(1+$B$4),2)</f>
        <v>525.53</v>
      </c>
      <c r="I206" s="40">
        <v>635.58000000000004</v>
      </c>
      <c r="J206" s="40">
        <f t="shared" ref="J206:J269" si="14">TRUNC(L206/F206,4)</f>
        <v>635.57979999999998</v>
      </c>
      <c r="K206" s="40">
        <v>4296.5200000000004</v>
      </c>
      <c r="L206" s="40">
        <f t="shared" ref="L206:L269" si="15">ROUND((1-$B$6)*K206,2)</f>
        <v>4296.5200000000004</v>
      </c>
      <c r="M206" s="150">
        <f t="shared" si="12"/>
        <v>1.2957883798419068E-3</v>
      </c>
      <c r="N206" s="71"/>
    </row>
    <row r="207" spans="1:14" ht="26" customHeight="1">
      <c r="A207" s="37" t="s">
        <v>453</v>
      </c>
      <c r="B207" s="37" t="s">
        <v>454</v>
      </c>
      <c r="C207" s="37" t="s">
        <v>63</v>
      </c>
      <c r="D207" s="37" t="s">
        <v>455</v>
      </c>
      <c r="E207" s="38" t="s">
        <v>65</v>
      </c>
      <c r="F207" s="39">
        <v>17</v>
      </c>
      <c r="G207" s="40">
        <v>384.68</v>
      </c>
      <c r="H207" s="40">
        <f t="shared" si="13"/>
        <v>384.68</v>
      </c>
      <c r="I207" s="40">
        <v>465.23</v>
      </c>
      <c r="J207" s="40">
        <f t="shared" si="14"/>
        <v>465.23</v>
      </c>
      <c r="K207" s="40">
        <v>7908.91</v>
      </c>
      <c r="L207" s="40">
        <f t="shared" si="15"/>
        <v>7908.91</v>
      </c>
      <c r="M207" s="150">
        <f t="shared" si="12"/>
        <v>2.3852498476011875E-3</v>
      </c>
      <c r="N207" s="71"/>
    </row>
    <row r="208" spans="1:14" ht="24" customHeight="1">
      <c r="A208" s="32" t="s">
        <v>456</v>
      </c>
      <c r="B208" s="32" t="s">
        <v>55</v>
      </c>
      <c r="C208" s="32"/>
      <c r="D208" s="32" t="s">
        <v>457</v>
      </c>
      <c r="E208" s="33"/>
      <c r="F208" s="34">
        <v>1</v>
      </c>
      <c r="G208" s="34" t="s">
        <v>56</v>
      </c>
      <c r="H208" s="34" t="s">
        <v>56</v>
      </c>
      <c r="I208" s="34" t="s">
        <v>56</v>
      </c>
      <c r="J208" s="34" t="s">
        <v>56</v>
      </c>
      <c r="K208" s="35">
        <f>SUM(K209:K211)</f>
        <v>47053.299999999996</v>
      </c>
      <c r="L208" s="35">
        <f>SUM(L209:L211)</f>
        <v>47053.299999999996</v>
      </c>
      <c r="M208" s="151">
        <f t="shared" si="12"/>
        <v>1.41908147461702E-2</v>
      </c>
      <c r="N208" s="71"/>
    </row>
    <row r="209" spans="1:14" ht="26" customHeight="1">
      <c r="A209" s="37" t="s">
        <v>458</v>
      </c>
      <c r="B209" s="37">
        <v>94231</v>
      </c>
      <c r="C209" s="37" t="s">
        <v>82</v>
      </c>
      <c r="D209" s="37" t="s">
        <v>459</v>
      </c>
      <c r="E209" s="38" t="s">
        <v>115</v>
      </c>
      <c r="F209" s="39">
        <v>44.52</v>
      </c>
      <c r="G209" s="40">
        <v>52.67</v>
      </c>
      <c r="H209" s="40">
        <f t="shared" si="13"/>
        <v>52.67</v>
      </c>
      <c r="I209" s="40">
        <v>63.7</v>
      </c>
      <c r="J209" s="40">
        <f t="shared" si="14"/>
        <v>63.6999</v>
      </c>
      <c r="K209" s="40">
        <v>2835.92</v>
      </c>
      <c r="L209" s="40">
        <f t="shared" si="15"/>
        <v>2835.92</v>
      </c>
      <c r="M209" s="150">
        <f t="shared" si="12"/>
        <v>8.5528571545373001E-4</v>
      </c>
      <c r="N209" s="71"/>
    </row>
    <row r="210" spans="1:14" ht="39" customHeight="1">
      <c r="A210" s="37" t="s">
        <v>460</v>
      </c>
      <c r="B210" s="37">
        <v>94229</v>
      </c>
      <c r="C210" s="37" t="s">
        <v>82</v>
      </c>
      <c r="D210" s="37" t="s">
        <v>461</v>
      </c>
      <c r="E210" s="38" t="s">
        <v>115</v>
      </c>
      <c r="F210" s="39">
        <v>15.02</v>
      </c>
      <c r="G210" s="40">
        <v>168.95</v>
      </c>
      <c r="H210" s="40">
        <f t="shared" si="13"/>
        <v>168.95</v>
      </c>
      <c r="I210" s="40">
        <v>204.33</v>
      </c>
      <c r="J210" s="40">
        <f t="shared" si="14"/>
        <v>204.33019999999999</v>
      </c>
      <c r="K210" s="40">
        <v>3069.04</v>
      </c>
      <c r="L210" s="40">
        <f t="shared" si="15"/>
        <v>3069.04</v>
      </c>
      <c r="M210" s="150">
        <f t="shared" si="12"/>
        <v>9.2559242579343408E-4</v>
      </c>
      <c r="N210" s="71"/>
    </row>
    <row r="211" spans="1:14" ht="39" customHeight="1">
      <c r="A211" s="37" t="s">
        <v>462</v>
      </c>
      <c r="B211" s="37" t="s">
        <v>463</v>
      </c>
      <c r="C211" s="37" t="s">
        <v>63</v>
      </c>
      <c r="D211" s="37" t="s">
        <v>464</v>
      </c>
      <c r="E211" s="38" t="s">
        <v>84</v>
      </c>
      <c r="F211" s="39">
        <v>223.9</v>
      </c>
      <c r="G211" s="40">
        <v>151.96</v>
      </c>
      <c r="H211" s="40">
        <f t="shared" si="13"/>
        <v>151.96</v>
      </c>
      <c r="I211" s="40">
        <v>183.78</v>
      </c>
      <c r="J211" s="40">
        <f t="shared" si="14"/>
        <v>183.7799</v>
      </c>
      <c r="K211" s="40">
        <v>41148.339999999997</v>
      </c>
      <c r="L211" s="40">
        <f t="shared" si="15"/>
        <v>41148.339999999997</v>
      </c>
      <c r="M211" s="150">
        <f t="shared" si="12"/>
        <v>1.2409936604923035E-2</v>
      </c>
      <c r="N211" s="71"/>
    </row>
    <row r="212" spans="1:14" ht="24" customHeight="1">
      <c r="A212" s="32" t="s">
        <v>465</v>
      </c>
      <c r="B212" s="32" t="s">
        <v>55</v>
      </c>
      <c r="C212" s="32"/>
      <c r="D212" s="32" t="s">
        <v>466</v>
      </c>
      <c r="E212" s="33"/>
      <c r="F212" s="34">
        <v>1</v>
      </c>
      <c r="G212" s="34" t="s">
        <v>56</v>
      </c>
      <c r="H212" s="34" t="s">
        <v>56</v>
      </c>
      <c r="I212" s="34" t="s">
        <v>56</v>
      </c>
      <c r="J212" s="34" t="s">
        <v>56</v>
      </c>
      <c r="K212" s="35">
        <f>K213+K222+K226+K230+K247</f>
        <v>522169.15</v>
      </c>
      <c r="L212" s="35">
        <f>L213+L222+L226+L230+L247</f>
        <v>522169.15</v>
      </c>
      <c r="M212" s="151">
        <f t="shared" si="12"/>
        <v>0.15748110491326134</v>
      </c>
      <c r="N212" s="71"/>
    </row>
    <row r="213" spans="1:14" ht="24" customHeight="1">
      <c r="A213" s="32" t="s">
        <v>467</v>
      </c>
      <c r="B213" s="32" t="s">
        <v>55</v>
      </c>
      <c r="C213" s="32"/>
      <c r="D213" s="32" t="s">
        <v>468</v>
      </c>
      <c r="E213" s="33"/>
      <c r="F213" s="34">
        <v>1</v>
      </c>
      <c r="G213" s="34" t="s">
        <v>56</v>
      </c>
      <c r="H213" s="34" t="s">
        <v>56</v>
      </c>
      <c r="I213" s="34" t="s">
        <v>56</v>
      </c>
      <c r="J213" s="34" t="s">
        <v>56</v>
      </c>
      <c r="K213" s="35">
        <f>K214+K218</f>
        <v>86252.88</v>
      </c>
      <c r="L213" s="35">
        <f>L214+L218</f>
        <v>86252.88</v>
      </c>
      <c r="M213" s="151">
        <f t="shared" si="12"/>
        <v>2.6013024408567495E-2</v>
      </c>
      <c r="N213" s="71"/>
    </row>
    <row r="214" spans="1:14" ht="24" customHeight="1">
      <c r="A214" s="32" t="s">
        <v>469</v>
      </c>
      <c r="B214" s="32" t="s">
        <v>55</v>
      </c>
      <c r="C214" s="32"/>
      <c r="D214" s="32" t="s">
        <v>369</v>
      </c>
      <c r="E214" s="33"/>
      <c r="F214" s="34">
        <v>1</v>
      </c>
      <c r="G214" s="34" t="s">
        <v>56</v>
      </c>
      <c r="H214" s="34" t="s">
        <v>56</v>
      </c>
      <c r="I214" s="34" t="s">
        <v>56</v>
      </c>
      <c r="J214" s="34" t="s">
        <v>56</v>
      </c>
      <c r="K214" s="35">
        <f>SUM(K215:K217)</f>
        <v>66140.790000000008</v>
      </c>
      <c r="L214" s="35">
        <f>SUM(L215:L217)</f>
        <v>66140.790000000008</v>
      </c>
      <c r="M214" s="151">
        <f t="shared" si="12"/>
        <v>1.9947414911501354E-2</v>
      </c>
      <c r="N214" s="71"/>
    </row>
    <row r="215" spans="1:14" ht="65" customHeight="1">
      <c r="A215" s="37" t="s">
        <v>470</v>
      </c>
      <c r="B215" s="37">
        <v>104162</v>
      </c>
      <c r="C215" s="37" t="s">
        <v>82</v>
      </c>
      <c r="D215" s="37" t="s">
        <v>471</v>
      </c>
      <c r="E215" s="38" t="s">
        <v>84</v>
      </c>
      <c r="F215" s="39">
        <v>325.19</v>
      </c>
      <c r="G215" s="40">
        <v>94.49</v>
      </c>
      <c r="H215" s="40">
        <f t="shared" si="13"/>
        <v>94.49</v>
      </c>
      <c r="I215" s="40">
        <v>114.28</v>
      </c>
      <c r="J215" s="40">
        <f t="shared" si="14"/>
        <v>114.2799</v>
      </c>
      <c r="K215" s="40">
        <v>37162.71</v>
      </c>
      <c r="L215" s="40">
        <f t="shared" si="15"/>
        <v>37162.71</v>
      </c>
      <c r="M215" s="150">
        <f t="shared" si="12"/>
        <v>1.1207909606247526E-2</v>
      </c>
      <c r="N215" s="71"/>
    </row>
    <row r="216" spans="1:14" ht="39" customHeight="1">
      <c r="A216" s="37" t="s">
        <v>472</v>
      </c>
      <c r="B216" s="37">
        <v>87263</v>
      </c>
      <c r="C216" s="37" t="s">
        <v>82</v>
      </c>
      <c r="D216" s="37" t="s">
        <v>473</v>
      </c>
      <c r="E216" s="38" t="s">
        <v>84</v>
      </c>
      <c r="F216" s="39">
        <v>105.37</v>
      </c>
      <c r="G216" s="40">
        <v>110.98</v>
      </c>
      <c r="H216" s="40">
        <f t="shared" si="13"/>
        <v>110.98</v>
      </c>
      <c r="I216" s="40">
        <v>134.22</v>
      </c>
      <c r="J216" s="40">
        <f t="shared" si="14"/>
        <v>134.2199</v>
      </c>
      <c r="K216" s="40">
        <v>14142.76</v>
      </c>
      <c r="L216" s="40">
        <f t="shared" si="15"/>
        <v>14142.76</v>
      </c>
      <c r="M216" s="150">
        <f t="shared" si="12"/>
        <v>4.2653179938398813E-3</v>
      </c>
      <c r="N216" s="71"/>
    </row>
    <row r="217" spans="1:14" ht="39" customHeight="1">
      <c r="A217" s="37" t="s">
        <v>474</v>
      </c>
      <c r="B217" s="37" t="s">
        <v>475</v>
      </c>
      <c r="C217" s="37" t="s">
        <v>63</v>
      </c>
      <c r="D217" s="37" t="s">
        <v>476</v>
      </c>
      <c r="E217" s="38" t="s">
        <v>84</v>
      </c>
      <c r="F217" s="39">
        <v>101.12</v>
      </c>
      <c r="G217" s="40">
        <v>121.31</v>
      </c>
      <c r="H217" s="40">
        <f t="shared" si="13"/>
        <v>121.31</v>
      </c>
      <c r="I217" s="40">
        <v>146.71</v>
      </c>
      <c r="J217" s="40">
        <f t="shared" si="14"/>
        <v>146.71</v>
      </c>
      <c r="K217" s="40">
        <v>14835.32</v>
      </c>
      <c r="L217" s="40">
        <f t="shared" si="15"/>
        <v>14835.32</v>
      </c>
      <c r="M217" s="150">
        <f t="shared" si="12"/>
        <v>4.4741873114139434E-3</v>
      </c>
      <c r="N217" s="71"/>
    </row>
    <row r="218" spans="1:14" ht="24" customHeight="1">
      <c r="A218" s="32" t="s">
        <v>477</v>
      </c>
      <c r="B218" s="32" t="s">
        <v>55</v>
      </c>
      <c r="C218" s="32"/>
      <c r="D218" s="32" t="s">
        <v>478</v>
      </c>
      <c r="E218" s="33"/>
      <c r="F218" s="34">
        <v>1</v>
      </c>
      <c r="G218" s="34" t="s">
        <v>56</v>
      </c>
      <c r="H218" s="34" t="s">
        <v>56</v>
      </c>
      <c r="I218" s="34" t="s">
        <v>56</v>
      </c>
      <c r="J218" s="34" t="s">
        <v>56</v>
      </c>
      <c r="K218" s="35">
        <f>SUM(K219:K221)</f>
        <v>20112.09</v>
      </c>
      <c r="L218" s="35">
        <f>SUM(L219:L221)</f>
        <v>20112.09</v>
      </c>
      <c r="M218" s="151">
        <f t="shared" si="12"/>
        <v>6.0656094970661404E-3</v>
      </c>
      <c r="N218" s="71"/>
    </row>
    <row r="219" spans="1:14" ht="39" customHeight="1">
      <c r="A219" s="37" t="s">
        <v>479</v>
      </c>
      <c r="B219" s="37">
        <v>97087</v>
      </c>
      <c r="C219" s="37" t="s">
        <v>82</v>
      </c>
      <c r="D219" s="37" t="s">
        <v>318</v>
      </c>
      <c r="E219" s="38" t="s">
        <v>84</v>
      </c>
      <c r="F219" s="39">
        <v>178.19</v>
      </c>
      <c r="G219" s="40">
        <v>2.87</v>
      </c>
      <c r="H219" s="40">
        <f t="shared" si="13"/>
        <v>2.87</v>
      </c>
      <c r="I219" s="40">
        <v>3.47</v>
      </c>
      <c r="J219" s="40">
        <f t="shared" si="14"/>
        <v>3.47</v>
      </c>
      <c r="K219" s="40">
        <v>618.32000000000005</v>
      </c>
      <c r="L219" s="40">
        <f t="shared" si="15"/>
        <v>618.32000000000005</v>
      </c>
      <c r="M219" s="150">
        <f t="shared" si="12"/>
        <v>1.8647926019751981E-4</v>
      </c>
      <c r="N219" s="71"/>
    </row>
    <row r="220" spans="1:14" ht="39" customHeight="1">
      <c r="A220" s="37" t="s">
        <v>480</v>
      </c>
      <c r="B220" s="37">
        <v>96622</v>
      </c>
      <c r="C220" s="37" t="s">
        <v>82</v>
      </c>
      <c r="D220" s="37" t="s">
        <v>481</v>
      </c>
      <c r="E220" s="38" t="s">
        <v>126</v>
      </c>
      <c r="F220" s="39">
        <v>8.91</v>
      </c>
      <c r="G220" s="40">
        <v>378.16</v>
      </c>
      <c r="H220" s="40">
        <f t="shared" si="13"/>
        <v>378.16</v>
      </c>
      <c r="I220" s="40">
        <v>457.35</v>
      </c>
      <c r="J220" s="40">
        <f t="shared" si="14"/>
        <v>457.3501</v>
      </c>
      <c r="K220" s="40">
        <v>4074.99</v>
      </c>
      <c r="L220" s="40">
        <f t="shared" si="15"/>
        <v>4074.99</v>
      </c>
      <c r="M220" s="150">
        <f t="shared" si="12"/>
        <v>1.2289771000651623E-3</v>
      </c>
      <c r="N220" s="71"/>
    </row>
    <row r="221" spans="1:14" ht="39" customHeight="1">
      <c r="A221" s="37" t="s">
        <v>482</v>
      </c>
      <c r="B221" s="37">
        <v>94993</v>
      </c>
      <c r="C221" s="37" t="s">
        <v>82</v>
      </c>
      <c r="D221" s="37" t="s">
        <v>483</v>
      </c>
      <c r="E221" s="38" t="s">
        <v>84</v>
      </c>
      <c r="F221" s="39">
        <v>178.19</v>
      </c>
      <c r="G221" s="40">
        <v>71.55</v>
      </c>
      <c r="H221" s="40">
        <f t="shared" si="13"/>
        <v>71.55</v>
      </c>
      <c r="I221" s="40">
        <v>86.53</v>
      </c>
      <c r="J221" s="40">
        <f t="shared" si="14"/>
        <v>86.529899999999998</v>
      </c>
      <c r="K221" s="40">
        <v>15418.78</v>
      </c>
      <c r="L221" s="40">
        <f t="shared" si="15"/>
        <v>15418.78</v>
      </c>
      <c r="M221" s="150">
        <f t="shared" si="12"/>
        <v>4.6501531368034589E-3</v>
      </c>
      <c r="N221" s="71"/>
    </row>
    <row r="222" spans="1:14" ht="24" customHeight="1">
      <c r="A222" s="32" t="s">
        <v>484</v>
      </c>
      <c r="B222" s="32" t="s">
        <v>55</v>
      </c>
      <c r="C222" s="32"/>
      <c r="D222" s="32" t="s">
        <v>485</v>
      </c>
      <c r="E222" s="33"/>
      <c r="F222" s="34">
        <v>1</v>
      </c>
      <c r="G222" s="34" t="s">
        <v>56</v>
      </c>
      <c r="H222" s="34" t="s">
        <v>56</v>
      </c>
      <c r="I222" s="34" t="s">
        <v>56</v>
      </c>
      <c r="J222" s="34" t="s">
        <v>56</v>
      </c>
      <c r="K222" s="35">
        <f>SUM(K223:K225)</f>
        <v>81402.319999999992</v>
      </c>
      <c r="L222" s="35">
        <f>SUM(L223:L225)</f>
        <v>81402.319999999992</v>
      </c>
      <c r="M222" s="151">
        <f t="shared" si="12"/>
        <v>2.4550142987388033E-2</v>
      </c>
      <c r="N222" s="71"/>
    </row>
    <row r="223" spans="1:14" ht="39" customHeight="1">
      <c r="A223" s="37" t="s">
        <v>486</v>
      </c>
      <c r="B223" s="37" t="s">
        <v>487</v>
      </c>
      <c r="C223" s="37" t="s">
        <v>63</v>
      </c>
      <c r="D223" s="37" t="s">
        <v>488</v>
      </c>
      <c r="E223" s="38" t="s">
        <v>84</v>
      </c>
      <c r="F223" s="39">
        <v>263.33999999999997</v>
      </c>
      <c r="G223" s="40">
        <v>116.64</v>
      </c>
      <c r="H223" s="40">
        <f t="shared" si="13"/>
        <v>116.64</v>
      </c>
      <c r="I223" s="40">
        <v>141.06</v>
      </c>
      <c r="J223" s="40">
        <f t="shared" si="14"/>
        <v>141.0599</v>
      </c>
      <c r="K223" s="40">
        <v>37146.74</v>
      </c>
      <c r="L223" s="40">
        <f t="shared" si="15"/>
        <v>37146.74</v>
      </c>
      <c r="M223" s="150">
        <f t="shared" si="12"/>
        <v>1.1203093210553785E-2</v>
      </c>
      <c r="N223" s="71"/>
    </row>
    <row r="224" spans="1:14" ht="52" customHeight="1">
      <c r="A224" s="37" t="s">
        <v>489</v>
      </c>
      <c r="B224" s="37" t="s">
        <v>490</v>
      </c>
      <c r="C224" s="37" t="s">
        <v>63</v>
      </c>
      <c r="D224" s="37" t="s">
        <v>491</v>
      </c>
      <c r="E224" s="38" t="s">
        <v>84</v>
      </c>
      <c r="F224" s="39">
        <v>117.65</v>
      </c>
      <c r="G224" s="40">
        <v>281.27999999999997</v>
      </c>
      <c r="H224" s="40">
        <f t="shared" si="13"/>
        <v>281.27999999999997</v>
      </c>
      <c r="I224" s="40">
        <v>340.18</v>
      </c>
      <c r="J224" s="40">
        <f t="shared" si="14"/>
        <v>340.18</v>
      </c>
      <c r="K224" s="40">
        <v>40022.18</v>
      </c>
      <c r="L224" s="40">
        <f t="shared" si="15"/>
        <v>40022.18</v>
      </c>
      <c r="M224" s="150">
        <f t="shared" si="12"/>
        <v>1.2070297771205805E-2</v>
      </c>
      <c r="N224" s="71"/>
    </row>
    <row r="225" spans="1:14" ht="39" customHeight="1">
      <c r="A225" s="37" t="s">
        <v>492</v>
      </c>
      <c r="B225" s="37" t="s">
        <v>493</v>
      </c>
      <c r="C225" s="37" t="s">
        <v>63</v>
      </c>
      <c r="D225" s="37" t="s">
        <v>494</v>
      </c>
      <c r="E225" s="38" t="s">
        <v>84</v>
      </c>
      <c r="F225" s="39">
        <v>52.4</v>
      </c>
      <c r="G225" s="40">
        <v>66.8</v>
      </c>
      <c r="H225" s="40">
        <f t="shared" si="13"/>
        <v>66.8</v>
      </c>
      <c r="I225" s="40">
        <v>80.790000000000006</v>
      </c>
      <c r="J225" s="40">
        <f t="shared" si="14"/>
        <v>80.790000000000006</v>
      </c>
      <c r="K225" s="40">
        <v>4233.3999999999996</v>
      </c>
      <c r="L225" s="40">
        <f t="shared" si="15"/>
        <v>4233.3999999999996</v>
      </c>
      <c r="M225" s="150">
        <f t="shared" si="12"/>
        <v>1.2767520056284453E-3</v>
      </c>
      <c r="N225" s="71"/>
    </row>
    <row r="226" spans="1:14" ht="24" customHeight="1">
      <c r="A226" s="32" t="s">
        <v>495</v>
      </c>
      <c r="B226" s="32" t="s">
        <v>55</v>
      </c>
      <c r="C226" s="32"/>
      <c r="D226" s="32" t="s">
        <v>496</v>
      </c>
      <c r="E226" s="33"/>
      <c r="F226" s="34">
        <v>1</v>
      </c>
      <c r="G226" s="34" t="s">
        <v>56</v>
      </c>
      <c r="H226" s="34" t="s">
        <v>56</v>
      </c>
      <c r="I226" s="34" t="s">
        <v>56</v>
      </c>
      <c r="J226" s="34" t="s">
        <v>56</v>
      </c>
      <c r="K226" s="35">
        <f>SUM(K227:K229)</f>
        <v>54852.25</v>
      </c>
      <c r="L226" s="35">
        <f>SUM(L227:L229)</f>
        <v>54852.25</v>
      </c>
      <c r="M226" s="151">
        <f t="shared" si="12"/>
        <v>1.6542901734004085E-2</v>
      </c>
      <c r="N226" s="71"/>
    </row>
    <row r="227" spans="1:14" ht="39" customHeight="1">
      <c r="A227" s="37" t="s">
        <v>497</v>
      </c>
      <c r="B227" s="37">
        <v>96114</v>
      </c>
      <c r="C227" s="37" t="s">
        <v>82</v>
      </c>
      <c r="D227" s="37" t="s">
        <v>498</v>
      </c>
      <c r="E227" s="38" t="s">
        <v>84</v>
      </c>
      <c r="F227" s="39">
        <v>254.93</v>
      </c>
      <c r="G227" s="40">
        <v>73.87</v>
      </c>
      <c r="H227" s="40">
        <f t="shared" si="13"/>
        <v>73.87</v>
      </c>
      <c r="I227" s="40">
        <v>89.34</v>
      </c>
      <c r="J227" s="40">
        <f t="shared" si="14"/>
        <v>89.34</v>
      </c>
      <c r="K227" s="40">
        <v>22775.45</v>
      </c>
      <c r="L227" s="40">
        <f t="shared" si="15"/>
        <v>22775.45</v>
      </c>
      <c r="M227" s="150">
        <f t="shared" si="12"/>
        <v>6.8688528054496097E-3</v>
      </c>
      <c r="N227" s="71"/>
    </row>
    <row r="228" spans="1:14" ht="26" customHeight="1">
      <c r="A228" s="37" t="s">
        <v>499</v>
      </c>
      <c r="B228" s="37">
        <v>96121</v>
      </c>
      <c r="C228" s="37" t="s">
        <v>82</v>
      </c>
      <c r="D228" s="37" t="s">
        <v>500</v>
      </c>
      <c r="E228" s="38" t="s">
        <v>115</v>
      </c>
      <c r="F228" s="39">
        <v>424.43</v>
      </c>
      <c r="G228" s="40">
        <v>11.05</v>
      </c>
      <c r="H228" s="40">
        <f t="shared" si="13"/>
        <v>11.05</v>
      </c>
      <c r="I228" s="40">
        <v>13.36</v>
      </c>
      <c r="J228" s="40">
        <f t="shared" si="14"/>
        <v>13.3599</v>
      </c>
      <c r="K228" s="40">
        <v>5670.38</v>
      </c>
      <c r="L228" s="40">
        <f t="shared" si="15"/>
        <v>5670.38</v>
      </c>
      <c r="M228" s="150">
        <f t="shared" si="12"/>
        <v>1.7101311091971994E-3</v>
      </c>
      <c r="N228" s="71"/>
    </row>
    <row r="229" spans="1:14" ht="39" customHeight="1">
      <c r="A229" s="37" t="s">
        <v>501</v>
      </c>
      <c r="B229" s="37" t="s">
        <v>502</v>
      </c>
      <c r="C229" s="37" t="s">
        <v>63</v>
      </c>
      <c r="D229" s="37" t="s">
        <v>503</v>
      </c>
      <c r="E229" s="38" t="s">
        <v>84</v>
      </c>
      <c r="F229" s="39">
        <v>166.56</v>
      </c>
      <c r="G229" s="40">
        <v>131.09</v>
      </c>
      <c r="H229" s="40">
        <f t="shared" si="13"/>
        <v>131.09</v>
      </c>
      <c r="I229" s="40">
        <v>158.54</v>
      </c>
      <c r="J229" s="40">
        <f t="shared" si="14"/>
        <v>158.53989999999999</v>
      </c>
      <c r="K229" s="40">
        <v>26406.42</v>
      </c>
      <c r="L229" s="40">
        <f t="shared" si="15"/>
        <v>26406.42</v>
      </c>
      <c r="M229" s="150">
        <f t="shared" si="12"/>
        <v>7.9639178193572756E-3</v>
      </c>
      <c r="N229" s="71"/>
    </row>
    <row r="230" spans="1:14" ht="24" customHeight="1">
      <c r="A230" s="32" t="s">
        <v>504</v>
      </c>
      <c r="B230" s="32" t="s">
        <v>55</v>
      </c>
      <c r="C230" s="32"/>
      <c r="D230" s="32" t="s">
        <v>505</v>
      </c>
      <c r="E230" s="33"/>
      <c r="F230" s="34">
        <v>1</v>
      </c>
      <c r="G230" s="34" t="s">
        <v>56</v>
      </c>
      <c r="H230" s="34" t="s">
        <v>56</v>
      </c>
      <c r="I230" s="34" t="s">
        <v>56</v>
      </c>
      <c r="J230" s="34" t="s">
        <v>56</v>
      </c>
      <c r="K230" s="35">
        <f>K231+K234+K237+K240+K243+K245</f>
        <v>130266.19000000002</v>
      </c>
      <c r="L230" s="35">
        <f>L231+L234+L237+L240+L243+L245</f>
        <v>130266.19000000002</v>
      </c>
      <c r="M230" s="151">
        <f t="shared" si="12"/>
        <v>3.9287007924617603E-2</v>
      </c>
      <c r="N230" s="71"/>
    </row>
    <row r="231" spans="1:14" ht="24" customHeight="1">
      <c r="A231" s="32" t="s">
        <v>506</v>
      </c>
      <c r="B231" s="32" t="s">
        <v>55</v>
      </c>
      <c r="C231" s="32"/>
      <c r="D231" s="32" t="s">
        <v>507</v>
      </c>
      <c r="E231" s="33"/>
      <c r="F231" s="34">
        <v>1</v>
      </c>
      <c r="G231" s="34" t="s">
        <v>56</v>
      </c>
      <c r="H231" s="34" t="s">
        <v>56</v>
      </c>
      <c r="I231" s="34" t="s">
        <v>56</v>
      </c>
      <c r="J231" s="34" t="s">
        <v>56</v>
      </c>
      <c r="K231" s="35">
        <f>SUM(K232:K233)</f>
        <v>35478</v>
      </c>
      <c r="L231" s="35">
        <f>SUM(L232:L233)</f>
        <v>35478</v>
      </c>
      <c r="M231" s="151">
        <f t="shared" si="12"/>
        <v>1.0699817559334338E-2</v>
      </c>
      <c r="N231" s="71"/>
    </row>
    <row r="232" spans="1:14" ht="26" customHeight="1">
      <c r="A232" s="37" t="s">
        <v>508</v>
      </c>
      <c r="B232" s="37">
        <v>88497</v>
      </c>
      <c r="C232" s="37" t="s">
        <v>82</v>
      </c>
      <c r="D232" s="37" t="s">
        <v>509</v>
      </c>
      <c r="E232" s="38" t="s">
        <v>84</v>
      </c>
      <c r="F232" s="39">
        <v>898.86</v>
      </c>
      <c r="G232" s="40">
        <v>20.54</v>
      </c>
      <c r="H232" s="40">
        <f t="shared" si="13"/>
        <v>20.54</v>
      </c>
      <c r="I232" s="40">
        <v>24.84</v>
      </c>
      <c r="J232" s="40">
        <f t="shared" si="14"/>
        <v>24.8399</v>
      </c>
      <c r="K232" s="40">
        <v>22327.68</v>
      </c>
      <c r="L232" s="40">
        <f t="shared" si="15"/>
        <v>22327.68</v>
      </c>
      <c r="M232" s="150">
        <f t="shared" si="12"/>
        <v>6.7338097559952112E-3</v>
      </c>
      <c r="N232" s="71"/>
    </row>
    <row r="233" spans="1:14" ht="26" customHeight="1">
      <c r="A233" s="37" t="s">
        <v>510</v>
      </c>
      <c r="B233" s="37">
        <v>104642</v>
      </c>
      <c r="C233" s="37" t="s">
        <v>82</v>
      </c>
      <c r="D233" s="37" t="s">
        <v>511</v>
      </c>
      <c r="E233" s="38" t="s">
        <v>84</v>
      </c>
      <c r="F233" s="39">
        <v>898.86</v>
      </c>
      <c r="G233" s="40">
        <v>12.1</v>
      </c>
      <c r="H233" s="40">
        <f t="shared" si="13"/>
        <v>12.1</v>
      </c>
      <c r="I233" s="40">
        <v>14.63</v>
      </c>
      <c r="J233" s="40">
        <f t="shared" si="14"/>
        <v>14.629899999999999</v>
      </c>
      <c r="K233" s="40">
        <v>13150.32</v>
      </c>
      <c r="L233" s="40">
        <f t="shared" si="15"/>
        <v>13150.32</v>
      </c>
      <c r="M233" s="150">
        <f t="shared" si="12"/>
        <v>3.9660078033391267E-3</v>
      </c>
      <c r="N233" s="71"/>
    </row>
    <row r="234" spans="1:14" ht="24" customHeight="1">
      <c r="A234" s="32" t="s">
        <v>512</v>
      </c>
      <c r="B234" s="32" t="s">
        <v>55</v>
      </c>
      <c r="C234" s="32"/>
      <c r="D234" s="32" t="s">
        <v>513</v>
      </c>
      <c r="E234" s="33"/>
      <c r="F234" s="34">
        <v>1</v>
      </c>
      <c r="G234" s="34" t="s">
        <v>56</v>
      </c>
      <c r="H234" s="34" t="s">
        <v>56</v>
      </c>
      <c r="I234" s="34" t="s">
        <v>56</v>
      </c>
      <c r="J234" s="34" t="s">
        <v>56</v>
      </c>
      <c r="K234" s="35">
        <f>SUM(K235:K236)</f>
        <v>28005.95</v>
      </c>
      <c r="L234" s="35">
        <f>SUM(L235:L236)</f>
        <v>28005.95</v>
      </c>
      <c r="M234" s="151">
        <f t="shared" si="12"/>
        <v>8.4463204119690927E-3</v>
      </c>
      <c r="N234" s="71"/>
    </row>
    <row r="235" spans="1:14" ht="39" customHeight="1">
      <c r="A235" s="37" t="s">
        <v>514</v>
      </c>
      <c r="B235" s="37" t="s">
        <v>515</v>
      </c>
      <c r="C235" s="37" t="s">
        <v>63</v>
      </c>
      <c r="D235" s="37" t="s">
        <v>516</v>
      </c>
      <c r="E235" s="38" t="s">
        <v>84</v>
      </c>
      <c r="F235" s="39">
        <v>469.19</v>
      </c>
      <c r="G235" s="40">
        <v>15.49</v>
      </c>
      <c r="H235" s="40">
        <f t="shared" si="13"/>
        <v>15.49</v>
      </c>
      <c r="I235" s="40">
        <v>18.73</v>
      </c>
      <c r="J235" s="40">
        <f t="shared" si="14"/>
        <v>18.73</v>
      </c>
      <c r="K235" s="40">
        <v>8787.93</v>
      </c>
      <c r="L235" s="40">
        <f t="shared" si="15"/>
        <v>8787.93</v>
      </c>
      <c r="M235" s="150">
        <f t="shared" si="12"/>
        <v>2.6503536761993633E-3</v>
      </c>
      <c r="N235" s="71"/>
    </row>
    <row r="236" spans="1:14" ht="26" customHeight="1">
      <c r="A236" s="37" t="s">
        <v>517</v>
      </c>
      <c r="B236" s="37">
        <v>96135</v>
      </c>
      <c r="C236" s="37" t="s">
        <v>82</v>
      </c>
      <c r="D236" s="37" t="s">
        <v>518</v>
      </c>
      <c r="E236" s="38" t="s">
        <v>84</v>
      </c>
      <c r="F236" s="39">
        <v>469.19</v>
      </c>
      <c r="G236" s="40">
        <v>33.869999999999997</v>
      </c>
      <c r="H236" s="40">
        <f t="shared" si="13"/>
        <v>33.869999999999997</v>
      </c>
      <c r="I236" s="40">
        <v>40.96</v>
      </c>
      <c r="J236" s="40">
        <f t="shared" si="14"/>
        <v>40.959899999999998</v>
      </c>
      <c r="K236" s="40">
        <v>19218.02</v>
      </c>
      <c r="L236" s="40">
        <f t="shared" si="15"/>
        <v>19218.02</v>
      </c>
      <c r="M236" s="150">
        <f t="shared" si="12"/>
        <v>5.7959667357697304E-3</v>
      </c>
      <c r="N236" s="71"/>
    </row>
    <row r="237" spans="1:14" ht="24" customHeight="1">
      <c r="A237" s="32" t="s">
        <v>519</v>
      </c>
      <c r="B237" s="32" t="s">
        <v>55</v>
      </c>
      <c r="C237" s="32"/>
      <c r="D237" s="32" t="s">
        <v>520</v>
      </c>
      <c r="E237" s="33"/>
      <c r="F237" s="34">
        <v>1</v>
      </c>
      <c r="G237" s="34" t="s">
        <v>56</v>
      </c>
      <c r="H237" s="34" t="s">
        <v>56</v>
      </c>
      <c r="I237" s="34" t="s">
        <v>56</v>
      </c>
      <c r="J237" s="34" t="s">
        <v>56</v>
      </c>
      <c r="K237" s="35">
        <f>SUM(K238:K239)</f>
        <v>43896.020000000004</v>
      </c>
      <c r="L237" s="35">
        <f>SUM(L238:L239)</f>
        <v>43896.020000000004</v>
      </c>
      <c r="M237" s="151">
        <f t="shared" si="12"/>
        <v>1.3238610000025124E-2</v>
      </c>
      <c r="N237" s="71"/>
    </row>
    <row r="238" spans="1:14" ht="39" customHeight="1">
      <c r="A238" s="37" t="s">
        <v>521</v>
      </c>
      <c r="B238" s="37" t="s">
        <v>515</v>
      </c>
      <c r="C238" s="37" t="s">
        <v>63</v>
      </c>
      <c r="D238" s="37" t="s">
        <v>516</v>
      </c>
      <c r="E238" s="38" t="s">
        <v>84</v>
      </c>
      <c r="F238" s="39">
        <v>735.4</v>
      </c>
      <c r="G238" s="40">
        <v>15.49</v>
      </c>
      <c r="H238" s="40">
        <f t="shared" si="13"/>
        <v>15.49</v>
      </c>
      <c r="I238" s="40">
        <v>18.73</v>
      </c>
      <c r="J238" s="40">
        <f t="shared" si="14"/>
        <v>18.729900000000001</v>
      </c>
      <c r="K238" s="40">
        <v>13774.04</v>
      </c>
      <c r="L238" s="40">
        <f t="shared" si="15"/>
        <v>13774.04</v>
      </c>
      <c r="M238" s="150">
        <f t="shared" si="12"/>
        <v>4.1541156506841861E-3</v>
      </c>
      <c r="N238" s="71"/>
    </row>
    <row r="239" spans="1:14" ht="26" customHeight="1">
      <c r="A239" s="37" t="s">
        <v>522</v>
      </c>
      <c r="B239" s="37">
        <v>96135</v>
      </c>
      <c r="C239" s="37" t="s">
        <v>82</v>
      </c>
      <c r="D239" s="37" t="s">
        <v>518</v>
      </c>
      <c r="E239" s="38" t="s">
        <v>84</v>
      </c>
      <c r="F239" s="39">
        <v>735.4</v>
      </c>
      <c r="G239" s="40">
        <v>33.869999999999997</v>
      </c>
      <c r="H239" s="40">
        <f t="shared" si="13"/>
        <v>33.869999999999997</v>
      </c>
      <c r="I239" s="40">
        <v>40.96</v>
      </c>
      <c r="J239" s="40">
        <f t="shared" si="14"/>
        <v>40.959899999999998</v>
      </c>
      <c r="K239" s="40">
        <v>30121.98</v>
      </c>
      <c r="L239" s="40">
        <f t="shared" si="15"/>
        <v>30121.98</v>
      </c>
      <c r="M239" s="150">
        <f t="shared" si="12"/>
        <v>9.0844943493409366E-3</v>
      </c>
      <c r="N239" s="71"/>
    </row>
    <row r="240" spans="1:14" ht="24" customHeight="1">
      <c r="A240" s="32" t="s">
        <v>523</v>
      </c>
      <c r="B240" s="32" t="s">
        <v>55</v>
      </c>
      <c r="C240" s="32"/>
      <c r="D240" s="32" t="s">
        <v>524</v>
      </c>
      <c r="E240" s="33"/>
      <c r="F240" s="34">
        <v>1</v>
      </c>
      <c r="G240" s="34" t="s">
        <v>56</v>
      </c>
      <c r="H240" s="34" t="s">
        <v>56</v>
      </c>
      <c r="I240" s="34" t="s">
        <v>56</v>
      </c>
      <c r="J240" s="34" t="s">
        <v>56</v>
      </c>
      <c r="K240" s="35">
        <f>SUM(K241:K242)</f>
        <v>12076.04</v>
      </c>
      <c r="L240" s="35">
        <f>SUM(L241:L242)</f>
        <v>12076.04</v>
      </c>
      <c r="M240" s="151">
        <f t="shared" si="12"/>
        <v>3.6420154698467736E-3</v>
      </c>
      <c r="N240" s="71"/>
    </row>
    <row r="241" spans="1:14" ht="26" customHeight="1">
      <c r="A241" s="37" t="s">
        <v>525</v>
      </c>
      <c r="B241" s="37">
        <v>88494</v>
      </c>
      <c r="C241" s="37" t="s">
        <v>82</v>
      </c>
      <c r="D241" s="37" t="s">
        <v>526</v>
      </c>
      <c r="E241" s="38" t="s">
        <v>84</v>
      </c>
      <c r="F241" s="39">
        <v>254.93</v>
      </c>
      <c r="G241" s="40">
        <v>24.35</v>
      </c>
      <c r="H241" s="40">
        <f t="shared" si="13"/>
        <v>24.35</v>
      </c>
      <c r="I241" s="40">
        <v>29.45</v>
      </c>
      <c r="J241" s="40">
        <f t="shared" si="14"/>
        <v>29.45</v>
      </c>
      <c r="K241" s="40">
        <v>7507.69</v>
      </c>
      <c r="L241" s="40">
        <f t="shared" si="15"/>
        <v>7507.69</v>
      </c>
      <c r="M241" s="150">
        <f t="shared" si="12"/>
        <v>2.2642458225390046E-3</v>
      </c>
      <c r="N241" s="71"/>
    </row>
    <row r="242" spans="1:14" ht="26" customHeight="1">
      <c r="A242" s="37" t="s">
        <v>527</v>
      </c>
      <c r="B242" s="37">
        <v>104640</v>
      </c>
      <c r="C242" s="37" t="s">
        <v>82</v>
      </c>
      <c r="D242" s="37" t="s">
        <v>528</v>
      </c>
      <c r="E242" s="38" t="s">
        <v>84</v>
      </c>
      <c r="F242" s="39">
        <v>254.93</v>
      </c>
      <c r="G242" s="40">
        <v>14.82</v>
      </c>
      <c r="H242" s="40">
        <f t="shared" si="13"/>
        <v>14.82</v>
      </c>
      <c r="I242" s="40">
        <v>17.920000000000002</v>
      </c>
      <c r="J242" s="40">
        <f t="shared" si="14"/>
        <v>17.920000000000002</v>
      </c>
      <c r="K242" s="40">
        <v>4568.3500000000004</v>
      </c>
      <c r="L242" s="40">
        <f t="shared" si="15"/>
        <v>4568.3500000000004</v>
      </c>
      <c r="M242" s="150">
        <f t="shared" si="12"/>
        <v>1.3777696473077688E-3</v>
      </c>
      <c r="N242" s="71"/>
    </row>
    <row r="243" spans="1:14" ht="24" customHeight="1">
      <c r="A243" s="32" t="s">
        <v>529</v>
      </c>
      <c r="B243" s="32" t="s">
        <v>55</v>
      </c>
      <c r="C243" s="32"/>
      <c r="D243" s="32" t="s">
        <v>530</v>
      </c>
      <c r="E243" s="33"/>
      <c r="F243" s="34">
        <v>1</v>
      </c>
      <c r="G243" s="34" t="s">
        <v>56</v>
      </c>
      <c r="H243" s="34" t="s">
        <v>56</v>
      </c>
      <c r="I243" s="34" t="s">
        <v>56</v>
      </c>
      <c r="J243" s="34" t="s">
        <v>56</v>
      </c>
      <c r="K243" s="35">
        <f>SUM(K244)</f>
        <v>9140.24</v>
      </c>
      <c r="L243" s="35">
        <f>SUM(L244)</f>
        <v>9140.24</v>
      </c>
      <c r="M243" s="151">
        <f t="shared" si="12"/>
        <v>2.7566069239678133E-3</v>
      </c>
      <c r="N243" s="71"/>
    </row>
    <row r="244" spans="1:14" ht="26" customHeight="1">
      <c r="A244" s="37" t="s">
        <v>531</v>
      </c>
      <c r="B244" s="37">
        <v>102494</v>
      </c>
      <c r="C244" s="37" t="s">
        <v>82</v>
      </c>
      <c r="D244" s="37" t="s">
        <v>532</v>
      </c>
      <c r="E244" s="38" t="s">
        <v>84</v>
      </c>
      <c r="F244" s="39">
        <v>101.12</v>
      </c>
      <c r="G244" s="40">
        <v>74.739999999999995</v>
      </c>
      <c r="H244" s="40">
        <f t="shared" si="13"/>
        <v>74.739999999999995</v>
      </c>
      <c r="I244" s="40">
        <v>90.39</v>
      </c>
      <c r="J244" s="40">
        <f t="shared" si="14"/>
        <v>90.39</v>
      </c>
      <c r="K244" s="40">
        <v>9140.24</v>
      </c>
      <c r="L244" s="40">
        <f t="shared" si="15"/>
        <v>9140.24</v>
      </c>
      <c r="M244" s="150">
        <f t="shared" si="12"/>
        <v>2.7566069239678133E-3</v>
      </c>
      <c r="N244" s="71"/>
    </row>
    <row r="245" spans="1:14" ht="24" customHeight="1">
      <c r="A245" s="32" t="s">
        <v>533</v>
      </c>
      <c r="B245" s="32" t="s">
        <v>55</v>
      </c>
      <c r="C245" s="32"/>
      <c r="D245" s="32" t="s">
        <v>534</v>
      </c>
      <c r="E245" s="33"/>
      <c r="F245" s="34">
        <v>1</v>
      </c>
      <c r="G245" s="34" t="s">
        <v>56</v>
      </c>
      <c r="H245" s="34" t="s">
        <v>56</v>
      </c>
      <c r="I245" s="34" t="s">
        <v>56</v>
      </c>
      <c r="J245" s="34" t="s">
        <v>56</v>
      </c>
      <c r="K245" s="35">
        <f>SUM(K246)</f>
        <v>1669.94</v>
      </c>
      <c r="L245" s="35">
        <f>SUM(L246)</f>
        <v>1669.94</v>
      </c>
      <c r="M245" s="151">
        <f t="shared" si="12"/>
        <v>5.0363755947445692E-4</v>
      </c>
      <c r="N245" s="71"/>
    </row>
    <row r="246" spans="1:14" ht="39" customHeight="1">
      <c r="A246" s="37" t="s">
        <v>535</v>
      </c>
      <c r="B246" s="37" t="s">
        <v>536</v>
      </c>
      <c r="C246" s="37" t="s">
        <v>63</v>
      </c>
      <c r="D246" s="37" t="s">
        <v>537</v>
      </c>
      <c r="E246" s="38" t="s">
        <v>84</v>
      </c>
      <c r="F246" s="39">
        <v>42.83</v>
      </c>
      <c r="G246" s="40">
        <v>32.24</v>
      </c>
      <c r="H246" s="40">
        <f t="shared" si="13"/>
        <v>32.24</v>
      </c>
      <c r="I246" s="40">
        <v>38.99</v>
      </c>
      <c r="J246" s="40">
        <f t="shared" si="14"/>
        <v>38.989899999999999</v>
      </c>
      <c r="K246" s="40">
        <v>1669.94</v>
      </c>
      <c r="L246" s="40">
        <f t="shared" si="15"/>
        <v>1669.94</v>
      </c>
      <c r="M246" s="150">
        <f t="shared" si="12"/>
        <v>5.0363755947445692E-4</v>
      </c>
      <c r="N246" s="71"/>
    </row>
    <row r="247" spans="1:14" ht="24" customHeight="1">
      <c r="A247" s="32" t="s">
        <v>538</v>
      </c>
      <c r="B247" s="32" t="s">
        <v>55</v>
      </c>
      <c r="C247" s="32"/>
      <c r="D247" s="32" t="s">
        <v>539</v>
      </c>
      <c r="E247" s="33"/>
      <c r="F247" s="34">
        <v>1</v>
      </c>
      <c r="G247" s="34" t="s">
        <v>56</v>
      </c>
      <c r="H247" s="34" t="s">
        <v>56</v>
      </c>
      <c r="I247" s="34" t="s">
        <v>56</v>
      </c>
      <c r="J247" s="34" t="s">
        <v>56</v>
      </c>
      <c r="K247" s="35">
        <f>K248+K252+K255</f>
        <v>169395.50999999998</v>
      </c>
      <c r="L247" s="35">
        <f>L248+L252+L255</f>
        <v>169395.50999999998</v>
      </c>
      <c r="M247" s="151">
        <f t="shared" si="12"/>
        <v>5.1088027858684118E-2</v>
      </c>
      <c r="N247" s="71"/>
    </row>
    <row r="248" spans="1:14" ht="24" customHeight="1">
      <c r="A248" s="32" t="s">
        <v>540</v>
      </c>
      <c r="B248" s="32" t="s">
        <v>55</v>
      </c>
      <c r="C248" s="32"/>
      <c r="D248" s="32" t="s">
        <v>507</v>
      </c>
      <c r="E248" s="33"/>
      <c r="F248" s="34">
        <v>1</v>
      </c>
      <c r="G248" s="34" t="s">
        <v>56</v>
      </c>
      <c r="H248" s="34" t="s">
        <v>56</v>
      </c>
      <c r="I248" s="34" t="s">
        <v>56</v>
      </c>
      <c r="J248" s="34" t="s">
        <v>56</v>
      </c>
      <c r="K248" s="35">
        <f>SUM(K249:K251)</f>
        <v>69065.709999999992</v>
      </c>
      <c r="L248" s="35">
        <f>SUM(L249:L251)</f>
        <v>69065.709999999992</v>
      </c>
      <c r="M248" s="151">
        <f t="shared" si="12"/>
        <v>2.0829542155868231E-2</v>
      </c>
      <c r="N248" s="71"/>
    </row>
    <row r="249" spans="1:14" ht="52" customHeight="1">
      <c r="A249" s="37" t="s">
        <v>541</v>
      </c>
      <c r="B249" s="37">
        <v>87879</v>
      </c>
      <c r="C249" s="37" t="s">
        <v>82</v>
      </c>
      <c r="D249" s="37" t="s">
        <v>542</v>
      </c>
      <c r="E249" s="38" t="s">
        <v>84</v>
      </c>
      <c r="F249" s="39">
        <v>1311.3</v>
      </c>
      <c r="G249" s="40">
        <v>5.0199999999999996</v>
      </c>
      <c r="H249" s="40">
        <f t="shared" si="13"/>
        <v>5.0199999999999996</v>
      </c>
      <c r="I249" s="40">
        <v>6.07</v>
      </c>
      <c r="J249" s="40">
        <f t="shared" si="14"/>
        <v>6.0698999999999996</v>
      </c>
      <c r="K249" s="40">
        <v>7959.59</v>
      </c>
      <c r="L249" s="40">
        <f t="shared" si="15"/>
        <v>7959.59</v>
      </c>
      <c r="M249" s="150">
        <f t="shared" si="12"/>
        <v>2.4005344395710581E-3</v>
      </c>
      <c r="N249" s="71"/>
    </row>
    <row r="250" spans="1:14" ht="52" customHeight="1">
      <c r="A250" s="37" t="s">
        <v>543</v>
      </c>
      <c r="B250" s="37">
        <v>87535</v>
      </c>
      <c r="C250" s="37" t="s">
        <v>82</v>
      </c>
      <c r="D250" s="37" t="s">
        <v>544</v>
      </c>
      <c r="E250" s="38" t="s">
        <v>84</v>
      </c>
      <c r="F250" s="39">
        <v>287.42</v>
      </c>
      <c r="G250" s="40">
        <v>39.83</v>
      </c>
      <c r="H250" s="40">
        <f t="shared" si="13"/>
        <v>39.83</v>
      </c>
      <c r="I250" s="40">
        <v>48.17</v>
      </c>
      <c r="J250" s="40">
        <f t="shared" si="14"/>
        <v>48.169899999999998</v>
      </c>
      <c r="K250" s="40">
        <v>13845.02</v>
      </c>
      <c r="L250" s="40">
        <f t="shared" si="15"/>
        <v>13845.02</v>
      </c>
      <c r="M250" s="150">
        <f t="shared" si="12"/>
        <v>4.175522523967955E-3</v>
      </c>
      <c r="N250" s="71"/>
    </row>
    <row r="251" spans="1:14" ht="52" customHeight="1">
      <c r="A251" s="37" t="s">
        <v>545</v>
      </c>
      <c r="B251" s="37">
        <v>104951</v>
      </c>
      <c r="C251" s="37" t="s">
        <v>82</v>
      </c>
      <c r="D251" s="37" t="s">
        <v>546</v>
      </c>
      <c r="E251" s="38" t="s">
        <v>84</v>
      </c>
      <c r="F251" s="39">
        <v>962.94</v>
      </c>
      <c r="G251" s="40">
        <v>40.58</v>
      </c>
      <c r="H251" s="40">
        <f t="shared" si="13"/>
        <v>40.58</v>
      </c>
      <c r="I251" s="40">
        <v>49.08</v>
      </c>
      <c r="J251" s="40">
        <f t="shared" si="14"/>
        <v>49.08</v>
      </c>
      <c r="K251" s="40">
        <v>47261.1</v>
      </c>
      <c r="L251" s="40">
        <f t="shared" si="15"/>
        <v>47261.1</v>
      </c>
      <c r="M251" s="150">
        <f t="shared" si="12"/>
        <v>1.425348519232922E-2</v>
      </c>
      <c r="N251" s="71"/>
    </row>
    <row r="252" spans="1:14" ht="24" customHeight="1">
      <c r="A252" s="32" t="s">
        <v>547</v>
      </c>
      <c r="B252" s="32" t="s">
        <v>55</v>
      </c>
      <c r="C252" s="32"/>
      <c r="D252" s="32" t="s">
        <v>513</v>
      </c>
      <c r="E252" s="33"/>
      <c r="F252" s="34">
        <v>1</v>
      </c>
      <c r="G252" s="34" t="s">
        <v>56</v>
      </c>
      <c r="H252" s="34" t="s">
        <v>56</v>
      </c>
      <c r="I252" s="34" t="s">
        <v>56</v>
      </c>
      <c r="J252" s="34" t="s">
        <v>56</v>
      </c>
      <c r="K252" s="35">
        <f>SUM(K253:K254)</f>
        <v>50528.509999999995</v>
      </c>
      <c r="L252" s="35">
        <f>SUM(L253:L254)</f>
        <v>50528.509999999995</v>
      </c>
      <c r="M252" s="151">
        <f t="shared" si="12"/>
        <v>1.5238904068577728E-2</v>
      </c>
      <c r="N252" s="71"/>
    </row>
    <row r="253" spans="1:14" ht="52" customHeight="1">
      <c r="A253" s="37" t="s">
        <v>548</v>
      </c>
      <c r="B253" s="37">
        <v>87905</v>
      </c>
      <c r="C253" s="37" t="s">
        <v>82</v>
      </c>
      <c r="D253" s="37" t="s">
        <v>549</v>
      </c>
      <c r="E253" s="38" t="s">
        <v>84</v>
      </c>
      <c r="F253" s="39">
        <v>563.17999999999995</v>
      </c>
      <c r="G253" s="40">
        <v>9.23</v>
      </c>
      <c r="H253" s="40">
        <f t="shared" si="13"/>
        <v>9.23</v>
      </c>
      <c r="I253" s="40">
        <v>11.16</v>
      </c>
      <c r="J253" s="40">
        <f t="shared" si="14"/>
        <v>11.16</v>
      </c>
      <c r="K253" s="40">
        <v>6285.09</v>
      </c>
      <c r="L253" s="40">
        <f t="shared" si="15"/>
        <v>6285.09</v>
      </c>
      <c r="M253" s="150">
        <f t="shared" si="12"/>
        <v>1.8955216287275679E-3</v>
      </c>
      <c r="N253" s="71"/>
    </row>
    <row r="254" spans="1:14" ht="52" customHeight="1">
      <c r="A254" s="37" t="s">
        <v>550</v>
      </c>
      <c r="B254" s="37">
        <v>87775</v>
      </c>
      <c r="C254" s="37" t="s">
        <v>82</v>
      </c>
      <c r="D254" s="37" t="s">
        <v>551</v>
      </c>
      <c r="E254" s="38" t="s">
        <v>84</v>
      </c>
      <c r="F254" s="39">
        <v>563.17999999999995</v>
      </c>
      <c r="G254" s="40">
        <v>64.959999999999994</v>
      </c>
      <c r="H254" s="40">
        <f t="shared" si="13"/>
        <v>64.959999999999994</v>
      </c>
      <c r="I254" s="40">
        <v>78.56</v>
      </c>
      <c r="J254" s="40">
        <f t="shared" si="14"/>
        <v>78.559899999999999</v>
      </c>
      <c r="K254" s="40">
        <v>44243.42</v>
      </c>
      <c r="L254" s="40">
        <f t="shared" si="15"/>
        <v>44243.42</v>
      </c>
      <c r="M254" s="150">
        <f t="shared" si="12"/>
        <v>1.3343382439850161E-2</v>
      </c>
      <c r="N254" s="71"/>
    </row>
    <row r="255" spans="1:14" ht="24" customHeight="1">
      <c r="A255" s="32" t="s">
        <v>552</v>
      </c>
      <c r="B255" s="32" t="s">
        <v>55</v>
      </c>
      <c r="C255" s="32"/>
      <c r="D255" s="32" t="s">
        <v>553</v>
      </c>
      <c r="E255" s="33"/>
      <c r="F255" s="34">
        <v>1</v>
      </c>
      <c r="G255" s="34" t="s">
        <v>56</v>
      </c>
      <c r="H255" s="34" t="s">
        <v>56</v>
      </c>
      <c r="I255" s="34" t="s">
        <v>56</v>
      </c>
      <c r="J255" s="34" t="s">
        <v>56</v>
      </c>
      <c r="K255" s="35">
        <f>SUM(K256:K257)</f>
        <v>49801.29</v>
      </c>
      <c r="L255" s="35">
        <f>SUM(L256:L257)</f>
        <v>49801.29</v>
      </c>
      <c r="M255" s="151">
        <f t="shared" si="12"/>
        <v>1.5019581634238163E-2</v>
      </c>
      <c r="N255" s="71"/>
    </row>
    <row r="256" spans="1:14" ht="52" customHeight="1">
      <c r="A256" s="37" t="s">
        <v>554</v>
      </c>
      <c r="B256" s="37">
        <v>87894</v>
      </c>
      <c r="C256" s="37" t="s">
        <v>82</v>
      </c>
      <c r="D256" s="37" t="s">
        <v>555</v>
      </c>
      <c r="E256" s="38" t="s">
        <v>84</v>
      </c>
      <c r="F256" s="39">
        <v>735.4</v>
      </c>
      <c r="G256" s="40">
        <v>7.87</v>
      </c>
      <c r="H256" s="40">
        <f t="shared" si="13"/>
        <v>7.87</v>
      </c>
      <c r="I256" s="40">
        <v>9.52</v>
      </c>
      <c r="J256" s="40">
        <f t="shared" si="14"/>
        <v>9.52</v>
      </c>
      <c r="K256" s="40">
        <v>7001.01</v>
      </c>
      <c r="L256" s="40">
        <f t="shared" si="15"/>
        <v>7001.01</v>
      </c>
      <c r="M256" s="150">
        <f t="shared" si="12"/>
        <v>2.1114360936658012E-3</v>
      </c>
      <c r="N256" s="71"/>
    </row>
    <row r="257" spans="1:14" ht="52" customHeight="1">
      <c r="A257" s="37" t="s">
        <v>556</v>
      </c>
      <c r="B257" s="37">
        <v>87792</v>
      </c>
      <c r="C257" s="37" t="s">
        <v>82</v>
      </c>
      <c r="D257" s="37" t="s">
        <v>557</v>
      </c>
      <c r="E257" s="38" t="s">
        <v>84</v>
      </c>
      <c r="F257" s="39">
        <v>735.4</v>
      </c>
      <c r="G257" s="40">
        <v>48.12</v>
      </c>
      <c r="H257" s="40">
        <f t="shared" si="13"/>
        <v>48.12</v>
      </c>
      <c r="I257" s="40">
        <v>58.2</v>
      </c>
      <c r="J257" s="40">
        <f t="shared" si="14"/>
        <v>58.2</v>
      </c>
      <c r="K257" s="40">
        <v>42800.28</v>
      </c>
      <c r="L257" s="40">
        <f t="shared" si="15"/>
        <v>42800.28</v>
      </c>
      <c r="M257" s="150">
        <f t="shared" si="12"/>
        <v>1.2908145540572362E-2</v>
      </c>
      <c r="N257" s="71"/>
    </row>
    <row r="258" spans="1:14" ht="24" customHeight="1">
      <c r="A258" s="32" t="s">
        <v>558</v>
      </c>
      <c r="B258" s="32" t="s">
        <v>55</v>
      </c>
      <c r="C258" s="32"/>
      <c r="D258" s="32" t="s">
        <v>559</v>
      </c>
      <c r="E258" s="33"/>
      <c r="F258" s="34">
        <v>1</v>
      </c>
      <c r="G258" s="34" t="s">
        <v>56</v>
      </c>
      <c r="H258" s="34" t="s">
        <v>56</v>
      </c>
      <c r="I258" s="34" t="s">
        <v>56</v>
      </c>
      <c r="J258" s="34" t="s">
        <v>56</v>
      </c>
      <c r="K258" s="35">
        <f>K259+K261+K264+K266</f>
        <v>41166.870000000003</v>
      </c>
      <c r="L258" s="35">
        <f>L259+L261+L264+L266</f>
        <v>41166.870000000003</v>
      </c>
      <c r="M258" s="151">
        <f t="shared" si="12"/>
        <v>1.2415525071560797E-2</v>
      </c>
      <c r="N258" s="71"/>
    </row>
    <row r="259" spans="1:14" ht="24" customHeight="1">
      <c r="A259" s="32" t="s">
        <v>560</v>
      </c>
      <c r="B259" s="32" t="s">
        <v>55</v>
      </c>
      <c r="C259" s="32"/>
      <c r="D259" s="32" t="s">
        <v>561</v>
      </c>
      <c r="E259" s="33"/>
      <c r="F259" s="34">
        <v>1</v>
      </c>
      <c r="G259" s="34" t="s">
        <v>56</v>
      </c>
      <c r="H259" s="34" t="s">
        <v>56</v>
      </c>
      <c r="I259" s="34" t="s">
        <v>56</v>
      </c>
      <c r="J259" s="34" t="s">
        <v>56</v>
      </c>
      <c r="K259" s="35">
        <f>SUM(K260)</f>
        <v>14423.67</v>
      </c>
      <c r="L259" s="35">
        <f>SUM(L260)</f>
        <v>14423.67</v>
      </c>
      <c r="M259" s="151">
        <f t="shared" si="12"/>
        <v>4.3500377004353098E-3</v>
      </c>
      <c r="N259" s="71"/>
    </row>
    <row r="260" spans="1:14" ht="26" customHeight="1">
      <c r="A260" s="37" t="s">
        <v>562</v>
      </c>
      <c r="B260" s="37" t="s">
        <v>563</v>
      </c>
      <c r="C260" s="37" t="s">
        <v>63</v>
      </c>
      <c r="D260" s="37" t="s">
        <v>564</v>
      </c>
      <c r="E260" s="38" t="s">
        <v>115</v>
      </c>
      <c r="F260" s="39">
        <v>288.82</v>
      </c>
      <c r="G260" s="40">
        <v>41.29</v>
      </c>
      <c r="H260" s="40">
        <f t="shared" si="13"/>
        <v>41.29</v>
      </c>
      <c r="I260" s="40">
        <v>49.94</v>
      </c>
      <c r="J260" s="40">
        <f t="shared" si="14"/>
        <v>49.939900000000002</v>
      </c>
      <c r="K260" s="40">
        <v>14423.67</v>
      </c>
      <c r="L260" s="40">
        <f t="shared" si="15"/>
        <v>14423.67</v>
      </c>
      <c r="M260" s="150">
        <f t="shared" si="12"/>
        <v>4.3500377004353098E-3</v>
      </c>
      <c r="N260" s="71"/>
    </row>
    <row r="261" spans="1:14" ht="24" customHeight="1">
      <c r="A261" s="32" t="s">
        <v>565</v>
      </c>
      <c r="B261" s="32" t="s">
        <v>55</v>
      </c>
      <c r="C261" s="32"/>
      <c r="D261" s="32" t="s">
        <v>566</v>
      </c>
      <c r="E261" s="33"/>
      <c r="F261" s="34">
        <v>1</v>
      </c>
      <c r="G261" s="34" t="s">
        <v>56</v>
      </c>
      <c r="H261" s="34" t="s">
        <v>56</v>
      </c>
      <c r="I261" s="34" t="s">
        <v>56</v>
      </c>
      <c r="J261" s="34" t="s">
        <v>56</v>
      </c>
      <c r="K261" s="35">
        <f>SUM(K262:K263)</f>
        <v>2728.58</v>
      </c>
      <c r="L261" s="35">
        <f>SUM(L262:L263)</f>
        <v>2728.58</v>
      </c>
      <c r="M261" s="151">
        <f t="shared" si="12"/>
        <v>8.2291302204319538E-4</v>
      </c>
      <c r="N261" s="71"/>
    </row>
    <row r="262" spans="1:14" ht="26" customHeight="1">
      <c r="A262" s="37" t="s">
        <v>567</v>
      </c>
      <c r="B262" s="37">
        <v>98689</v>
      </c>
      <c r="C262" s="37" t="s">
        <v>82</v>
      </c>
      <c r="D262" s="37" t="s">
        <v>568</v>
      </c>
      <c r="E262" s="38" t="s">
        <v>115</v>
      </c>
      <c r="F262" s="39">
        <v>10.7</v>
      </c>
      <c r="G262" s="40">
        <v>101.34</v>
      </c>
      <c r="H262" s="40">
        <f t="shared" si="13"/>
        <v>101.34</v>
      </c>
      <c r="I262" s="40">
        <v>122.56</v>
      </c>
      <c r="J262" s="40">
        <f t="shared" si="14"/>
        <v>122.5598</v>
      </c>
      <c r="K262" s="40">
        <v>1311.39</v>
      </c>
      <c r="L262" s="40">
        <f t="shared" si="15"/>
        <v>1311.39</v>
      </c>
      <c r="M262" s="150">
        <f t="shared" si="12"/>
        <v>3.9550238877996102E-4</v>
      </c>
      <c r="N262" s="71"/>
    </row>
    <row r="263" spans="1:14" ht="26" customHeight="1">
      <c r="A263" s="37" t="s">
        <v>569</v>
      </c>
      <c r="B263" s="37" t="s">
        <v>570</v>
      </c>
      <c r="C263" s="37" t="s">
        <v>63</v>
      </c>
      <c r="D263" s="37" t="s">
        <v>571</v>
      </c>
      <c r="E263" s="38" t="s">
        <v>84</v>
      </c>
      <c r="F263" s="39">
        <v>12.7</v>
      </c>
      <c r="G263" s="40">
        <v>92.27</v>
      </c>
      <c r="H263" s="40">
        <f t="shared" si="13"/>
        <v>92.27</v>
      </c>
      <c r="I263" s="40">
        <v>111.59</v>
      </c>
      <c r="J263" s="40">
        <f t="shared" si="14"/>
        <v>111.58969999999999</v>
      </c>
      <c r="K263" s="40">
        <v>1417.19</v>
      </c>
      <c r="L263" s="40">
        <f t="shared" si="15"/>
        <v>1417.19</v>
      </c>
      <c r="M263" s="150">
        <f t="shared" si="12"/>
        <v>4.2741063326323442E-4</v>
      </c>
      <c r="N263" s="71"/>
    </row>
    <row r="264" spans="1:14" ht="24" customHeight="1">
      <c r="A264" s="32" t="s">
        <v>572</v>
      </c>
      <c r="B264" s="32" t="s">
        <v>55</v>
      </c>
      <c r="C264" s="32"/>
      <c r="D264" s="32" t="s">
        <v>573</v>
      </c>
      <c r="E264" s="33"/>
      <c r="F264" s="34">
        <v>1</v>
      </c>
      <c r="G264" s="34" t="s">
        <v>56</v>
      </c>
      <c r="H264" s="34" t="s">
        <v>56</v>
      </c>
      <c r="I264" s="34" t="s">
        <v>56</v>
      </c>
      <c r="J264" s="34" t="s">
        <v>56</v>
      </c>
      <c r="K264" s="35">
        <f>SUM(K265)</f>
        <v>7728.81</v>
      </c>
      <c r="L264" s="35">
        <f>SUM(L265)</f>
        <v>7728.81</v>
      </c>
      <c r="M264" s="151">
        <f t="shared" si="12"/>
        <v>2.3309334503286211E-3</v>
      </c>
      <c r="N264" s="71"/>
    </row>
    <row r="265" spans="1:14" ht="39" customHeight="1">
      <c r="A265" s="37" t="s">
        <v>574</v>
      </c>
      <c r="B265" s="37">
        <v>101965</v>
      </c>
      <c r="C265" s="37" t="s">
        <v>82</v>
      </c>
      <c r="D265" s="37" t="s">
        <v>575</v>
      </c>
      <c r="E265" s="38" t="s">
        <v>115</v>
      </c>
      <c r="F265" s="39">
        <v>53.42</v>
      </c>
      <c r="G265" s="40">
        <v>119.63</v>
      </c>
      <c r="H265" s="40">
        <f t="shared" si="13"/>
        <v>119.63</v>
      </c>
      <c r="I265" s="40">
        <v>144.68</v>
      </c>
      <c r="J265" s="40">
        <f t="shared" si="14"/>
        <v>144.68</v>
      </c>
      <c r="K265" s="40">
        <v>7728.81</v>
      </c>
      <c r="L265" s="40">
        <f t="shared" si="15"/>
        <v>7728.81</v>
      </c>
      <c r="M265" s="150">
        <f t="shared" si="12"/>
        <v>2.3309334503286211E-3</v>
      </c>
      <c r="N265" s="71"/>
    </row>
    <row r="266" spans="1:14" ht="24" customHeight="1">
      <c r="A266" s="32" t="s">
        <v>576</v>
      </c>
      <c r="B266" s="32" t="s">
        <v>55</v>
      </c>
      <c r="C266" s="32"/>
      <c r="D266" s="32" t="s">
        <v>577</v>
      </c>
      <c r="E266" s="33"/>
      <c r="F266" s="34">
        <v>1</v>
      </c>
      <c r="G266" s="34" t="s">
        <v>56</v>
      </c>
      <c r="H266" s="34" t="s">
        <v>56</v>
      </c>
      <c r="I266" s="34" t="s">
        <v>56</v>
      </c>
      <c r="J266" s="34" t="s">
        <v>56</v>
      </c>
      <c r="K266" s="35">
        <f>SUM(K267:K271)</f>
        <v>16285.81</v>
      </c>
      <c r="L266" s="35">
        <f>SUM(L267:L271)</f>
        <v>16285.81</v>
      </c>
      <c r="M266" s="151">
        <f t="shared" si="12"/>
        <v>4.9116408987536714E-3</v>
      </c>
      <c r="N266" s="71"/>
    </row>
    <row r="267" spans="1:14" ht="39" customHeight="1">
      <c r="A267" s="37" t="s">
        <v>578</v>
      </c>
      <c r="B267" s="37" t="s">
        <v>579</v>
      </c>
      <c r="C267" s="37" t="s">
        <v>63</v>
      </c>
      <c r="D267" s="37" t="s">
        <v>580</v>
      </c>
      <c r="E267" s="38" t="s">
        <v>84</v>
      </c>
      <c r="F267" s="39">
        <v>16.21</v>
      </c>
      <c r="G267" s="40">
        <v>663.96</v>
      </c>
      <c r="H267" s="40">
        <f t="shared" si="13"/>
        <v>663.96</v>
      </c>
      <c r="I267" s="40">
        <v>802.99</v>
      </c>
      <c r="J267" s="40">
        <f t="shared" si="14"/>
        <v>802.99009999999998</v>
      </c>
      <c r="K267" s="40">
        <v>13016.47</v>
      </c>
      <c r="L267" s="40">
        <f t="shared" si="15"/>
        <v>13016.47</v>
      </c>
      <c r="M267" s="150">
        <f t="shared" ref="M267:M330" si="16">L267/$L$727</f>
        <v>3.9256399533950225E-3</v>
      </c>
      <c r="N267" s="71"/>
    </row>
    <row r="268" spans="1:14" ht="39" customHeight="1">
      <c r="A268" s="37" t="s">
        <v>581</v>
      </c>
      <c r="B268" s="37" t="s">
        <v>582</v>
      </c>
      <c r="C268" s="37" t="s">
        <v>63</v>
      </c>
      <c r="D268" s="37" t="s">
        <v>583</v>
      </c>
      <c r="E268" s="38" t="s">
        <v>65</v>
      </c>
      <c r="F268" s="39">
        <v>2</v>
      </c>
      <c r="G268" s="40">
        <v>170.1</v>
      </c>
      <c r="H268" s="40">
        <f t="shared" si="13"/>
        <v>170.1</v>
      </c>
      <c r="I268" s="40">
        <v>205.72</v>
      </c>
      <c r="J268" s="40">
        <f t="shared" si="14"/>
        <v>205.72</v>
      </c>
      <c r="K268" s="40">
        <v>411.44</v>
      </c>
      <c r="L268" s="40">
        <f t="shared" si="15"/>
        <v>411.44</v>
      </c>
      <c r="M268" s="150">
        <f t="shared" si="16"/>
        <v>1.2408627703400755E-4</v>
      </c>
      <c r="N268" s="71"/>
    </row>
    <row r="269" spans="1:14" ht="39" customHeight="1">
      <c r="A269" s="37" t="s">
        <v>584</v>
      </c>
      <c r="B269" s="37">
        <v>86901</v>
      </c>
      <c r="C269" s="37" t="s">
        <v>82</v>
      </c>
      <c r="D269" s="37" t="s">
        <v>585</v>
      </c>
      <c r="E269" s="38" t="s">
        <v>65</v>
      </c>
      <c r="F269" s="39">
        <v>9</v>
      </c>
      <c r="G269" s="40">
        <v>148.07</v>
      </c>
      <c r="H269" s="40">
        <f t="shared" si="13"/>
        <v>148.07</v>
      </c>
      <c r="I269" s="40">
        <v>179.08</v>
      </c>
      <c r="J269" s="40">
        <f t="shared" si="14"/>
        <v>179.08</v>
      </c>
      <c r="K269" s="40">
        <v>1611.72</v>
      </c>
      <c r="L269" s="40">
        <f t="shared" si="15"/>
        <v>1611.72</v>
      </c>
      <c r="M269" s="150">
        <f t="shared" si="16"/>
        <v>4.860789773022814E-4</v>
      </c>
      <c r="N269" s="71"/>
    </row>
    <row r="270" spans="1:14" ht="39" customHeight="1">
      <c r="A270" s="37" t="s">
        <v>586</v>
      </c>
      <c r="B270" s="37">
        <v>86904</v>
      </c>
      <c r="C270" s="37" t="s">
        <v>82</v>
      </c>
      <c r="D270" s="37" t="s">
        <v>587</v>
      </c>
      <c r="E270" s="38" t="s">
        <v>65</v>
      </c>
      <c r="F270" s="39">
        <v>1</v>
      </c>
      <c r="G270" s="40">
        <v>149.35</v>
      </c>
      <c r="H270" s="40">
        <f t="shared" ref="H270:H329" si="17">ROUND(J270/(1+$B$4),2)</f>
        <v>149.35</v>
      </c>
      <c r="I270" s="40">
        <v>180.62</v>
      </c>
      <c r="J270" s="40">
        <f t="shared" ref="J270:J329" si="18">TRUNC(L270/F270,4)</f>
        <v>180.62</v>
      </c>
      <c r="K270" s="40">
        <v>180.62</v>
      </c>
      <c r="L270" s="40">
        <f t="shared" ref="L270:L329" si="19">ROUND((1-$B$6)*K270,2)</f>
        <v>180.62</v>
      </c>
      <c r="M270" s="150">
        <f t="shared" si="16"/>
        <v>5.4473224183070299E-5</v>
      </c>
      <c r="N270" s="71"/>
    </row>
    <row r="271" spans="1:14" ht="26" customHeight="1">
      <c r="A271" s="37" t="s">
        <v>588</v>
      </c>
      <c r="B271" s="37" t="s">
        <v>589</v>
      </c>
      <c r="C271" s="37" t="s">
        <v>63</v>
      </c>
      <c r="D271" s="37" t="s">
        <v>590</v>
      </c>
      <c r="E271" s="38" t="s">
        <v>115</v>
      </c>
      <c r="F271" s="39">
        <v>13.5</v>
      </c>
      <c r="G271" s="40">
        <v>65.260000000000005</v>
      </c>
      <c r="H271" s="40">
        <f t="shared" si="17"/>
        <v>65.260000000000005</v>
      </c>
      <c r="I271" s="40">
        <v>78.930000000000007</v>
      </c>
      <c r="J271" s="40">
        <f t="shared" si="18"/>
        <v>78.930300000000003</v>
      </c>
      <c r="K271" s="40">
        <v>1065.56</v>
      </c>
      <c r="L271" s="40">
        <f t="shared" si="19"/>
        <v>1065.56</v>
      </c>
      <c r="M271" s="150">
        <f t="shared" si="16"/>
        <v>3.2136246683928902E-4</v>
      </c>
      <c r="N271" s="71"/>
    </row>
    <row r="272" spans="1:14" ht="24" customHeight="1">
      <c r="A272" s="32" t="s">
        <v>591</v>
      </c>
      <c r="B272" s="32" t="s">
        <v>55</v>
      </c>
      <c r="C272" s="32"/>
      <c r="D272" s="32" t="s">
        <v>592</v>
      </c>
      <c r="E272" s="33"/>
      <c r="F272" s="34">
        <v>1</v>
      </c>
      <c r="G272" s="34" t="s">
        <v>56</v>
      </c>
      <c r="H272" s="34" t="s">
        <v>56</v>
      </c>
      <c r="I272" s="34" t="s">
        <v>56</v>
      </c>
      <c r="J272" s="34" t="s">
        <v>56</v>
      </c>
      <c r="K272" s="35">
        <f>K273+K275</f>
        <v>10024.049999999999</v>
      </c>
      <c r="L272" s="35">
        <f>L273+L275</f>
        <v>10024.049999999999</v>
      </c>
      <c r="M272" s="151">
        <f t="shared" si="16"/>
        <v>3.0231553696838985E-3</v>
      </c>
      <c r="N272" s="71"/>
    </row>
    <row r="273" spans="1:14" ht="24" customHeight="1">
      <c r="A273" s="32" t="s">
        <v>593</v>
      </c>
      <c r="B273" s="32" t="s">
        <v>55</v>
      </c>
      <c r="C273" s="32"/>
      <c r="D273" s="32" t="s">
        <v>594</v>
      </c>
      <c r="E273" s="33"/>
      <c r="F273" s="34">
        <v>1</v>
      </c>
      <c r="G273" s="34" t="s">
        <v>56</v>
      </c>
      <c r="H273" s="34" t="s">
        <v>56</v>
      </c>
      <c r="I273" s="34" t="s">
        <v>56</v>
      </c>
      <c r="J273" s="34" t="s">
        <v>56</v>
      </c>
      <c r="K273" s="35">
        <f>SUM(K274)</f>
        <v>8052.09</v>
      </c>
      <c r="L273" s="35">
        <f>SUM(L274)</f>
        <v>8052.09</v>
      </c>
      <c r="M273" s="151">
        <f t="shared" si="16"/>
        <v>2.4284315342279843E-3</v>
      </c>
      <c r="N273" s="71"/>
    </row>
    <row r="274" spans="1:14" ht="78" customHeight="1">
      <c r="A274" s="37" t="s">
        <v>595</v>
      </c>
      <c r="B274" s="37" t="s">
        <v>596</v>
      </c>
      <c r="C274" s="37" t="s">
        <v>63</v>
      </c>
      <c r="D274" s="37" t="s">
        <v>597</v>
      </c>
      <c r="E274" s="38" t="s">
        <v>115</v>
      </c>
      <c r="F274" s="39">
        <v>16.28</v>
      </c>
      <c r="G274" s="40">
        <v>408.96</v>
      </c>
      <c r="H274" s="40">
        <f t="shared" si="17"/>
        <v>408.96</v>
      </c>
      <c r="I274" s="40">
        <v>494.6</v>
      </c>
      <c r="J274" s="40">
        <f t="shared" si="18"/>
        <v>494.6001</v>
      </c>
      <c r="K274" s="40">
        <v>8052.09</v>
      </c>
      <c r="L274" s="40">
        <f t="shared" si="19"/>
        <v>8052.09</v>
      </c>
      <c r="M274" s="150">
        <f t="shared" si="16"/>
        <v>2.4284315342279843E-3</v>
      </c>
      <c r="N274" s="71"/>
    </row>
    <row r="275" spans="1:14" ht="24" customHeight="1">
      <c r="A275" s="32" t="s">
        <v>598</v>
      </c>
      <c r="B275" s="32" t="s">
        <v>55</v>
      </c>
      <c r="C275" s="32"/>
      <c r="D275" s="32" t="s">
        <v>599</v>
      </c>
      <c r="E275" s="33"/>
      <c r="F275" s="34">
        <v>1</v>
      </c>
      <c r="G275" s="34" t="s">
        <v>56</v>
      </c>
      <c r="H275" s="34" t="s">
        <v>56</v>
      </c>
      <c r="I275" s="34" t="s">
        <v>56</v>
      </c>
      <c r="J275" s="34" t="s">
        <v>56</v>
      </c>
      <c r="K275" s="35">
        <f>SUM(K276)</f>
        <v>1971.96</v>
      </c>
      <c r="L275" s="35">
        <f>SUM(L276)</f>
        <v>1971.96</v>
      </c>
      <c r="M275" s="151">
        <f t="shared" si="16"/>
        <v>5.9472383545591465E-4</v>
      </c>
      <c r="N275" s="71"/>
    </row>
    <row r="276" spans="1:14" ht="26" customHeight="1">
      <c r="A276" s="37" t="s">
        <v>600</v>
      </c>
      <c r="B276" s="37" t="s">
        <v>601</v>
      </c>
      <c r="C276" s="37" t="s">
        <v>63</v>
      </c>
      <c r="D276" s="37" t="s">
        <v>602</v>
      </c>
      <c r="E276" s="38" t="s">
        <v>115</v>
      </c>
      <c r="F276" s="39">
        <v>4</v>
      </c>
      <c r="G276" s="40">
        <v>407.63</v>
      </c>
      <c r="H276" s="40">
        <f t="shared" si="17"/>
        <v>407.63</v>
      </c>
      <c r="I276" s="40">
        <v>492.99</v>
      </c>
      <c r="J276" s="40">
        <f t="shared" si="18"/>
        <v>492.99</v>
      </c>
      <c r="K276" s="40">
        <v>1971.96</v>
      </c>
      <c r="L276" s="40">
        <f t="shared" si="19"/>
        <v>1971.96</v>
      </c>
      <c r="M276" s="150">
        <f t="shared" si="16"/>
        <v>5.9472383545591465E-4</v>
      </c>
      <c r="N276" s="71"/>
    </row>
    <row r="277" spans="1:14" ht="24" customHeight="1">
      <c r="A277" s="32" t="s">
        <v>603</v>
      </c>
      <c r="B277" s="32" t="s">
        <v>55</v>
      </c>
      <c r="C277" s="32"/>
      <c r="D277" s="32" t="s">
        <v>604</v>
      </c>
      <c r="E277" s="33"/>
      <c r="F277" s="34">
        <v>1</v>
      </c>
      <c r="G277" s="34" t="s">
        <v>56</v>
      </c>
      <c r="H277" s="34" t="s">
        <v>56</v>
      </c>
      <c r="I277" s="34" t="s">
        <v>56</v>
      </c>
      <c r="J277" s="34" t="s">
        <v>56</v>
      </c>
      <c r="K277" s="35">
        <f>SUM(K278:K287)</f>
        <v>12555.670000000002</v>
      </c>
      <c r="L277" s="35">
        <f>SUM(L278:L287)</f>
        <v>12555.670000000002</v>
      </c>
      <c r="M277" s="151">
        <f t="shared" si="16"/>
        <v>3.786667183471655E-3</v>
      </c>
      <c r="N277" s="71"/>
    </row>
    <row r="278" spans="1:14" ht="26" customHeight="1">
      <c r="A278" s="37" t="s">
        <v>605</v>
      </c>
      <c r="B278" s="37" t="s">
        <v>606</v>
      </c>
      <c r="C278" s="37" t="s">
        <v>63</v>
      </c>
      <c r="D278" s="37" t="s">
        <v>607</v>
      </c>
      <c r="E278" s="38" t="s">
        <v>608</v>
      </c>
      <c r="F278" s="39">
        <v>1</v>
      </c>
      <c r="G278" s="40">
        <v>3541.02</v>
      </c>
      <c r="H278" s="40">
        <f t="shared" si="17"/>
        <v>3541.02</v>
      </c>
      <c r="I278" s="40">
        <v>4282.51</v>
      </c>
      <c r="J278" s="40">
        <f t="shared" si="18"/>
        <v>4282.51</v>
      </c>
      <c r="K278" s="40">
        <v>4282.51</v>
      </c>
      <c r="L278" s="40">
        <f t="shared" si="19"/>
        <v>4282.51</v>
      </c>
      <c r="M278" s="150">
        <f t="shared" si="16"/>
        <v>1.2915631009646795E-3</v>
      </c>
      <c r="N278" s="71"/>
    </row>
    <row r="279" spans="1:14" ht="65" customHeight="1">
      <c r="A279" s="37" t="s">
        <v>609</v>
      </c>
      <c r="B279" s="37" t="s">
        <v>610</v>
      </c>
      <c r="C279" s="37" t="s">
        <v>63</v>
      </c>
      <c r="D279" s="37" t="s">
        <v>611</v>
      </c>
      <c r="E279" s="38" t="s">
        <v>608</v>
      </c>
      <c r="F279" s="39">
        <v>3</v>
      </c>
      <c r="G279" s="40">
        <v>529.48</v>
      </c>
      <c r="H279" s="40">
        <f t="shared" si="17"/>
        <v>529.48</v>
      </c>
      <c r="I279" s="40">
        <v>640.35</v>
      </c>
      <c r="J279" s="40">
        <f t="shared" si="18"/>
        <v>640.35</v>
      </c>
      <c r="K279" s="40">
        <v>1921.05</v>
      </c>
      <c r="L279" s="40">
        <f t="shared" si="19"/>
        <v>1921.05</v>
      </c>
      <c r="M279" s="150">
        <f t="shared" si="16"/>
        <v>5.793698777371675E-4</v>
      </c>
      <c r="N279" s="71"/>
    </row>
    <row r="280" spans="1:14" ht="39" customHeight="1">
      <c r="A280" s="37" t="s">
        <v>612</v>
      </c>
      <c r="B280" s="37">
        <v>100867</v>
      </c>
      <c r="C280" s="37" t="s">
        <v>82</v>
      </c>
      <c r="D280" s="37" t="s">
        <v>613</v>
      </c>
      <c r="E280" s="38" t="s">
        <v>65</v>
      </c>
      <c r="F280" s="39">
        <v>3</v>
      </c>
      <c r="G280" s="40">
        <v>332.9</v>
      </c>
      <c r="H280" s="40">
        <f t="shared" si="17"/>
        <v>332.9</v>
      </c>
      <c r="I280" s="40">
        <v>402.61</v>
      </c>
      <c r="J280" s="40">
        <f t="shared" si="18"/>
        <v>402.61</v>
      </c>
      <c r="K280" s="40">
        <v>1207.83</v>
      </c>
      <c r="L280" s="40">
        <f t="shared" si="19"/>
        <v>1207.83</v>
      </c>
      <c r="M280" s="150">
        <f t="shared" si="16"/>
        <v>3.64269706372704E-4</v>
      </c>
      <c r="N280" s="71"/>
    </row>
    <row r="281" spans="1:14" ht="39" customHeight="1">
      <c r="A281" s="37" t="s">
        <v>614</v>
      </c>
      <c r="B281" s="37" t="s">
        <v>615</v>
      </c>
      <c r="C281" s="37" t="s">
        <v>63</v>
      </c>
      <c r="D281" s="37" t="s">
        <v>616</v>
      </c>
      <c r="E281" s="38" t="s">
        <v>65</v>
      </c>
      <c r="F281" s="39">
        <v>2</v>
      </c>
      <c r="G281" s="40">
        <v>178.21</v>
      </c>
      <c r="H281" s="40">
        <f t="shared" si="17"/>
        <v>178.21</v>
      </c>
      <c r="I281" s="40">
        <v>215.53</v>
      </c>
      <c r="J281" s="40">
        <f t="shared" si="18"/>
        <v>215.53</v>
      </c>
      <c r="K281" s="40">
        <v>431.06</v>
      </c>
      <c r="L281" s="40">
        <f t="shared" si="19"/>
        <v>431.06</v>
      </c>
      <c r="M281" s="150">
        <f t="shared" si="16"/>
        <v>1.3000347700340098E-4</v>
      </c>
      <c r="N281" s="71"/>
    </row>
    <row r="282" spans="1:14" ht="26" customHeight="1">
      <c r="A282" s="37" t="s">
        <v>617</v>
      </c>
      <c r="B282" s="37">
        <v>95544</v>
      </c>
      <c r="C282" s="37" t="s">
        <v>82</v>
      </c>
      <c r="D282" s="37" t="s">
        <v>618</v>
      </c>
      <c r="E282" s="38" t="s">
        <v>65</v>
      </c>
      <c r="F282" s="39">
        <v>10</v>
      </c>
      <c r="G282" s="40">
        <v>48.55</v>
      </c>
      <c r="H282" s="40">
        <f t="shared" si="17"/>
        <v>48.55</v>
      </c>
      <c r="I282" s="40">
        <v>58.72</v>
      </c>
      <c r="J282" s="40">
        <f t="shared" si="18"/>
        <v>58.72</v>
      </c>
      <c r="K282" s="40">
        <v>587.20000000000005</v>
      </c>
      <c r="L282" s="40">
        <f t="shared" si="19"/>
        <v>587.20000000000005</v>
      </c>
      <c r="M282" s="150">
        <f t="shared" si="16"/>
        <v>1.7709377278429233E-4</v>
      </c>
      <c r="N282" s="71"/>
    </row>
    <row r="283" spans="1:14" ht="26" customHeight="1">
      <c r="A283" s="37" t="s">
        <v>619</v>
      </c>
      <c r="B283" s="37">
        <v>95545</v>
      </c>
      <c r="C283" s="37" t="s">
        <v>82</v>
      </c>
      <c r="D283" s="37" t="s">
        <v>620</v>
      </c>
      <c r="E283" s="38" t="s">
        <v>65</v>
      </c>
      <c r="F283" s="39">
        <v>9</v>
      </c>
      <c r="G283" s="40">
        <v>47.65</v>
      </c>
      <c r="H283" s="40">
        <f t="shared" si="17"/>
        <v>47.65</v>
      </c>
      <c r="I283" s="40">
        <v>57.63</v>
      </c>
      <c r="J283" s="40">
        <f t="shared" si="18"/>
        <v>57.63</v>
      </c>
      <c r="K283" s="40">
        <v>518.66999999999996</v>
      </c>
      <c r="L283" s="40">
        <f t="shared" si="19"/>
        <v>518.66999999999996</v>
      </c>
      <c r="M283" s="150">
        <f t="shared" si="16"/>
        <v>1.5642579552116638E-4</v>
      </c>
      <c r="N283" s="71"/>
    </row>
    <row r="284" spans="1:14" ht="26" customHeight="1">
      <c r="A284" s="37" t="s">
        <v>621</v>
      </c>
      <c r="B284" s="37">
        <v>100849</v>
      </c>
      <c r="C284" s="37" t="s">
        <v>82</v>
      </c>
      <c r="D284" s="37" t="s">
        <v>622</v>
      </c>
      <c r="E284" s="38" t="s">
        <v>65</v>
      </c>
      <c r="F284" s="39">
        <v>10</v>
      </c>
      <c r="G284" s="40">
        <v>51</v>
      </c>
      <c r="H284" s="40">
        <f t="shared" si="17"/>
        <v>51</v>
      </c>
      <c r="I284" s="40">
        <v>61.68</v>
      </c>
      <c r="J284" s="40">
        <f t="shared" si="18"/>
        <v>61.68</v>
      </c>
      <c r="K284" s="40">
        <v>616.79999999999995</v>
      </c>
      <c r="L284" s="40">
        <f t="shared" si="19"/>
        <v>616.79999999999995</v>
      </c>
      <c r="M284" s="150">
        <f t="shared" si="16"/>
        <v>1.8602084307450868E-4</v>
      </c>
      <c r="N284" s="71"/>
    </row>
    <row r="285" spans="1:14" ht="52" customHeight="1">
      <c r="A285" s="37" t="s">
        <v>623</v>
      </c>
      <c r="B285" s="37" t="s">
        <v>624</v>
      </c>
      <c r="C285" s="37" t="s">
        <v>63</v>
      </c>
      <c r="D285" s="37" t="s">
        <v>625</v>
      </c>
      <c r="E285" s="38" t="s">
        <v>626</v>
      </c>
      <c r="F285" s="39">
        <v>9</v>
      </c>
      <c r="G285" s="40">
        <v>182.71</v>
      </c>
      <c r="H285" s="40">
        <f t="shared" si="17"/>
        <v>182.71</v>
      </c>
      <c r="I285" s="40">
        <v>220.97</v>
      </c>
      <c r="J285" s="40">
        <f t="shared" si="18"/>
        <v>220.97</v>
      </c>
      <c r="K285" s="40">
        <v>1988.73</v>
      </c>
      <c r="L285" s="40">
        <f t="shared" si="19"/>
        <v>1988.73</v>
      </c>
      <c r="M285" s="150">
        <f t="shared" si="16"/>
        <v>5.9978150331966228E-4</v>
      </c>
      <c r="N285" s="71"/>
    </row>
    <row r="286" spans="1:14" ht="39" customHeight="1">
      <c r="A286" s="37" t="s">
        <v>627</v>
      </c>
      <c r="B286" s="37">
        <v>95547</v>
      </c>
      <c r="C286" s="37" t="s">
        <v>82</v>
      </c>
      <c r="D286" s="37" t="s">
        <v>628</v>
      </c>
      <c r="E286" s="38" t="s">
        <v>65</v>
      </c>
      <c r="F286" s="39">
        <v>6</v>
      </c>
      <c r="G286" s="40">
        <v>46.79</v>
      </c>
      <c r="H286" s="40">
        <f t="shared" si="17"/>
        <v>46.79</v>
      </c>
      <c r="I286" s="40">
        <v>56.59</v>
      </c>
      <c r="J286" s="40">
        <f t="shared" si="18"/>
        <v>56.59</v>
      </c>
      <c r="K286" s="40">
        <v>339.54</v>
      </c>
      <c r="L286" s="40">
        <f t="shared" si="19"/>
        <v>339.54</v>
      </c>
      <c r="M286" s="150">
        <f t="shared" si="16"/>
        <v>1.0240194075473198E-4</v>
      </c>
      <c r="N286" s="71"/>
    </row>
    <row r="287" spans="1:14" ht="26" customHeight="1">
      <c r="A287" s="37" t="s">
        <v>629</v>
      </c>
      <c r="B287" s="37" t="s">
        <v>630</v>
      </c>
      <c r="C287" s="37" t="s">
        <v>63</v>
      </c>
      <c r="D287" s="37" t="s">
        <v>631</v>
      </c>
      <c r="E287" s="38" t="s">
        <v>65</v>
      </c>
      <c r="F287" s="39">
        <v>6</v>
      </c>
      <c r="G287" s="40">
        <v>91.27</v>
      </c>
      <c r="H287" s="40">
        <f t="shared" si="17"/>
        <v>91.27</v>
      </c>
      <c r="I287" s="40">
        <v>110.38</v>
      </c>
      <c r="J287" s="40">
        <f t="shared" si="18"/>
        <v>110.38</v>
      </c>
      <c r="K287" s="40">
        <v>662.28</v>
      </c>
      <c r="L287" s="40">
        <f t="shared" si="19"/>
        <v>662.28</v>
      </c>
      <c r="M287" s="150">
        <f t="shared" si="16"/>
        <v>1.9973716593934114E-4</v>
      </c>
      <c r="N287" s="71"/>
    </row>
    <row r="288" spans="1:14" ht="24" customHeight="1">
      <c r="A288" s="32" t="s">
        <v>632</v>
      </c>
      <c r="B288" s="32" t="s">
        <v>55</v>
      </c>
      <c r="C288" s="32"/>
      <c r="D288" s="32" t="s">
        <v>633</v>
      </c>
      <c r="E288" s="33"/>
      <c r="F288" s="34">
        <v>1</v>
      </c>
      <c r="G288" s="34" t="s">
        <v>56</v>
      </c>
      <c r="H288" s="34" t="s">
        <v>56</v>
      </c>
      <c r="I288" s="34" t="s">
        <v>56</v>
      </c>
      <c r="J288" s="34" t="s">
        <v>56</v>
      </c>
      <c r="K288" s="35">
        <f>K289+K291</f>
        <v>21197.55</v>
      </c>
      <c r="L288" s="35">
        <f>L289+L291</f>
        <v>21197.55</v>
      </c>
      <c r="M288" s="151">
        <f t="shared" si="16"/>
        <v>6.3929736091343252E-3</v>
      </c>
      <c r="N288" s="71"/>
    </row>
    <row r="289" spans="1:14" ht="24" customHeight="1">
      <c r="A289" s="32" t="s">
        <v>634</v>
      </c>
      <c r="B289" s="32" t="s">
        <v>55</v>
      </c>
      <c r="C289" s="32"/>
      <c r="D289" s="32" t="s">
        <v>635</v>
      </c>
      <c r="E289" s="33"/>
      <c r="F289" s="34">
        <v>1</v>
      </c>
      <c r="G289" s="34" t="s">
        <v>56</v>
      </c>
      <c r="H289" s="34" t="s">
        <v>56</v>
      </c>
      <c r="I289" s="34" t="s">
        <v>56</v>
      </c>
      <c r="J289" s="34" t="s">
        <v>56</v>
      </c>
      <c r="K289" s="35">
        <f>SUM(K290)</f>
        <v>18745.7</v>
      </c>
      <c r="L289" s="35">
        <f>SUM(L290)</f>
        <v>18745.7</v>
      </c>
      <c r="M289" s="151">
        <f t="shared" si="16"/>
        <v>5.6535196465982776E-3</v>
      </c>
      <c r="N289" s="71"/>
    </row>
    <row r="290" spans="1:14" ht="39" customHeight="1">
      <c r="A290" s="37" t="s">
        <v>636</v>
      </c>
      <c r="B290" s="37" t="s">
        <v>637</v>
      </c>
      <c r="C290" s="37" t="s">
        <v>63</v>
      </c>
      <c r="D290" s="37" t="s">
        <v>638</v>
      </c>
      <c r="E290" s="38" t="s">
        <v>65</v>
      </c>
      <c r="F290" s="39">
        <v>1</v>
      </c>
      <c r="G290" s="40">
        <v>15500</v>
      </c>
      <c r="H290" s="40">
        <f t="shared" si="17"/>
        <v>15500</v>
      </c>
      <c r="I290" s="40">
        <v>18745.7</v>
      </c>
      <c r="J290" s="40">
        <f t="shared" si="18"/>
        <v>18745.7</v>
      </c>
      <c r="K290" s="40">
        <v>18745.7</v>
      </c>
      <c r="L290" s="40">
        <f t="shared" si="19"/>
        <v>18745.7</v>
      </c>
      <c r="M290" s="150">
        <f t="shared" si="16"/>
        <v>5.6535196465982776E-3</v>
      </c>
      <c r="N290" s="71"/>
    </row>
    <row r="291" spans="1:14" ht="24" customHeight="1">
      <c r="A291" s="32" t="s">
        <v>639</v>
      </c>
      <c r="B291" s="32" t="s">
        <v>55</v>
      </c>
      <c r="C291" s="32"/>
      <c r="D291" s="32" t="s">
        <v>640</v>
      </c>
      <c r="E291" s="33"/>
      <c r="F291" s="34">
        <v>1</v>
      </c>
      <c r="G291" s="34" t="s">
        <v>56</v>
      </c>
      <c r="H291" s="34" t="s">
        <v>56</v>
      </c>
      <c r="I291" s="34" t="s">
        <v>56</v>
      </c>
      <c r="J291" s="34" t="s">
        <v>56</v>
      </c>
      <c r="K291" s="35">
        <f>SUM(K292:K293)</f>
        <v>2451.85</v>
      </c>
      <c r="L291" s="35">
        <f>SUM(L292:L293)</f>
        <v>2451.85</v>
      </c>
      <c r="M291" s="151">
        <f t="shared" si="16"/>
        <v>7.3945396253604755E-4</v>
      </c>
      <c r="N291" s="71"/>
    </row>
    <row r="292" spans="1:14" ht="78" customHeight="1">
      <c r="A292" s="37" t="s">
        <v>641</v>
      </c>
      <c r="B292" s="37" t="s">
        <v>642</v>
      </c>
      <c r="C292" s="37" t="s">
        <v>63</v>
      </c>
      <c r="D292" s="37" t="s">
        <v>643</v>
      </c>
      <c r="E292" s="38" t="s">
        <v>608</v>
      </c>
      <c r="F292" s="39">
        <v>23</v>
      </c>
      <c r="G292" s="40">
        <v>42.16</v>
      </c>
      <c r="H292" s="40">
        <f t="shared" si="17"/>
        <v>42.16</v>
      </c>
      <c r="I292" s="40">
        <v>50.99</v>
      </c>
      <c r="J292" s="40">
        <f t="shared" si="18"/>
        <v>50.99</v>
      </c>
      <c r="K292" s="40">
        <v>1172.77</v>
      </c>
      <c r="L292" s="40">
        <f t="shared" si="19"/>
        <v>1172.77</v>
      </c>
      <c r="M292" s="150">
        <f t="shared" si="16"/>
        <v>3.5369595352219773E-4</v>
      </c>
      <c r="N292" s="71"/>
    </row>
    <row r="293" spans="1:14" ht="78" customHeight="1">
      <c r="A293" s="37" t="s">
        <v>644</v>
      </c>
      <c r="B293" s="37" t="s">
        <v>645</v>
      </c>
      <c r="C293" s="37" t="s">
        <v>63</v>
      </c>
      <c r="D293" s="37" t="s">
        <v>646</v>
      </c>
      <c r="E293" s="38" t="s">
        <v>608</v>
      </c>
      <c r="F293" s="39">
        <v>22</v>
      </c>
      <c r="G293" s="40">
        <v>48.07</v>
      </c>
      <c r="H293" s="40">
        <f t="shared" si="17"/>
        <v>48.07</v>
      </c>
      <c r="I293" s="40">
        <v>58.14</v>
      </c>
      <c r="J293" s="40">
        <f t="shared" si="18"/>
        <v>58.14</v>
      </c>
      <c r="K293" s="40">
        <v>1279.08</v>
      </c>
      <c r="L293" s="40">
        <f t="shared" si="19"/>
        <v>1279.08</v>
      </c>
      <c r="M293" s="150">
        <f t="shared" si="16"/>
        <v>3.8575800901384982E-4</v>
      </c>
      <c r="N293" s="71"/>
    </row>
    <row r="294" spans="1:14" ht="24" customHeight="1">
      <c r="A294" s="32" t="s">
        <v>647</v>
      </c>
      <c r="B294" s="32" t="s">
        <v>55</v>
      </c>
      <c r="C294" s="32"/>
      <c r="D294" s="32" t="s">
        <v>648</v>
      </c>
      <c r="E294" s="33"/>
      <c r="F294" s="34">
        <v>1</v>
      </c>
      <c r="G294" s="34" t="s">
        <v>56</v>
      </c>
      <c r="H294" s="34" t="s">
        <v>56</v>
      </c>
      <c r="I294" s="34" t="s">
        <v>56</v>
      </c>
      <c r="J294" s="34" t="s">
        <v>56</v>
      </c>
      <c r="K294" s="35">
        <f>SUM(K295)</f>
        <v>6382.5</v>
      </c>
      <c r="L294" s="35">
        <f>SUM(L295)</f>
        <v>6382.5</v>
      </c>
      <c r="M294" s="151">
        <f t="shared" si="16"/>
        <v>1.9248995313279049E-3</v>
      </c>
      <c r="N294" s="71"/>
    </row>
    <row r="295" spans="1:14" ht="24" customHeight="1">
      <c r="A295" s="37" t="s">
        <v>649</v>
      </c>
      <c r="B295" s="37">
        <v>98504</v>
      </c>
      <c r="C295" s="37" t="s">
        <v>82</v>
      </c>
      <c r="D295" s="37" t="s">
        <v>650</v>
      </c>
      <c r="E295" s="38" t="s">
        <v>84</v>
      </c>
      <c r="F295" s="39">
        <v>336.63</v>
      </c>
      <c r="G295" s="40">
        <v>15.68</v>
      </c>
      <c r="H295" s="40">
        <f t="shared" si="17"/>
        <v>15.68</v>
      </c>
      <c r="I295" s="40">
        <v>18.96</v>
      </c>
      <c r="J295" s="40">
        <f t="shared" si="18"/>
        <v>18.959900000000001</v>
      </c>
      <c r="K295" s="40">
        <v>6382.5</v>
      </c>
      <c r="L295" s="40">
        <f t="shared" si="19"/>
        <v>6382.5</v>
      </c>
      <c r="M295" s="150">
        <f t="shared" si="16"/>
        <v>1.9248995313279049E-3</v>
      </c>
      <c r="N295" s="71"/>
    </row>
    <row r="296" spans="1:14" ht="24" customHeight="1">
      <c r="A296" s="32" t="s">
        <v>651</v>
      </c>
      <c r="B296" s="32" t="s">
        <v>55</v>
      </c>
      <c r="C296" s="32"/>
      <c r="D296" s="32" t="s">
        <v>652</v>
      </c>
      <c r="E296" s="33"/>
      <c r="F296" s="34">
        <v>1</v>
      </c>
      <c r="G296" s="34" t="s">
        <v>56</v>
      </c>
      <c r="H296" s="34" t="s">
        <v>56</v>
      </c>
      <c r="I296" s="34" t="s">
        <v>56</v>
      </c>
      <c r="J296" s="34" t="s">
        <v>56</v>
      </c>
      <c r="K296" s="35">
        <f>K297+K321+K327</f>
        <v>83831.91</v>
      </c>
      <c r="L296" s="35">
        <f>L297+L321+L327</f>
        <v>83831.91</v>
      </c>
      <c r="M296" s="151">
        <f t="shared" si="16"/>
        <v>2.5282883551793672E-2</v>
      </c>
      <c r="N296" s="71"/>
    </row>
    <row r="297" spans="1:14" ht="24" customHeight="1">
      <c r="A297" s="32" t="s">
        <v>653</v>
      </c>
      <c r="B297" s="32" t="s">
        <v>55</v>
      </c>
      <c r="C297" s="32"/>
      <c r="D297" s="32" t="s">
        <v>654</v>
      </c>
      <c r="E297" s="33"/>
      <c r="F297" s="34">
        <v>1</v>
      </c>
      <c r="G297" s="34" t="s">
        <v>56</v>
      </c>
      <c r="H297" s="34" t="s">
        <v>56</v>
      </c>
      <c r="I297" s="34" t="s">
        <v>56</v>
      </c>
      <c r="J297" s="34" t="s">
        <v>56</v>
      </c>
      <c r="K297" s="35">
        <f>K298+K302+K309+K314+K319</f>
        <v>73121.320000000007</v>
      </c>
      <c r="L297" s="35">
        <f>L298+L302+L309+L314+L319</f>
        <v>73121.320000000007</v>
      </c>
      <c r="M297" s="151">
        <f t="shared" si="16"/>
        <v>2.2052674437615005E-2</v>
      </c>
      <c r="N297" s="71"/>
    </row>
    <row r="298" spans="1:14" ht="24" customHeight="1">
      <c r="A298" s="32" t="s">
        <v>655</v>
      </c>
      <c r="B298" s="32" t="s">
        <v>55</v>
      </c>
      <c r="C298" s="32"/>
      <c r="D298" s="32" t="s">
        <v>217</v>
      </c>
      <c r="E298" s="33"/>
      <c r="F298" s="34">
        <v>1</v>
      </c>
      <c r="G298" s="34" t="s">
        <v>56</v>
      </c>
      <c r="H298" s="34" t="s">
        <v>56</v>
      </c>
      <c r="I298" s="34" t="s">
        <v>56</v>
      </c>
      <c r="J298" s="34" t="s">
        <v>56</v>
      </c>
      <c r="K298" s="35">
        <f>SUM(K299:K301)</f>
        <v>8038.5300000000007</v>
      </c>
      <c r="L298" s="35">
        <f>SUM(L299:L301)</f>
        <v>8038.5300000000007</v>
      </c>
      <c r="M298" s="151">
        <f t="shared" si="16"/>
        <v>2.4243419709463854E-3</v>
      </c>
      <c r="N298" s="71"/>
    </row>
    <row r="299" spans="1:14" ht="39" customHeight="1">
      <c r="A299" s="37" t="s">
        <v>656</v>
      </c>
      <c r="B299" s="37" t="s">
        <v>657</v>
      </c>
      <c r="C299" s="37" t="s">
        <v>63</v>
      </c>
      <c r="D299" s="37" t="s">
        <v>658</v>
      </c>
      <c r="E299" s="38" t="s">
        <v>115</v>
      </c>
      <c r="F299" s="39">
        <v>63</v>
      </c>
      <c r="G299" s="40">
        <v>59.2</v>
      </c>
      <c r="H299" s="40">
        <f t="shared" si="17"/>
        <v>59.2</v>
      </c>
      <c r="I299" s="40">
        <v>71.599999999999994</v>
      </c>
      <c r="J299" s="40">
        <f t="shared" si="18"/>
        <v>71.599999999999994</v>
      </c>
      <c r="K299" s="40">
        <v>4510.8</v>
      </c>
      <c r="L299" s="40">
        <f t="shared" si="19"/>
        <v>4510.8</v>
      </c>
      <c r="M299" s="150">
        <f t="shared" si="16"/>
        <v>1.3604131305779731E-3</v>
      </c>
      <c r="N299" s="71"/>
    </row>
    <row r="300" spans="1:14" ht="39" customHeight="1">
      <c r="A300" s="37" t="s">
        <v>659</v>
      </c>
      <c r="B300" s="37">
        <v>92762</v>
      </c>
      <c r="C300" s="37" t="s">
        <v>82</v>
      </c>
      <c r="D300" s="37" t="s">
        <v>270</v>
      </c>
      <c r="E300" s="38" t="s">
        <v>228</v>
      </c>
      <c r="F300" s="39">
        <v>233.23</v>
      </c>
      <c r="G300" s="40">
        <v>10.19</v>
      </c>
      <c r="H300" s="40">
        <f t="shared" si="17"/>
        <v>10.19</v>
      </c>
      <c r="I300" s="40">
        <v>12.32</v>
      </c>
      <c r="J300" s="40">
        <f t="shared" si="18"/>
        <v>12.319900000000001</v>
      </c>
      <c r="K300" s="40">
        <v>2873.39</v>
      </c>
      <c r="L300" s="40">
        <f t="shared" si="19"/>
        <v>2873.39</v>
      </c>
      <c r="M300" s="150">
        <f t="shared" si="16"/>
        <v>8.6658630071637891E-4</v>
      </c>
      <c r="N300" s="71"/>
    </row>
    <row r="301" spans="1:14" ht="39" customHeight="1">
      <c r="A301" s="37" t="s">
        <v>660</v>
      </c>
      <c r="B301" s="37">
        <v>92759</v>
      </c>
      <c r="C301" s="37" t="s">
        <v>82</v>
      </c>
      <c r="D301" s="37" t="s">
        <v>266</v>
      </c>
      <c r="E301" s="38" t="s">
        <v>228</v>
      </c>
      <c r="F301" s="39">
        <v>38.81</v>
      </c>
      <c r="G301" s="40">
        <v>13.94</v>
      </c>
      <c r="H301" s="40">
        <f t="shared" si="17"/>
        <v>13.94</v>
      </c>
      <c r="I301" s="40">
        <v>16.86</v>
      </c>
      <c r="J301" s="40">
        <f t="shared" si="18"/>
        <v>16.86</v>
      </c>
      <c r="K301" s="40">
        <v>654.34</v>
      </c>
      <c r="L301" s="40">
        <f t="shared" si="19"/>
        <v>654.34</v>
      </c>
      <c r="M301" s="150">
        <f t="shared" si="16"/>
        <v>1.9734253965203311E-4</v>
      </c>
      <c r="N301" s="71"/>
    </row>
    <row r="302" spans="1:14" ht="24" customHeight="1">
      <c r="A302" s="32" t="s">
        <v>661</v>
      </c>
      <c r="B302" s="32" t="s">
        <v>55</v>
      </c>
      <c r="C302" s="32"/>
      <c r="D302" s="32" t="s">
        <v>662</v>
      </c>
      <c r="E302" s="33"/>
      <c r="F302" s="34">
        <v>1</v>
      </c>
      <c r="G302" s="34" t="s">
        <v>56</v>
      </c>
      <c r="H302" s="34" t="s">
        <v>56</v>
      </c>
      <c r="I302" s="34" t="s">
        <v>56</v>
      </c>
      <c r="J302" s="34" t="s">
        <v>56</v>
      </c>
      <c r="K302" s="35">
        <f>SUM(K303:K308)</f>
        <v>17368.34</v>
      </c>
      <c r="L302" s="35">
        <f>SUM(L303:L308)</f>
        <v>17368.34</v>
      </c>
      <c r="M302" s="151">
        <f t="shared" si="16"/>
        <v>5.2381213514992092E-3</v>
      </c>
      <c r="N302" s="71"/>
    </row>
    <row r="303" spans="1:14" ht="39" customHeight="1">
      <c r="A303" s="37" t="s">
        <v>663</v>
      </c>
      <c r="B303" s="37">
        <v>96524</v>
      </c>
      <c r="C303" s="37" t="s">
        <v>82</v>
      </c>
      <c r="D303" s="37" t="s">
        <v>664</v>
      </c>
      <c r="E303" s="38" t="s">
        <v>126</v>
      </c>
      <c r="F303" s="39">
        <v>9.01</v>
      </c>
      <c r="G303" s="40">
        <v>166.84</v>
      </c>
      <c r="H303" s="40">
        <f t="shared" si="17"/>
        <v>166.84</v>
      </c>
      <c r="I303" s="40">
        <v>201.78</v>
      </c>
      <c r="J303" s="40">
        <f t="shared" si="18"/>
        <v>201.78020000000001</v>
      </c>
      <c r="K303" s="40">
        <v>1818.04</v>
      </c>
      <c r="L303" s="40">
        <f t="shared" si="19"/>
        <v>1818.04</v>
      </c>
      <c r="M303" s="150">
        <f t="shared" si="16"/>
        <v>5.4830306994678956E-4</v>
      </c>
      <c r="N303" s="71"/>
    </row>
    <row r="304" spans="1:14" ht="39" customHeight="1">
      <c r="A304" s="37" t="s">
        <v>665</v>
      </c>
      <c r="B304" s="37">
        <v>104919</v>
      </c>
      <c r="C304" s="37" t="s">
        <v>82</v>
      </c>
      <c r="D304" s="37" t="s">
        <v>1749</v>
      </c>
      <c r="E304" s="38" t="s">
        <v>228</v>
      </c>
      <c r="F304" s="39">
        <v>453.74</v>
      </c>
      <c r="G304" s="40">
        <v>12.15</v>
      </c>
      <c r="H304" s="40">
        <f t="shared" si="17"/>
        <v>12.15</v>
      </c>
      <c r="I304" s="40">
        <v>14.69</v>
      </c>
      <c r="J304" s="40">
        <f t="shared" si="18"/>
        <v>14.6899</v>
      </c>
      <c r="K304" s="40">
        <v>6665.44</v>
      </c>
      <c r="L304" s="40">
        <f t="shared" si="19"/>
        <v>6665.44</v>
      </c>
      <c r="M304" s="150">
        <f t="shared" si="16"/>
        <v>2.0102314660547229E-3</v>
      </c>
      <c r="N304" s="71"/>
    </row>
    <row r="305" spans="1:14" ht="39" customHeight="1">
      <c r="A305" s="37" t="s">
        <v>666</v>
      </c>
      <c r="B305" s="37">
        <v>104916</v>
      </c>
      <c r="C305" s="37" t="s">
        <v>82</v>
      </c>
      <c r="D305" s="37" t="s">
        <v>1748</v>
      </c>
      <c r="E305" s="38" t="s">
        <v>228</v>
      </c>
      <c r="F305" s="39">
        <v>113.01</v>
      </c>
      <c r="G305" s="40">
        <v>16.98</v>
      </c>
      <c r="H305" s="40">
        <f t="shared" si="17"/>
        <v>16.98</v>
      </c>
      <c r="I305" s="40">
        <v>20.54</v>
      </c>
      <c r="J305" s="40">
        <f t="shared" si="18"/>
        <v>20.54</v>
      </c>
      <c r="K305" s="40">
        <v>2321.23</v>
      </c>
      <c r="L305" s="40">
        <f t="shared" si="19"/>
        <v>2321.23</v>
      </c>
      <c r="M305" s="150">
        <f t="shared" si="16"/>
        <v>7.0006024897834279E-4</v>
      </c>
      <c r="N305" s="71"/>
    </row>
    <row r="306" spans="1:14" ht="24" customHeight="1">
      <c r="A306" s="37" t="s">
        <v>667</v>
      </c>
      <c r="B306" s="37" t="s">
        <v>668</v>
      </c>
      <c r="C306" s="37" t="s">
        <v>63</v>
      </c>
      <c r="D306" s="37" t="s">
        <v>669</v>
      </c>
      <c r="E306" s="38" t="s">
        <v>126</v>
      </c>
      <c r="F306" s="39">
        <v>1.29</v>
      </c>
      <c r="G306" s="40">
        <v>274.52</v>
      </c>
      <c r="H306" s="40">
        <f t="shared" si="17"/>
        <v>274.52</v>
      </c>
      <c r="I306" s="40">
        <v>332</v>
      </c>
      <c r="J306" s="40">
        <f t="shared" si="18"/>
        <v>332</v>
      </c>
      <c r="K306" s="40">
        <v>428.28</v>
      </c>
      <c r="L306" s="40">
        <f t="shared" si="19"/>
        <v>428.28</v>
      </c>
      <c r="M306" s="150">
        <f t="shared" si="16"/>
        <v>1.2916505621263065E-4</v>
      </c>
      <c r="N306" s="71"/>
    </row>
    <row r="307" spans="1:14" ht="39" customHeight="1">
      <c r="A307" s="37" t="s">
        <v>670</v>
      </c>
      <c r="B307" s="37" t="s">
        <v>671</v>
      </c>
      <c r="C307" s="37" t="s">
        <v>63</v>
      </c>
      <c r="D307" s="37" t="s">
        <v>672</v>
      </c>
      <c r="E307" s="38" t="s">
        <v>126</v>
      </c>
      <c r="F307" s="39">
        <v>7.73</v>
      </c>
      <c r="G307" s="40">
        <v>560.33000000000004</v>
      </c>
      <c r="H307" s="40">
        <f t="shared" si="17"/>
        <v>560.33000000000004</v>
      </c>
      <c r="I307" s="40">
        <v>677.66</v>
      </c>
      <c r="J307" s="40">
        <f t="shared" si="18"/>
        <v>677.65970000000004</v>
      </c>
      <c r="K307" s="40">
        <v>5238.3100000000004</v>
      </c>
      <c r="L307" s="40">
        <f t="shared" si="19"/>
        <v>5238.3100000000004</v>
      </c>
      <c r="M307" s="150">
        <f t="shared" si="16"/>
        <v>1.5798230260791661E-3</v>
      </c>
      <c r="N307" s="71"/>
    </row>
    <row r="308" spans="1:14" ht="52" customHeight="1">
      <c r="A308" s="37" t="s">
        <v>673</v>
      </c>
      <c r="B308" s="37" t="s">
        <v>674</v>
      </c>
      <c r="C308" s="37" t="s">
        <v>63</v>
      </c>
      <c r="D308" s="37" t="s">
        <v>675</v>
      </c>
      <c r="E308" s="38" t="s">
        <v>84</v>
      </c>
      <c r="F308" s="39">
        <v>25.74</v>
      </c>
      <c r="G308" s="40">
        <v>28.82</v>
      </c>
      <c r="H308" s="40">
        <f t="shared" si="17"/>
        <v>28.82</v>
      </c>
      <c r="I308" s="40">
        <v>34.85</v>
      </c>
      <c r="J308" s="40">
        <f t="shared" si="18"/>
        <v>34.85</v>
      </c>
      <c r="K308" s="40">
        <v>897.04</v>
      </c>
      <c r="L308" s="40">
        <f t="shared" si="19"/>
        <v>897.04</v>
      </c>
      <c r="M308" s="150">
        <f t="shared" si="16"/>
        <v>2.7053848422755716E-4</v>
      </c>
      <c r="N308" s="71"/>
    </row>
    <row r="309" spans="1:14" ht="24" customHeight="1">
      <c r="A309" s="32" t="s">
        <v>676</v>
      </c>
      <c r="B309" s="32" t="s">
        <v>55</v>
      </c>
      <c r="C309" s="32"/>
      <c r="D309" s="32" t="s">
        <v>677</v>
      </c>
      <c r="E309" s="33"/>
      <c r="F309" s="34">
        <v>1</v>
      </c>
      <c r="G309" s="34" t="s">
        <v>56</v>
      </c>
      <c r="H309" s="34" t="s">
        <v>56</v>
      </c>
      <c r="I309" s="34" t="s">
        <v>56</v>
      </c>
      <c r="J309" s="34" t="s">
        <v>56</v>
      </c>
      <c r="K309" s="35">
        <f>SUM(K310:K313)</f>
        <v>21677.74</v>
      </c>
      <c r="L309" s="35">
        <f>SUM(L310:L313)</f>
        <v>21677.74</v>
      </c>
      <c r="M309" s="151">
        <f t="shared" si="16"/>
        <v>6.5377942132782106E-3</v>
      </c>
      <c r="N309" s="71"/>
    </row>
    <row r="310" spans="1:14" ht="39" customHeight="1">
      <c r="A310" s="37" t="s">
        <v>678</v>
      </c>
      <c r="B310" s="37">
        <v>92762</v>
      </c>
      <c r="C310" s="37" t="s">
        <v>82</v>
      </c>
      <c r="D310" s="37" t="s">
        <v>270</v>
      </c>
      <c r="E310" s="38" t="s">
        <v>228</v>
      </c>
      <c r="F310" s="39">
        <v>453.74</v>
      </c>
      <c r="G310" s="40">
        <v>10.19</v>
      </c>
      <c r="H310" s="40">
        <f t="shared" si="17"/>
        <v>10.19</v>
      </c>
      <c r="I310" s="40">
        <v>12.32</v>
      </c>
      <c r="J310" s="40">
        <f t="shared" si="18"/>
        <v>12.32</v>
      </c>
      <c r="K310" s="40">
        <v>5590.08</v>
      </c>
      <c r="L310" s="40">
        <f t="shared" si="19"/>
        <v>5590.08</v>
      </c>
      <c r="M310" s="150">
        <f t="shared" si="16"/>
        <v>1.6859134151328624E-3</v>
      </c>
      <c r="N310" s="71"/>
    </row>
    <row r="311" spans="1:14" ht="39" customHeight="1">
      <c r="A311" s="37" t="s">
        <v>679</v>
      </c>
      <c r="B311" s="37">
        <v>92759</v>
      </c>
      <c r="C311" s="37" t="s">
        <v>82</v>
      </c>
      <c r="D311" s="37" t="s">
        <v>266</v>
      </c>
      <c r="E311" s="38" t="s">
        <v>228</v>
      </c>
      <c r="F311" s="39">
        <v>113.01</v>
      </c>
      <c r="G311" s="40">
        <v>13.94</v>
      </c>
      <c r="H311" s="40">
        <f t="shared" si="17"/>
        <v>13.94</v>
      </c>
      <c r="I311" s="40">
        <v>16.86</v>
      </c>
      <c r="J311" s="40">
        <f t="shared" si="18"/>
        <v>16.86</v>
      </c>
      <c r="K311" s="40">
        <v>1905.35</v>
      </c>
      <c r="L311" s="40">
        <f t="shared" si="19"/>
        <v>1905.35</v>
      </c>
      <c r="M311" s="150">
        <f t="shared" si="16"/>
        <v>5.7463491140080267E-4</v>
      </c>
      <c r="N311" s="71"/>
    </row>
    <row r="312" spans="1:14" ht="52" customHeight="1">
      <c r="A312" s="37" t="s">
        <v>680</v>
      </c>
      <c r="B312" s="37" t="s">
        <v>681</v>
      </c>
      <c r="C312" s="37" t="s">
        <v>63</v>
      </c>
      <c r="D312" s="37" t="s">
        <v>682</v>
      </c>
      <c r="E312" s="38" t="s">
        <v>84</v>
      </c>
      <c r="F312" s="39">
        <v>110.31</v>
      </c>
      <c r="G312" s="40">
        <v>64.040000000000006</v>
      </c>
      <c r="H312" s="40">
        <f t="shared" si="17"/>
        <v>64.040000000000006</v>
      </c>
      <c r="I312" s="40">
        <v>77.45</v>
      </c>
      <c r="J312" s="40">
        <f t="shared" si="18"/>
        <v>77.45</v>
      </c>
      <c r="K312" s="40">
        <v>8543.51</v>
      </c>
      <c r="L312" s="40">
        <f t="shared" si="19"/>
        <v>8543.51</v>
      </c>
      <c r="M312" s="150">
        <f t="shared" si="16"/>
        <v>2.5766389964583265E-3</v>
      </c>
      <c r="N312" s="71"/>
    </row>
    <row r="313" spans="1:14" ht="52" customHeight="1">
      <c r="A313" s="37" t="s">
        <v>683</v>
      </c>
      <c r="B313" s="37" t="s">
        <v>684</v>
      </c>
      <c r="C313" s="37" t="s">
        <v>63</v>
      </c>
      <c r="D313" s="37" t="s">
        <v>685</v>
      </c>
      <c r="E313" s="38" t="s">
        <v>126</v>
      </c>
      <c r="F313" s="39">
        <v>7.73</v>
      </c>
      <c r="G313" s="40">
        <v>603.16999999999996</v>
      </c>
      <c r="H313" s="40">
        <f t="shared" si="17"/>
        <v>603.16999999999996</v>
      </c>
      <c r="I313" s="40">
        <v>729.47</v>
      </c>
      <c r="J313" s="40">
        <f t="shared" si="18"/>
        <v>729.46950000000004</v>
      </c>
      <c r="K313" s="40">
        <v>5638.8</v>
      </c>
      <c r="L313" s="40">
        <f t="shared" si="19"/>
        <v>5638.8</v>
      </c>
      <c r="M313" s="150">
        <f t="shared" si="16"/>
        <v>1.7006068902862186E-3</v>
      </c>
      <c r="N313" s="71"/>
    </row>
    <row r="314" spans="1:14" ht="24" customHeight="1">
      <c r="A314" s="32" t="s">
        <v>686</v>
      </c>
      <c r="B314" s="32" t="s">
        <v>55</v>
      </c>
      <c r="C314" s="32"/>
      <c r="D314" s="32" t="s">
        <v>260</v>
      </c>
      <c r="E314" s="33"/>
      <c r="F314" s="34">
        <v>1</v>
      </c>
      <c r="G314" s="34" t="s">
        <v>56</v>
      </c>
      <c r="H314" s="34" t="s">
        <v>56</v>
      </c>
      <c r="I314" s="34" t="s">
        <v>56</v>
      </c>
      <c r="J314" s="34" t="s">
        <v>56</v>
      </c>
      <c r="K314" s="35">
        <f>SUM(K315:K318)</f>
        <v>12643.240000000002</v>
      </c>
      <c r="L314" s="35">
        <f>SUM(L315:L318)</f>
        <v>12643.240000000002</v>
      </c>
      <c r="M314" s="151">
        <f t="shared" si="16"/>
        <v>3.8130774383809203E-3</v>
      </c>
      <c r="N314" s="71"/>
    </row>
    <row r="315" spans="1:14" ht="52" customHeight="1">
      <c r="A315" s="37" t="s">
        <v>687</v>
      </c>
      <c r="B315" s="37">
        <v>92443</v>
      </c>
      <c r="C315" s="37" t="s">
        <v>82</v>
      </c>
      <c r="D315" s="37" t="s">
        <v>688</v>
      </c>
      <c r="E315" s="38" t="s">
        <v>84</v>
      </c>
      <c r="F315" s="39">
        <v>64.260000000000005</v>
      </c>
      <c r="G315" s="40">
        <v>56.01</v>
      </c>
      <c r="H315" s="40">
        <f t="shared" si="17"/>
        <v>56.01</v>
      </c>
      <c r="I315" s="40">
        <v>67.739999999999995</v>
      </c>
      <c r="J315" s="40">
        <f t="shared" si="18"/>
        <v>67.739900000000006</v>
      </c>
      <c r="K315" s="40">
        <v>4352.97</v>
      </c>
      <c r="L315" s="40">
        <f t="shared" si="19"/>
        <v>4352.97</v>
      </c>
      <c r="M315" s="150">
        <f t="shared" si="16"/>
        <v>1.3128131473379445E-3</v>
      </c>
      <c r="N315" s="71"/>
    </row>
    <row r="316" spans="1:14" ht="39" customHeight="1">
      <c r="A316" s="37" t="s">
        <v>689</v>
      </c>
      <c r="B316" s="37">
        <v>92762</v>
      </c>
      <c r="C316" s="37" t="s">
        <v>82</v>
      </c>
      <c r="D316" s="37" t="s">
        <v>270</v>
      </c>
      <c r="E316" s="38" t="s">
        <v>228</v>
      </c>
      <c r="F316" s="39">
        <v>303.19</v>
      </c>
      <c r="G316" s="40">
        <v>10.19</v>
      </c>
      <c r="H316" s="40">
        <f t="shared" si="17"/>
        <v>10.19</v>
      </c>
      <c r="I316" s="40">
        <v>12.32</v>
      </c>
      <c r="J316" s="40">
        <f t="shared" si="18"/>
        <v>12.319900000000001</v>
      </c>
      <c r="K316" s="40">
        <v>3735.3</v>
      </c>
      <c r="L316" s="40">
        <f t="shared" si="19"/>
        <v>3735.3</v>
      </c>
      <c r="M316" s="150">
        <f t="shared" si="16"/>
        <v>1.1265299207785543E-3</v>
      </c>
      <c r="N316" s="71"/>
    </row>
    <row r="317" spans="1:14" ht="39" customHeight="1">
      <c r="A317" s="37" t="s">
        <v>690</v>
      </c>
      <c r="B317" s="37">
        <v>92759</v>
      </c>
      <c r="C317" s="37" t="s">
        <v>82</v>
      </c>
      <c r="D317" s="37" t="s">
        <v>266</v>
      </c>
      <c r="E317" s="38" t="s">
        <v>228</v>
      </c>
      <c r="F317" s="39">
        <v>77.62</v>
      </c>
      <c r="G317" s="40">
        <v>13.94</v>
      </c>
      <c r="H317" s="40">
        <f t="shared" si="17"/>
        <v>13.94</v>
      </c>
      <c r="I317" s="40">
        <v>16.86</v>
      </c>
      <c r="J317" s="40">
        <f t="shared" si="18"/>
        <v>16.8599</v>
      </c>
      <c r="K317" s="40">
        <v>1308.67</v>
      </c>
      <c r="L317" s="40">
        <f t="shared" si="19"/>
        <v>1308.67</v>
      </c>
      <c r="M317" s="150">
        <f t="shared" si="16"/>
        <v>3.9468206340194113E-4</v>
      </c>
      <c r="N317" s="71"/>
    </row>
    <row r="318" spans="1:14" ht="52" customHeight="1">
      <c r="A318" s="37" t="s">
        <v>691</v>
      </c>
      <c r="B318" s="37" t="s">
        <v>692</v>
      </c>
      <c r="C318" s="37" t="s">
        <v>63</v>
      </c>
      <c r="D318" s="37" t="s">
        <v>693</v>
      </c>
      <c r="E318" s="38" t="s">
        <v>126</v>
      </c>
      <c r="F318" s="39">
        <v>4.5</v>
      </c>
      <c r="G318" s="40">
        <v>596.49</v>
      </c>
      <c r="H318" s="40">
        <f t="shared" si="17"/>
        <v>596.49</v>
      </c>
      <c r="I318" s="40">
        <v>721.4</v>
      </c>
      <c r="J318" s="40">
        <f t="shared" si="18"/>
        <v>721.4</v>
      </c>
      <c r="K318" s="40">
        <v>3246.3</v>
      </c>
      <c r="L318" s="40">
        <f t="shared" si="19"/>
        <v>3246.3</v>
      </c>
      <c r="M318" s="150">
        <f t="shared" si="16"/>
        <v>9.7905230686247987E-4</v>
      </c>
      <c r="N318" s="71"/>
    </row>
    <row r="319" spans="1:14" ht="24" customHeight="1">
      <c r="A319" s="32" t="s">
        <v>694</v>
      </c>
      <c r="B319" s="32" t="s">
        <v>55</v>
      </c>
      <c r="C319" s="32"/>
      <c r="D319" s="32" t="s">
        <v>695</v>
      </c>
      <c r="E319" s="33"/>
      <c r="F319" s="34">
        <v>1</v>
      </c>
      <c r="G319" s="34" t="s">
        <v>56</v>
      </c>
      <c r="H319" s="34" t="s">
        <v>56</v>
      </c>
      <c r="I319" s="34" t="s">
        <v>56</v>
      </c>
      <c r="J319" s="34" t="s">
        <v>56</v>
      </c>
      <c r="K319" s="35">
        <f>SUM(K320)</f>
        <v>13393.47</v>
      </c>
      <c r="L319" s="35">
        <f>SUM(L320)</f>
        <v>13393.47</v>
      </c>
      <c r="M319" s="151">
        <f t="shared" si="16"/>
        <v>4.0393394635102782E-3</v>
      </c>
      <c r="N319" s="71"/>
    </row>
    <row r="320" spans="1:14" ht="52" customHeight="1">
      <c r="A320" s="37" t="s">
        <v>696</v>
      </c>
      <c r="B320" s="37" t="s">
        <v>697</v>
      </c>
      <c r="C320" s="37" t="s">
        <v>63</v>
      </c>
      <c r="D320" s="37" t="s">
        <v>698</v>
      </c>
      <c r="E320" s="38" t="s">
        <v>115</v>
      </c>
      <c r="F320" s="39">
        <v>183.85</v>
      </c>
      <c r="G320" s="40">
        <v>60.24</v>
      </c>
      <c r="H320" s="40">
        <f t="shared" si="17"/>
        <v>60.24</v>
      </c>
      <c r="I320" s="40">
        <v>72.849999999999994</v>
      </c>
      <c r="J320" s="40">
        <f t="shared" si="18"/>
        <v>72.849900000000005</v>
      </c>
      <c r="K320" s="40">
        <v>13393.47</v>
      </c>
      <c r="L320" s="40">
        <f t="shared" si="19"/>
        <v>13393.47</v>
      </c>
      <c r="M320" s="150">
        <f t="shared" si="16"/>
        <v>4.0393394635102782E-3</v>
      </c>
      <c r="N320" s="71"/>
    </row>
    <row r="321" spans="1:14" ht="24" customHeight="1">
      <c r="A321" s="32" t="s">
        <v>699</v>
      </c>
      <c r="B321" s="32" t="s">
        <v>55</v>
      </c>
      <c r="C321" s="32"/>
      <c r="D321" s="32" t="s">
        <v>700</v>
      </c>
      <c r="E321" s="33"/>
      <c r="F321" s="34">
        <v>1</v>
      </c>
      <c r="G321" s="34" t="s">
        <v>56</v>
      </c>
      <c r="H321" s="34" t="s">
        <v>56</v>
      </c>
      <c r="I321" s="34" t="s">
        <v>56</v>
      </c>
      <c r="J321" s="34" t="s">
        <v>56</v>
      </c>
      <c r="K321" s="35">
        <f>SUM(K322:K326)</f>
        <v>5422.67</v>
      </c>
      <c r="L321" s="35">
        <f>SUM(L322:L326)</f>
        <v>5422.67</v>
      </c>
      <c r="M321" s="151">
        <f t="shared" si="16"/>
        <v>1.6354241976570137E-3</v>
      </c>
      <c r="N321" s="71"/>
    </row>
    <row r="322" spans="1:14" ht="52" customHeight="1">
      <c r="A322" s="37" t="s">
        <v>701</v>
      </c>
      <c r="B322" s="37">
        <v>92443</v>
      </c>
      <c r="C322" s="37" t="s">
        <v>82</v>
      </c>
      <c r="D322" s="37" t="s">
        <v>688</v>
      </c>
      <c r="E322" s="38" t="s">
        <v>84</v>
      </c>
      <c r="F322" s="39">
        <v>5.76</v>
      </c>
      <c r="G322" s="40">
        <v>56.01</v>
      </c>
      <c r="H322" s="40">
        <f t="shared" si="17"/>
        <v>56.01</v>
      </c>
      <c r="I322" s="40">
        <v>67.739999999999995</v>
      </c>
      <c r="J322" s="40">
        <f t="shared" si="18"/>
        <v>67.739500000000007</v>
      </c>
      <c r="K322" s="40">
        <v>390.18</v>
      </c>
      <c r="L322" s="40">
        <f t="shared" si="19"/>
        <v>390.18</v>
      </c>
      <c r="M322" s="150">
        <f t="shared" si="16"/>
        <v>1.1767446911610215E-4</v>
      </c>
      <c r="N322" s="71"/>
    </row>
    <row r="323" spans="1:14" ht="52" customHeight="1">
      <c r="A323" s="37" t="s">
        <v>702</v>
      </c>
      <c r="B323" s="37" t="s">
        <v>692</v>
      </c>
      <c r="C323" s="37" t="s">
        <v>63</v>
      </c>
      <c r="D323" s="37" t="s">
        <v>693</v>
      </c>
      <c r="E323" s="38" t="s">
        <v>126</v>
      </c>
      <c r="F323" s="39">
        <v>0.35</v>
      </c>
      <c r="G323" s="40">
        <v>596.49</v>
      </c>
      <c r="H323" s="40">
        <f t="shared" si="17"/>
        <v>596.49</v>
      </c>
      <c r="I323" s="40">
        <v>721.4</v>
      </c>
      <c r="J323" s="40">
        <f t="shared" si="18"/>
        <v>721.4</v>
      </c>
      <c r="K323" s="40">
        <v>252.49</v>
      </c>
      <c r="L323" s="40">
        <f t="shared" si="19"/>
        <v>252.49</v>
      </c>
      <c r="M323" s="150">
        <f t="shared" si="16"/>
        <v>7.6148512755970662E-5</v>
      </c>
      <c r="N323" s="71"/>
    </row>
    <row r="324" spans="1:14" ht="39" customHeight="1">
      <c r="A324" s="37" t="s">
        <v>703</v>
      </c>
      <c r="B324" s="37">
        <v>92762</v>
      </c>
      <c r="C324" s="37" t="s">
        <v>82</v>
      </c>
      <c r="D324" s="37" t="s">
        <v>270</v>
      </c>
      <c r="E324" s="38" t="s">
        <v>228</v>
      </c>
      <c r="F324" s="39">
        <v>141.31</v>
      </c>
      <c r="G324" s="40">
        <v>10.19</v>
      </c>
      <c r="H324" s="40">
        <f t="shared" si="17"/>
        <v>10.19</v>
      </c>
      <c r="I324" s="40">
        <v>12.32</v>
      </c>
      <c r="J324" s="40">
        <f t="shared" si="18"/>
        <v>12.32</v>
      </c>
      <c r="K324" s="40">
        <v>1740.94</v>
      </c>
      <c r="L324" s="40">
        <f t="shared" si="19"/>
        <v>1740.94</v>
      </c>
      <c r="M324" s="150">
        <f t="shared" si="16"/>
        <v>5.2505046456247594E-4</v>
      </c>
      <c r="N324" s="71"/>
    </row>
    <row r="325" spans="1:14" ht="52" customHeight="1">
      <c r="A325" s="37" t="s">
        <v>704</v>
      </c>
      <c r="B325" s="37" t="s">
        <v>681</v>
      </c>
      <c r="C325" s="37" t="s">
        <v>63</v>
      </c>
      <c r="D325" s="37" t="s">
        <v>682</v>
      </c>
      <c r="E325" s="38" t="s">
        <v>84</v>
      </c>
      <c r="F325" s="39">
        <v>27.56</v>
      </c>
      <c r="G325" s="40">
        <v>64.040000000000006</v>
      </c>
      <c r="H325" s="40">
        <f t="shared" si="17"/>
        <v>64.040000000000006</v>
      </c>
      <c r="I325" s="40">
        <v>77.45</v>
      </c>
      <c r="J325" s="40">
        <f t="shared" si="18"/>
        <v>77.4499</v>
      </c>
      <c r="K325" s="40">
        <v>2134.52</v>
      </c>
      <c r="L325" s="40">
        <f t="shared" si="19"/>
        <v>2134.52</v>
      </c>
      <c r="M325" s="150">
        <f t="shared" si="16"/>
        <v>6.4375034040110293E-4</v>
      </c>
      <c r="N325" s="71"/>
    </row>
    <row r="326" spans="1:14" ht="52" customHeight="1">
      <c r="A326" s="37" t="s">
        <v>705</v>
      </c>
      <c r="B326" s="37" t="s">
        <v>684</v>
      </c>
      <c r="C326" s="37" t="s">
        <v>63</v>
      </c>
      <c r="D326" s="37" t="s">
        <v>685</v>
      </c>
      <c r="E326" s="38" t="s">
        <v>126</v>
      </c>
      <c r="F326" s="39">
        <v>1.24</v>
      </c>
      <c r="G326" s="40">
        <v>603.16999999999996</v>
      </c>
      <c r="H326" s="40">
        <f t="shared" si="17"/>
        <v>603.16</v>
      </c>
      <c r="I326" s="40">
        <v>729.47</v>
      </c>
      <c r="J326" s="40">
        <f t="shared" si="18"/>
        <v>729.46770000000004</v>
      </c>
      <c r="K326" s="40">
        <v>904.54</v>
      </c>
      <c r="L326" s="40">
        <f t="shared" si="19"/>
        <v>904.54</v>
      </c>
      <c r="M326" s="150">
        <f t="shared" si="16"/>
        <v>2.7280041082136203E-4</v>
      </c>
      <c r="N326" s="71"/>
    </row>
    <row r="327" spans="1:14" ht="24" customHeight="1">
      <c r="A327" s="32" t="s">
        <v>706</v>
      </c>
      <c r="B327" s="32" t="s">
        <v>55</v>
      </c>
      <c r="C327" s="32"/>
      <c r="D327" s="32" t="s">
        <v>695</v>
      </c>
      <c r="E327" s="33"/>
      <c r="F327" s="34">
        <v>1</v>
      </c>
      <c r="G327" s="34" t="s">
        <v>56</v>
      </c>
      <c r="H327" s="34" t="s">
        <v>56</v>
      </c>
      <c r="I327" s="34" t="s">
        <v>56</v>
      </c>
      <c r="J327" s="34" t="s">
        <v>56</v>
      </c>
      <c r="K327" s="35">
        <f>SUM(K328:K329)</f>
        <v>5287.92</v>
      </c>
      <c r="L327" s="35">
        <f>SUM(L328:L329)</f>
        <v>5287.92</v>
      </c>
      <c r="M327" s="151">
        <f t="shared" si="16"/>
        <v>1.5947849165216536E-3</v>
      </c>
      <c r="N327" s="71"/>
    </row>
    <row r="328" spans="1:14" ht="52" customHeight="1">
      <c r="A328" s="37" t="s">
        <v>707</v>
      </c>
      <c r="B328" s="37" t="s">
        <v>697</v>
      </c>
      <c r="C328" s="37" t="s">
        <v>63</v>
      </c>
      <c r="D328" s="37" t="s">
        <v>698</v>
      </c>
      <c r="E328" s="38" t="s">
        <v>115</v>
      </c>
      <c r="F328" s="39">
        <v>64.28</v>
      </c>
      <c r="G328" s="40">
        <v>60.24</v>
      </c>
      <c r="H328" s="40">
        <f t="shared" si="17"/>
        <v>60.24</v>
      </c>
      <c r="I328" s="40">
        <v>72.849999999999994</v>
      </c>
      <c r="J328" s="40">
        <f t="shared" si="18"/>
        <v>72.849999999999994</v>
      </c>
      <c r="K328" s="40">
        <v>4682.8</v>
      </c>
      <c r="L328" s="40">
        <f t="shared" si="19"/>
        <v>4682.8</v>
      </c>
      <c r="M328" s="150">
        <f t="shared" si="16"/>
        <v>1.4122866471292304E-3</v>
      </c>
      <c r="N328" s="71"/>
    </row>
    <row r="329" spans="1:14" ht="52" customHeight="1">
      <c r="A329" s="37" t="s">
        <v>708</v>
      </c>
      <c r="B329" s="37" t="s">
        <v>709</v>
      </c>
      <c r="C329" s="37" t="s">
        <v>63</v>
      </c>
      <c r="D329" s="37" t="s">
        <v>710</v>
      </c>
      <c r="E329" s="38" t="s">
        <v>115</v>
      </c>
      <c r="F329" s="39">
        <v>6.05</v>
      </c>
      <c r="G329" s="40">
        <v>82.7</v>
      </c>
      <c r="H329" s="40">
        <f t="shared" si="17"/>
        <v>82.7</v>
      </c>
      <c r="I329" s="40">
        <v>100.02</v>
      </c>
      <c r="J329" s="40">
        <f t="shared" si="18"/>
        <v>100.0198</v>
      </c>
      <c r="K329" s="40">
        <v>605.12</v>
      </c>
      <c r="L329" s="40">
        <f t="shared" si="19"/>
        <v>605.12</v>
      </c>
      <c r="M329" s="150">
        <f t="shared" si="16"/>
        <v>1.8249826939242331E-4</v>
      </c>
      <c r="N329" s="71"/>
    </row>
    <row r="330" spans="1:14" ht="24" customHeight="1">
      <c r="A330" s="32">
        <v>6</v>
      </c>
      <c r="B330" s="32" t="s">
        <v>55</v>
      </c>
      <c r="C330" s="32"/>
      <c r="D330" s="32" t="s">
        <v>33</v>
      </c>
      <c r="E330" s="33"/>
      <c r="F330" s="34">
        <v>1</v>
      </c>
      <c r="G330" s="34" t="s">
        <v>56</v>
      </c>
      <c r="H330" s="34" t="s">
        <v>56</v>
      </c>
      <c r="I330" s="34" t="s">
        <v>56</v>
      </c>
      <c r="J330" s="34" t="s">
        <v>56</v>
      </c>
      <c r="K330" s="35">
        <f>K331+K403+K459</f>
        <v>93796.42</v>
      </c>
      <c r="L330" s="35">
        <f>L331+L403+L459</f>
        <v>93796.42</v>
      </c>
      <c r="M330" s="151">
        <f t="shared" si="16"/>
        <v>2.8288082240224884E-2</v>
      </c>
      <c r="N330" s="71"/>
    </row>
    <row r="331" spans="1:14" ht="24" customHeight="1">
      <c r="A331" s="32" t="s">
        <v>711</v>
      </c>
      <c r="B331" s="32" t="s">
        <v>55</v>
      </c>
      <c r="C331" s="32"/>
      <c r="D331" s="32" t="s">
        <v>712</v>
      </c>
      <c r="E331" s="33"/>
      <c r="F331" s="34">
        <v>1</v>
      </c>
      <c r="G331" s="34" t="s">
        <v>56</v>
      </c>
      <c r="H331" s="34" t="s">
        <v>56</v>
      </c>
      <c r="I331" s="34" t="s">
        <v>56</v>
      </c>
      <c r="J331" s="34" t="s">
        <v>56</v>
      </c>
      <c r="K331" s="35">
        <f>K332+K350+K395</f>
        <v>34887.800000000003</v>
      </c>
      <c r="L331" s="35">
        <f>L332+L350+L395</f>
        <v>34887.800000000003</v>
      </c>
      <c r="M331" s="151">
        <f t="shared" ref="M331:M394" si="20">L331/$L$727</f>
        <v>1.0521819015912525E-2</v>
      </c>
      <c r="N331" s="71"/>
    </row>
    <row r="332" spans="1:14" ht="24" customHeight="1">
      <c r="A332" s="32" t="s">
        <v>713</v>
      </c>
      <c r="B332" s="32" t="s">
        <v>55</v>
      </c>
      <c r="C332" s="32"/>
      <c r="D332" s="32" t="s">
        <v>714</v>
      </c>
      <c r="E332" s="33"/>
      <c r="F332" s="34">
        <v>1</v>
      </c>
      <c r="G332" s="34" t="s">
        <v>56</v>
      </c>
      <c r="H332" s="34" t="s">
        <v>56</v>
      </c>
      <c r="I332" s="34" t="s">
        <v>56</v>
      </c>
      <c r="J332" s="34" t="s">
        <v>56</v>
      </c>
      <c r="K332" s="35">
        <f>K333+K336+K338+K348</f>
        <v>5614.21</v>
      </c>
      <c r="L332" s="35">
        <f>L333+L336+L338+L348</f>
        <v>5614.21</v>
      </c>
      <c r="M332" s="151">
        <f t="shared" si="20"/>
        <v>1.6931907869606638E-3</v>
      </c>
      <c r="N332" s="71"/>
    </row>
    <row r="333" spans="1:14" ht="24" customHeight="1">
      <c r="A333" s="32" t="s">
        <v>715</v>
      </c>
      <c r="B333" s="32" t="s">
        <v>55</v>
      </c>
      <c r="C333" s="32"/>
      <c r="D333" s="32" t="s">
        <v>716</v>
      </c>
      <c r="E333" s="33"/>
      <c r="F333" s="34">
        <v>1</v>
      </c>
      <c r="G333" s="34" t="s">
        <v>56</v>
      </c>
      <c r="H333" s="34" t="s">
        <v>56</v>
      </c>
      <c r="I333" s="34" t="s">
        <v>56</v>
      </c>
      <c r="J333" s="34" t="s">
        <v>56</v>
      </c>
      <c r="K333" s="35">
        <f>SUM(K334:K335)</f>
        <v>430.28</v>
      </c>
      <c r="L333" s="35">
        <f>SUM(L334:L335)</f>
        <v>430.28</v>
      </c>
      <c r="M333" s="151">
        <f t="shared" si="20"/>
        <v>1.2976823663764526E-4</v>
      </c>
      <c r="N333" s="71"/>
    </row>
    <row r="334" spans="1:14" ht="52" customHeight="1">
      <c r="A334" s="37" t="s">
        <v>717</v>
      </c>
      <c r="B334" s="37">
        <v>97741</v>
      </c>
      <c r="C334" s="37" t="s">
        <v>82</v>
      </c>
      <c r="D334" s="37" t="s">
        <v>718</v>
      </c>
      <c r="E334" s="38" t="s">
        <v>65</v>
      </c>
      <c r="F334" s="39">
        <v>1</v>
      </c>
      <c r="G334" s="40">
        <v>182.02</v>
      </c>
      <c r="H334" s="40">
        <f t="shared" ref="H334:H397" si="21">ROUND(J334/(1+$B$4),2)</f>
        <v>182.02</v>
      </c>
      <c r="I334" s="40">
        <v>220.13</v>
      </c>
      <c r="J334" s="40">
        <f t="shared" ref="J334:J397" si="22">TRUNC(L334/F334,4)</f>
        <v>220.13</v>
      </c>
      <c r="K334" s="40">
        <v>220.13</v>
      </c>
      <c r="L334" s="40">
        <f t="shared" ref="L334:L397" si="23">ROUND((1-$B$6)*K334,2)</f>
        <v>220.13</v>
      </c>
      <c r="M334" s="150">
        <f t="shared" si="20"/>
        <v>6.6389053479234107E-5</v>
      </c>
      <c r="N334" s="71"/>
    </row>
    <row r="335" spans="1:14" ht="26" customHeight="1">
      <c r="A335" s="37" t="s">
        <v>719</v>
      </c>
      <c r="B335" s="37">
        <v>95675</v>
      </c>
      <c r="C335" s="37" t="s">
        <v>82</v>
      </c>
      <c r="D335" s="37" t="s">
        <v>720</v>
      </c>
      <c r="E335" s="38" t="s">
        <v>65</v>
      </c>
      <c r="F335" s="39">
        <v>1</v>
      </c>
      <c r="G335" s="40">
        <v>173.76</v>
      </c>
      <c r="H335" s="40">
        <f t="shared" si="21"/>
        <v>173.76</v>
      </c>
      <c r="I335" s="40">
        <v>210.15</v>
      </c>
      <c r="J335" s="40">
        <f t="shared" si="22"/>
        <v>210.15</v>
      </c>
      <c r="K335" s="40">
        <v>210.15</v>
      </c>
      <c r="L335" s="40">
        <f t="shared" si="23"/>
        <v>210.15</v>
      </c>
      <c r="M335" s="150">
        <f t="shared" si="20"/>
        <v>6.3379183158411158E-5</v>
      </c>
      <c r="N335" s="71"/>
    </row>
    <row r="336" spans="1:14" ht="24" customHeight="1">
      <c r="A336" s="32" t="s">
        <v>721</v>
      </c>
      <c r="B336" s="32" t="s">
        <v>55</v>
      </c>
      <c r="C336" s="32"/>
      <c r="D336" s="32" t="s">
        <v>722</v>
      </c>
      <c r="E336" s="33"/>
      <c r="F336" s="34">
        <v>1</v>
      </c>
      <c r="G336" s="34" t="s">
        <v>56</v>
      </c>
      <c r="H336" s="34" t="s">
        <v>56</v>
      </c>
      <c r="I336" s="34" t="s">
        <v>56</v>
      </c>
      <c r="J336" s="34" t="s">
        <v>56</v>
      </c>
      <c r="K336" s="35">
        <f>SUM(K337)</f>
        <v>49.91</v>
      </c>
      <c r="L336" s="35">
        <f>SUM(L337)</f>
        <v>49.91</v>
      </c>
      <c r="M336" s="151">
        <f t="shared" si="20"/>
        <v>1.5052367506239832E-5</v>
      </c>
      <c r="N336" s="71"/>
    </row>
    <row r="337" spans="1:14" ht="26" customHeight="1">
      <c r="A337" s="37" t="s">
        <v>723</v>
      </c>
      <c r="B337" s="37">
        <v>89353</v>
      </c>
      <c r="C337" s="37" t="s">
        <v>82</v>
      </c>
      <c r="D337" s="37" t="s">
        <v>724</v>
      </c>
      <c r="E337" s="38" t="s">
        <v>65</v>
      </c>
      <c r="F337" s="39">
        <v>1</v>
      </c>
      <c r="G337" s="40">
        <v>41.27</v>
      </c>
      <c r="H337" s="40">
        <f t="shared" si="21"/>
        <v>41.27</v>
      </c>
      <c r="I337" s="40">
        <v>49.91</v>
      </c>
      <c r="J337" s="40">
        <f t="shared" si="22"/>
        <v>49.91</v>
      </c>
      <c r="K337" s="40">
        <v>49.91</v>
      </c>
      <c r="L337" s="40">
        <f t="shared" si="23"/>
        <v>49.91</v>
      </c>
      <c r="M337" s="150">
        <f t="shared" si="20"/>
        <v>1.5052367506239832E-5</v>
      </c>
      <c r="N337" s="71"/>
    </row>
    <row r="338" spans="1:14" ht="26" customHeight="1">
      <c r="A338" s="32" t="s">
        <v>725</v>
      </c>
      <c r="B338" s="32" t="s">
        <v>55</v>
      </c>
      <c r="C338" s="32"/>
      <c r="D338" s="32" t="s">
        <v>726</v>
      </c>
      <c r="E338" s="33"/>
      <c r="F338" s="34">
        <v>1</v>
      </c>
      <c r="G338" s="34" t="s">
        <v>56</v>
      </c>
      <c r="H338" s="34" t="s">
        <v>56</v>
      </c>
      <c r="I338" s="34" t="s">
        <v>56</v>
      </c>
      <c r="J338" s="34" t="s">
        <v>56</v>
      </c>
      <c r="K338" s="35">
        <f>SUM(K339:K347)</f>
        <v>1207.24</v>
      </c>
      <c r="L338" s="35">
        <f>SUM(L339:L347)</f>
        <v>1207.24</v>
      </c>
      <c r="M338" s="151">
        <f t="shared" si="20"/>
        <v>3.640917681473247E-4</v>
      </c>
      <c r="N338" s="71"/>
    </row>
    <row r="339" spans="1:14" ht="52" customHeight="1">
      <c r="A339" s="37" t="s">
        <v>727</v>
      </c>
      <c r="B339" s="37">
        <v>94656</v>
      </c>
      <c r="C339" s="37" t="s">
        <v>82</v>
      </c>
      <c r="D339" s="37" t="s">
        <v>728</v>
      </c>
      <c r="E339" s="38" t="s">
        <v>65</v>
      </c>
      <c r="F339" s="39">
        <v>2</v>
      </c>
      <c r="G339" s="40">
        <v>3.77</v>
      </c>
      <c r="H339" s="40">
        <f t="shared" si="21"/>
        <v>3.77</v>
      </c>
      <c r="I339" s="40">
        <v>4.5599999999999996</v>
      </c>
      <c r="J339" s="40">
        <f t="shared" si="22"/>
        <v>4.5599999999999996</v>
      </c>
      <c r="K339" s="40">
        <v>9.1199999999999992</v>
      </c>
      <c r="L339" s="40">
        <f t="shared" si="23"/>
        <v>9.1199999999999992</v>
      </c>
      <c r="M339" s="150">
        <f t="shared" si="20"/>
        <v>2.750502738066665E-6</v>
      </c>
      <c r="N339" s="71"/>
    </row>
    <row r="340" spans="1:14" ht="39" customHeight="1">
      <c r="A340" s="37" t="s">
        <v>729</v>
      </c>
      <c r="B340" s="37">
        <v>89408</v>
      </c>
      <c r="C340" s="37" t="s">
        <v>82</v>
      </c>
      <c r="D340" s="37" t="s">
        <v>730</v>
      </c>
      <c r="E340" s="38" t="s">
        <v>65</v>
      </c>
      <c r="F340" s="39">
        <v>6</v>
      </c>
      <c r="G340" s="40">
        <v>9.77</v>
      </c>
      <c r="H340" s="40">
        <f t="shared" si="21"/>
        <v>9.77</v>
      </c>
      <c r="I340" s="40">
        <v>11.82</v>
      </c>
      <c r="J340" s="40">
        <f t="shared" si="22"/>
        <v>11.82</v>
      </c>
      <c r="K340" s="40">
        <v>70.92</v>
      </c>
      <c r="L340" s="40">
        <f t="shared" si="23"/>
        <v>70.92</v>
      </c>
      <c r="M340" s="150">
        <f t="shared" si="20"/>
        <v>2.1388777871018411E-5</v>
      </c>
      <c r="N340" s="71"/>
    </row>
    <row r="341" spans="1:14" ht="39" customHeight="1">
      <c r="A341" s="37" t="s">
        <v>731</v>
      </c>
      <c r="B341" s="37">
        <v>89424</v>
      </c>
      <c r="C341" s="37" t="s">
        <v>82</v>
      </c>
      <c r="D341" s="37" t="s">
        <v>732</v>
      </c>
      <c r="E341" s="38" t="s">
        <v>65</v>
      </c>
      <c r="F341" s="39">
        <v>2</v>
      </c>
      <c r="G341" s="40">
        <v>7.27</v>
      </c>
      <c r="H341" s="40">
        <f t="shared" si="21"/>
        <v>7.27</v>
      </c>
      <c r="I341" s="40">
        <v>8.7899999999999991</v>
      </c>
      <c r="J341" s="40">
        <f t="shared" si="22"/>
        <v>8.7899999999999991</v>
      </c>
      <c r="K341" s="40">
        <v>17.579999999999998</v>
      </c>
      <c r="L341" s="40">
        <f t="shared" si="23"/>
        <v>17.579999999999998</v>
      </c>
      <c r="M341" s="150">
        <f t="shared" si="20"/>
        <v>5.3019559358785063E-6</v>
      </c>
      <c r="N341" s="71"/>
    </row>
    <row r="342" spans="1:14" ht="52" customHeight="1">
      <c r="A342" s="37" t="s">
        <v>733</v>
      </c>
      <c r="B342" s="37" t="s">
        <v>734</v>
      </c>
      <c r="C342" s="37" t="s">
        <v>63</v>
      </c>
      <c r="D342" s="37" t="s">
        <v>735</v>
      </c>
      <c r="E342" s="38" t="s">
        <v>65</v>
      </c>
      <c r="F342" s="39">
        <v>36.5</v>
      </c>
      <c r="G342" s="40">
        <v>7.1</v>
      </c>
      <c r="H342" s="40">
        <f t="shared" si="21"/>
        <v>7.1</v>
      </c>
      <c r="I342" s="40">
        <v>8.59</v>
      </c>
      <c r="J342" s="40">
        <f t="shared" si="22"/>
        <v>8.5900999999999996</v>
      </c>
      <c r="K342" s="40">
        <v>313.54000000000002</v>
      </c>
      <c r="L342" s="40">
        <f t="shared" si="23"/>
        <v>313.54000000000002</v>
      </c>
      <c r="M342" s="150">
        <f t="shared" si="20"/>
        <v>9.4560595229541928E-5</v>
      </c>
      <c r="N342" s="71"/>
    </row>
    <row r="343" spans="1:14" ht="39" customHeight="1">
      <c r="A343" s="37" t="s">
        <v>736</v>
      </c>
      <c r="B343" s="37">
        <v>94648</v>
      </c>
      <c r="C343" s="37" t="s">
        <v>82</v>
      </c>
      <c r="D343" s="37" t="s">
        <v>737</v>
      </c>
      <c r="E343" s="38" t="s">
        <v>115</v>
      </c>
      <c r="F343" s="39">
        <v>3.2</v>
      </c>
      <c r="G343" s="40">
        <v>7.19</v>
      </c>
      <c r="H343" s="40">
        <f t="shared" si="21"/>
        <v>7.19</v>
      </c>
      <c r="I343" s="40">
        <v>8.6999999999999993</v>
      </c>
      <c r="J343" s="40">
        <f t="shared" si="22"/>
        <v>8.6999999999999993</v>
      </c>
      <c r="K343" s="40">
        <v>27.84</v>
      </c>
      <c r="L343" s="40">
        <f t="shared" si="23"/>
        <v>27.84</v>
      </c>
      <c r="M343" s="150">
        <f t="shared" si="20"/>
        <v>8.3962715162035047E-6</v>
      </c>
      <c r="N343" s="71"/>
    </row>
    <row r="344" spans="1:14" ht="26" customHeight="1">
      <c r="A344" s="37" t="s">
        <v>738</v>
      </c>
      <c r="B344" s="37">
        <v>89446</v>
      </c>
      <c r="C344" s="37" t="s">
        <v>82</v>
      </c>
      <c r="D344" s="37" t="s">
        <v>739</v>
      </c>
      <c r="E344" s="38" t="s">
        <v>115</v>
      </c>
      <c r="F344" s="39">
        <v>6.9</v>
      </c>
      <c r="G344" s="40">
        <v>5.67</v>
      </c>
      <c r="H344" s="40">
        <f t="shared" si="21"/>
        <v>5.67</v>
      </c>
      <c r="I344" s="40">
        <v>6.86</v>
      </c>
      <c r="J344" s="40">
        <f t="shared" si="22"/>
        <v>6.8593999999999999</v>
      </c>
      <c r="K344" s="40">
        <v>47.33</v>
      </c>
      <c r="L344" s="40">
        <f t="shared" si="23"/>
        <v>47.33</v>
      </c>
      <c r="M344" s="150">
        <f t="shared" si="20"/>
        <v>1.4274264757970973E-5</v>
      </c>
      <c r="N344" s="71"/>
    </row>
    <row r="345" spans="1:14" ht="24" customHeight="1">
      <c r="A345" s="37" t="s">
        <v>740</v>
      </c>
      <c r="B345" s="37">
        <v>93358</v>
      </c>
      <c r="C345" s="37" t="s">
        <v>82</v>
      </c>
      <c r="D345" s="37" t="s">
        <v>741</v>
      </c>
      <c r="E345" s="38" t="s">
        <v>126</v>
      </c>
      <c r="F345" s="39">
        <v>4.5599999999999996</v>
      </c>
      <c r="G345" s="40">
        <v>98.65</v>
      </c>
      <c r="H345" s="40">
        <f t="shared" si="21"/>
        <v>98.65</v>
      </c>
      <c r="I345" s="40">
        <v>119.31</v>
      </c>
      <c r="J345" s="40">
        <f t="shared" si="22"/>
        <v>119.3092</v>
      </c>
      <c r="K345" s="40">
        <v>544.04999999999995</v>
      </c>
      <c r="L345" s="40">
        <f t="shared" si="23"/>
        <v>544.04999999999995</v>
      </c>
      <c r="M345" s="150">
        <f t="shared" si="20"/>
        <v>1.640801551146019E-4</v>
      </c>
      <c r="N345" s="71"/>
    </row>
    <row r="346" spans="1:14" ht="65" customHeight="1">
      <c r="A346" s="37" t="s">
        <v>742</v>
      </c>
      <c r="B346" s="37">
        <v>91173</v>
      </c>
      <c r="C346" s="37" t="s">
        <v>82</v>
      </c>
      <c r="D346" s="37" t="s">
        <v>743</v>
      </c>
      <c r="E346" s="38" t="s">
        <v>115</v>
      </c>
      <c r="F346" s="39">
        <v>10.1</v>
      </c>
      <c r="G346" s="40">
        <v>4.21</v>
      </c>
      <c r="H346" s="40">
        <f t="shared" si="21"/>
        <v>4.21</v>
      </c>
      <c r="I346" s="40">
        <v>5.09</v>
      </c>
      <c r="J346" s="40">
        <f t="shared" si="22"/>
        <v>5.09</v>
      </c>
      <c r="K346" s="40">
        <v>51.41</v>
      </c>
      <c r="L346" s="40">
        <f t="shared" si="23"/>
        <v>51.41</v>
      </c>
      <c r="M346" s="150">
        <f t="shared" si="20"/>
        <v>1.5504752825000797E-5</v>
      </c>
      <c r="N346" s="71"/>
    </row>
    <row r="347" spans="1:14" ht="26" customHeight="1">
      <c r="A347" s="37" t="s">
        <v>744</v>
      </c>
      <c r="B347" s="37">
        <v>93382</v>
      </c>
      <c r="C347" s="37" t="s">
        <v>82</v>
      </c>
      <c r="D347" s="37" t="s">
        <v>745</v>
      </c>
      <c r="E347" s="38" t="s">
        <v>126</v>
      </c>
      <c r="F347" s="39">
        <v>3.65</v>
      </c>
      <c r="G347" s="40">
        <v>28.42</v>
      </c>
      <c r="H347" s="40">
        <f t="shared" si="21"/>
        <v>28.42</v>
      </c>
      <c r="I347" s="40">
        <v>34.369999999999997</v>
      </c>
      <c r="J347" s="40">
        <f t="shared" si="22"/>
        <v>34.369799999999998</v>
      </c>
      <c r="K347" s="40">
        <v>125.45</v>
      </c>
      <c r="L347" s="40">
        <f t="shared" si="23"/>
        <v>125.45</v>
      </c>
      <c r="M347" s="150">
        <f t="shared" si="20"/>
        <v>3.783449215904202E-5</v>
      </c>
      <c r="N347" s="71"/>
    </row>
    <row r="348" spans="1:14" ht="24" customHeight="1">
      <c r="A348" s="32" t="s">
        <v>746</v>
      </c>
      <c r="B348" s="32" t="s">
        <v>55</v>
      </c>
      <c r="C348" s="32"/>
      <c r="D348" s="32" t="s">
        <v>747</v>
      </c>
      <c r="E348" s="33"/>
      <c r="F348" s="34">
        <v>1</v>
      </c>
      <c r="G348" s="34" t="s">
        <v>56</v>
      </c>
      <c r="H348" s="34" t="s">
        <v>56</v>
      </c>
      <c r="I348" s="34" t="s">
        <v>56</v>
      </c>
      <c r="J348" s="34" t="s">
        <v>56</v>
      </c>
      <c r="K348" s="35">
        <f>SUM(K349)</f>
        <v>3926.78</v>
      </c>
      <c r="L348" s="35">
        <f>SUM(L349)</f>
        <v>3926.78</v>
      </c>
      <c r="M348" s="151">
        <f t="shared" si="20"/>
        <v>1.1842784146694541E-3</v>
      </c>
      <c r="N348" s="71"/>
    </row>
    <row r="349" spans="1:14" ht="26" customHeight="1">
      <c r="A349" s="37" t="s">
        <v>748</v>
      </c>
      <c r="B349" s="37" t="s">
        <v>749</v>
      </c>
      <c r="C349" s="37" t="s">
        <v>63</v>
      </c>
      <c r="D349" s="37" t="s">
        <v>750</v>
      </c>
      <c r="E349" s="38" t="s">
        <v>65</v>
      </c>
      <c r="F349" s="39">
        <v>2</v>
      </c>
      <c r="G349" s="40">
        <v>1623.44</v>
      </c>
      <c r="H349" s="40">
        <f t="shared" si="21"/>
        <v>1623.44</v>
      </c>
      <c r="I349" s="40">
        <v>1963.39</v>
      </c>
      <c r="J349" s="40">
        <f t="shared" si="22"/>
        <v>1963.39</v>
      </c>
      <c r="K349" s="40">
        <v>3926.78</v>
      </c>
      <c r="L349" s="40">
        <f t="shared" si="23"/>
        <v>3926.78</v>
      </c>
      <c r="M349" s="150">
        <f t="shared" si="20"/>
        <v>1.1842784146694541E-3</v>
      </c>
      <c r="N349" s="71"/>
    </row>
    <row r="350" spans="1:14" ht="24" customHeight="1">
      <c r="A350" s="32" t="s">
        <v>751</v>
      </c>
      <c r="B350" s="32" t="s">
        <v>55</v>
      </c>
      <c r="C350" s="32"/>
      <c r="D350" s="32" t="s">
        <v>752</v>
      </c>
      <c r="E350" s="33"/>
      <c r="F350" s="34">
        <v>1</v>
      </c>
      <c r="G350" s="34" t="s">
        <v>56</v>
      </c>
      <c r="H350" s="34" t="s">
        <v>56</v>
      </c>
      <c r="I350" s="34" t="s">
        <v>56</v>
      </c>
      <c r="J350" s="34" t="s">
        <v>56</v>
      </c>
      <c r="K350" s="35">
        <f>K351+K359</f>
        <v>16774.47</v>
      </c>
      <c r="L350" s="35">
        <f>L351+L359</f>
        <v>16774.47</v>
      </c>
      <c r="M350" s="151">
        <f t="shared" si="20"/>
        <v>5.0590159719974938E-3</v>
      </c>
      <c r="N350" s="71"/>
    </row>
    <row r="351" spans="1:14" ht="24" customHeight="1">
      <c r="A351" s="32" t="s">
        <v>753</v>
      </c>
      <c r="B351" s="32" t="s">
        <v>55</v>
      </c>
      <c r="C351" s="32"/>
      <c r="D351" s="32" t="s">
        <v>754</v>
      </c>
      <c r="E351" s="33"/>
      <c r="F351" s="34">
        <v>1</v>
      </c>
      <c r="G351" s="34" t="s">
        <v>56</v>
      </c>
      <c r="H351" s="34" t="s">
        <v>56</v>
      </c>
      <c r="I351" s="34" t="s">
        <v>56</v>
      </c>
      <c r="J351" s="34" t="s">
        <v>56</v>
      </c>
      <c r="K351" s="35">
        <f>SUM(K352:K358)</f>
        <v>3678.8399999999997</v>
      </c>
      <c r="L351" s="35">
        <f>SUM(L352:L358)</f>
        <v>3678.8399999999997</v>
      </c>
      <c r="M351" s="151">
        <f t="shared" si="20"/>
        <v>1.1095021373803916E-3</v>
      </c>
      <c r="N351" s="71"/>
    </row>
    <row r="352" spans="1:14" ht="26" customHeight="1">
      <c r="A352" s="37" t="s">
        <v>755</v>
      </c>
      <c r="B352" s="37">
        <v>94495</v>
      </c>
      <c r="C352" s="37" t="s">
        <v>82</v>
      </c>
      <c r="D352" s="37" t="s">
        <v>756</v>
      </c>
      <c r="E352" s="38" t="s">
        <v>65</v>
      </c>
      <c r="F352" s="39">
        <v>2</v>
      </c>
      <c r="G352" s="40">
        <v>63.63</v>
      </c>
      <c r="H352" s="40">
        <f t="shared" si="21"/>
        <v>63.63</v>
      </c>
      <c r="I352" s="40">
        <v>76.95</v>
      </c>
      <c r="J352" s="40">
        <f t="shared" si="22"/>
        <v>76.95</v>
      </c>
      <c r="K352" s="40">
        <v>153.9</v>
      </c>
      <c r="L352" s="40">
        <f t="shared" si="23"/>
        <v>153.9</v>
      </c>
      <c r="M352" s="150">
        <f t="shared" si="20"/>
        <v>4.6414733704874979E-5</v>
      </c>
      <c r="N352" s="71"/>
    </row>
    <row r="353" spans="1:14" ht="26" customHeight="1">
      <c r="A353" s="37" t="s">
        <v>757</v>
      </c>
      <c r="B353" s="37">
        <v>94497</v>
      </c>
      <c r="C353" s="37" t="s">
        <v>82</v>
      </c>
      <c r="D353" s="37" t="s">
        <v>758</v>
      </c>
      <c r="E353" s="38" t="s">
        <v>65</v>
      </c>
      <c r="F353" s="39">
        <v>3</v>
      </c>
      <c r="G353" s="40">
        <v>109.88</v>
      </c>
      <c r="H353" s="40">
        <f t="shared" si="21"/>
        <v>109.88</v>
      </c>
      <c r="I353" s="40">
        <v>132.88999999999999</v>
      </c>
      <c r="J353" s="40">
        <f t="shared" si="22"/>
        <v>132.88999999999999</v>
      </c>
      <c r="K353" s="40">
        <v>398.67</v>
      </c>
      <c r="L353" s="40">
        <f t="shared" si="23"/>
        <v>398.67</v>
      </c>
      <c r="M353" s="150">
        <f t="shared" si="20"/>
        <v>1.2023497002028921E-4</v>
      </c>
      <c r="N353" s="71"/>
    </row>
    <row r="354" spans="1:14" ht="39" customHeight="1">
      <c r="A354" s="37" t="s">
        <v>759</v>
      </c>
      <c r="B354" s="37">
        <v>94792</v>
      </c>
      <c r="C354" s="37" t="s">
        <v>82</v>
      </c>
      <c r="D354" s="37" t="s">
        <v>760</v>
      </c>
      <c r="E354" s="38" t="s">
        <v>65</v>
      </c>
      <c r="F354" s="39">
        <v>2</v>
      </c>
      <c r="G354" s="40">
        <v>118.98</v>
      </c>
      <c r="H354" s="40">
        <f t="shared" si="21"/>
        <v>118.98</v>
      </c>
      <c r="I354" s="40">
        <v>143.88999999999999</v>
      </c>
      <c r="J354" s="40">
        <f t="shared" si="22"/>
        <v>143.88999999999999</v>
      </c>
      <c r="K354" s="40">
        <v>287.77999999999997</v>
      </c>
      <c r="L354" s="40">
        <f t="shared" si="23"/>
        <v>287.77999999999997</v>
      </c>
      <c r="M354" s="150">
        <f t="shared" si="20"/>
        <v>8.6791631355353607E-5</v>
      </c>
      <c r="N354" s="71"/>
    </row>
    <row r="355" spans="1:14" ht="39" customHeight="1">
      <c r="A355" s="37" t="s">
        <v>761</v>
      </c>
      <c r="B355" s="37">
        <v>89987</v>
      </c>
      <c r="C355" s="37" t="s">
        <v>82</v>
      </c>
      <c r="D355" s="37" t="s">
        <v>762</v>
      </c>
      <c r="E355" s="38" t="s">
        <v>65</v>
      </c>
      <c r="F355" s="39">
        <v>12</v>
      </c>
      <c r="G355" s="40">
        <v>97.71</v>
      </c>
      <c r="H355" s="40">
        <f t="shared" si="21"/>
        <v>97.71</v>
      </c>
      <c r="I355" s="40">
        <v>118.17</v>
      </c>
      <c r="J355" s="40">
        <f t="shared" si="22"/>
        <v>118.17</v>
      </c>
      <c r="K355" s="40">
        <v>1418.04</v>
      </c>
      <c r="L355" s="40">
        <f t="shared" si="23"/>
        <v>1418.04</v>
      </c>
      <c r="M355" s="150">
        <f t="shared" si="20"/>
        <v>4.2766698494386561E-4</v>
      </c>
      <c r="N355" s="71"/>
    </row>
    <row r="356" spans="1:14" ht="39" customHeight="1">
      <c r="A356" s="37" t="s">
        <v>763</v>
      </c>
      <c r="B356" s="37">
        <v>89985</v>
      </c>
      <c r="C356" s="37" t="s">
        <v>82</v>
      </c>
      <c r="D356" s="37" t="s">
        <v>764</v>
      </c>
      <c r="E356" s="38" t="s">
        <v>65</v>
      </c>
      <c r="F356" s="39">
        <v>7</v>
      </c>
      <c r="G356" s="40">
        <v>92.88</v>
      </c>
      <c r="H356" s="40">
        <f t="shared" si="21"/>
        <v>92.88</v>
      </c>
      <c r="I356" s="40">
        <v>112.33</v>
      </c>
      <c r="J356" s="40">
        <f t="shared" si="22"/>
        <v>112.33</v>
      </c>
      <c r="K356" s="40">
        <v>786.31</v>
      </c>
      <c r="L356" s="40">
        <f t="shared" si="23"/>
        <v>786.31</v>
      </c>
      <c r="M356" s="150">
        <f t="shared" si="20"/>
        <v>2.3714339999662275E-4</v>
      </c>
      <c r="N356" s="71"/>
    </row>
    <row r="357" spans="1:14" ht="26" customHeight="1">
      <c r="A357" s="37" t="s">
        <v>765</v>
      </c>
      <c r="B357" s="37">
        <v>86886</v>
      </c>
      <c r="C357" s="37" t="s">
        <v>82</v>
      </c>
      <c r="D357" s="37" t="s">
        <v>766</v>
      </c>
      <c r="E357" s="38" t="s">
        <v>65</v>
      </c>
      <c r="F357" s="39">
        <v>10</v>
      </c>
      <c r="G357" s="40">
        <v>38.92</v>
      </c>
      <c r="H357" s="40">
        <f t="shared" si="21"/>
        <v>38.92</v>
      </c>
      <c r="I357" s="40">
        <v>47.07</v>
      </c>
      <c r="J357" s="40">
        <f t="shared" si="22"/>
        <v>47.07</v>
      </c>
      <c r="K357" s="40">
        <v>470.7</v>
      </c>
      <c r="L357" s="40">
        <f t="shared" si="23"/>
        <v>470.7</v>
      </c>
      <c r="M357" s="150">
        <f t="shared" si="20"/>
        <v>1.4195851302719071E-4</v>
      </c>
      <c r="N357" s="71"/>
    </row>
    <row r="358" spans="1:14" ht="26" customHeight="1">
      <c r="A358" s="37" t="s">
        <v>767</v>
      </c>
      <c r="B358" s="37">
        <v>86884</v>
      </c>
      <c r="C358" s="37" t="s">
        <v>82</v>
      </c>
      <c r="D358" s="37" t="s">
        <v>768</v>
      </c>
      <c r="E358" s="38" t="s">
        <v>65</v>
      </c>
      <c r="F358" s="39">
        <v>12</v>
      </c>
      <c r="G358" s="40">
        <v>11.26</v>
      </c>
      <c r="H358" s="40">
        <f t="shared" si="21"/>
        <v>11.26</v>
      </c>
      <c r="I358" s="40">
        <v>13.62</v>
      </c>
      <c r="J358" s="40">
        <f t="shared" si="22"/>
        <v>13.62</v>
      </c>
      <c r="K358" s="40">
        <v>163.44</v>
      </c>
      <c r="L358" s="40">
        <f t="shared" si="23"/>
        <v>163.44</v>
      </c>
      <c r="M358" s="150">
        <f t="shared" si="20"/>
        <v>4.9291904332194713E-5</v>
      </c>
      <c r="N358" s="71"/>
    </row>
    <row r="359" spans="1:14" ht="26" customHeight="1">
      <c r="A359" s="32" t="s">
        <v>769</v>
      </c>
      <c r="B359" s="32" t="s">
        <v>55</v>
      </c>
      <c r="C359" s="32"/>
      <c r="D359" s="32" t="s">
        <v>726</v>
      </c>
      <c r="E359" s="33"/>
      <c r="F359" s="34">
        <v>1</v>
      </c>
      <c r="G359" s="34" t="s">
        <v>56</v>
      </c>
      <c r="H359" s="34" t="s">
        <v>56</v>
      </c>
      <c r="I359" s="34" t="s">
        <v>56</v>
      </c>
      <c r="J359" s="34" t="s">
        <v>56</v>
      </c>
      <c r="K359" s="35">
        <f>SUM(K360:K394)</f>
        <v>13095.630000000001</v>
      </c>
      <c r="L359" s="35">
        <f>SUM(L360:L394)</f>
        <v>13095.630000000001</v>
      </c>
      <c r="M359" s="151">
        <f t="shared" si="20"/>
        <v>3.949513834617102E-3</v>
      </c>
      <c r="N359" s="71"/>
    </row>
    <row r="360" spans="1:14" ht="52" customHeight="1">
      <c r="A360" s="37" t="s">
        <v>770</v>
      </c>
      <c r="B360" s="37" t="s">
        <v>771</v>
      </c>
      <c r="C360" s="37" t="s">
        <v>63</v>
      </c>
      <c r="D360" s="37" t="s">
        <v>772</v>
      </c>
      <c r="E360" s="38" t="s">
        <v>65</v>
      </c>
      <c r="F360" s="39">
        <v>10</v>
      </c>
      <c r="G360" s="40">
        <v>10.3</v>
      </c>
      <c r="H360" s="40">
        <f t="shared" si="21"/>
        <v>10.3</v>
      </c>
      <c r="I360" s="40">
        <v>12.46</v>
      </c>
      <c r="J360" s="40">
        <f t="shared" si="22"/>
        <v>12.46</v>
      </c>
      <c r="K360" s="40">
        <v>124.6</v>
      </c>
      <c r="L360" s="40">
        <f t="shared" si="23"/>
        <v>124.6</v>
      </c>
      <c r="M360" s="150">
        <f t="shared" si="20"/>
        <v>3.7578140478410803E-5</v>
      </c>
      <c r="N360" s="71"/>
    </row>
    <row r="361" spans="1:14" ht="39" customHeight="1">
      <c r="A361" s="37" t="s">
        <v>773</v>
      </c>
      <c r="B361" s="37">
        <v>89385</v>
      </c>
      <c r="C361" s="37" t="s">
        <v>82</v>
      </c>
      <c r="D361" s="37" t="s">
        <v>774</v>
      </c>
      <c r="E361" s="38" t="s">
        <v>65</v>
      </c>
      <c r="F361" s="39">
        <v>11</v>
      </c>
      <c r="G361" s="40">
        <v>8.0399999999999991</v>
      </c>
      <c r="H361" s="40">
        <f t="shared" si="21"/>
        <v>8.0399999999999991</v>
      </c>
      <c r="I361" s="40">
        <v>9.7200000000000006</v>
      </c>
      <c r="J361" s="40">
        <f t="shared" si="22"/>
        <v>9.7200000000000006</v>
      </c>
      <c r="K361" s="40">
        <v>106.92</v>
      </c>
      <c r="L361" s="40">
        <f t="shared" si="23"/>
        <v>106.92</v>
      </c>
      <c r="M361" s="150">
        <f t="shared" si="20"/>
        <v>3.2246025521281563E-5</v>
      </c>
      <c r="N361" s="71"/>
    </row>
    <row r="362" spans="1:14" ht="52" customHeight="1">
      <c r="A362" s="37" t="s">
        <v>775</v>
      </c>
      <c r="B362" s="37">
        <v>94704</v>
      </c>
      <c r="C362" s="37" t="s">
        <v>82</v>
      </c>
      <c r="D362" s="37" t="s">
        <v>776</v>
      </c>
      <c r="E362" s="38" t="s">
        <v>65</v>
      </c>
      <c r="F362" s="39">
        <v>2</v>
      </c>
      <c r="G362" s="40">
        <v>28.02</v>
      </c>
      <c r="H362" s="40">
        <f t="shared" si="21"/>
        <v>28.02</v>
      </c>
      <c r="I362" s="40">
        <v>33.89</v>
      </c>
      <c r="J362" s="40">
        <f t="shared" si="22"/>
        <v>33.89</v>
      </c>
      <c r="K362" s="40">
        <v>67.78</v>
      </c>
      <c r="L362" s="40">
        <f t="shared" si="23"/>
        <v>67.78</v>
      </c>
      <c r="M362" s="150">
        <f t="shared" si="20"/>
        <v>2.0441784603745458E-5</v>
      </c>
      <c r="N362" s="71"/>
    </row>
    <row r="363" spans="1:14" ht="52" customHeight="1">
      <c r="A363" s="37" t="s">
        <v>777</v>
      </c>
      <c r="B363" s="37">
        <v>94706</v>
      </c>
      <c r="C363" s="37" t="s">
        <v>82</v>
      </c>
      <c r="D363" s="37" t="s">
        <v>778</v>
      </c>
      <c r="E363" s="38" t="s">
        <v>65</v>
      </c>
      <c r="F363" s="39">
        <v>4</v>
      </c>
      <c r="G363" s="40">
        <v>37.32</v>
      </c>
      <c r="H363" s="40">
        <f t="shared" si="21"/>
        <v>37.32</v>
      </c>
      <c r="I363" s="40">
        <v>45.13</v>
      </c>
      <c r="J363" s="40">
        <f t="shared" si="22"/>
        <v>45.13</v>
      </c>
      <c r="K363" s="40">
        <v>180.52</v>
      </c>
      <c r="L363" s="40">
        <f t="shared" si="23"/>
        <v>180.52</v>
      </c>
      <c r="M363" s="150">
        <f t="shared" si="20"/>
        <v>5.4443065161819571E-5</v>
      </c>
      <c r="N363" s="71"/>
    </row>
    <row r="364" spans="1:14" ht="52" customHeight="1">
      <c r="A364" s="37" t="s">
        <v>779</v>
      </c>
      <c r="B364" s="37">
        <v>89383</v>
      </c>
      <c r="C364" s="37" t="s">
        <v>82</v>
      </c>
      <c r="D364" s="37" t="s">
        <v>780</v>
      </c>
      <c r="E364" s="38" t="s">
        <v>65</v>
      </c>
      <c r="F364" s="39">
        <v>31</v>
      </c>
      <c r="G364" s="40">
        <v>7.39</v>
      </c>
      <c r="H364" s="40">
        <f t="shared" si="21"/>
        <v>7.39</v>
      </c>
      <c r="I364" s="40">
        <v>8.94</v>
      </c>
      <c r="J364" s="40">
        <f t="shared" si="22"/>
        <v>8.94</v>
      </c>
      <c r="K364" s="40">
        <v>277.14</v>
      </c>
      <c r="L364" s="40">
        <f t="shared" si="23"/>
        <v>277.14</v>
      </c>
      <c r="M364" s="150">
        <f t="shared" si="20"/>
        <v>8.3582711494275836E-5</v>
      </c>
      <c r="N364" s="71"/>
    </row>
    <row r="365" spans="1:14" ht="52" customHeight="1">
      <c r="A365" s="37" t="s">
        <v>781</v>
      </c>
      <c r="B365" s="37">
        <v>89391</v>
      </c>
      <c r="C365" s="37" t="s">
        <v>82</v>
      </c>
      <c r="D365" s="37" t="s">
        <v>782</v>
      </c>
      <c r="E365" s="38" t="s">
        <v>65</v>
      </c>
      <c r="F365" s="39">
        <v>8</v>
      </c>
      <c r="G365" s="40">
        <v>9.67</v>
      </c>
      <c r="H365" s="40">
        <f t="shared" si="21"/>
        <v>9.67</v>
      </c>
      <c r="I365" s="40">
        <v>11.69</v>
      </c>
      <c r="J365" s="40">
        <f t="shared" si="22"/>
        <v>11.69</v>
      </c>
      <c r="K365" s="40">
        <v>93.52</v>
      </c>
      <c r="L365" s="40">
        <f t="shared" si="23"/>
        <v>93.52</v>
      </c>
      <c r="M365" s="150">
        <f t="shared" si="20"/>
        <v>2.8204716673683611E-5</v>
      </c>
      <c r="N365" s="71"/>
    </row>
    <row r="366" spans="1:14" ht="52" customHeight="1">
      <c r="A366" s="37" t="s">
        <v>783</v>
      </c>
      <c r="B366" s="37">
        <v>89596</v>
      </c>
      <c r="C366" s="37" t="s">
        <v>82</v>
      </c>
      <c r="D366" s="37" t="s">
        <v>784</v>
      </c>
      <c r="E366" s="38" t="s">
        <v>65</v>
      </c>
      <c r="F366" s="39">
        <v>6</v>
      </c>
      <c r="G366" s="40">
        <v>11.18</v>
      </c>
      <c r="H366" s="40">
        <f t="shared" si="21"/>
        <v>11.18</v>
      </c>
      <c r="I366" s="40">
        <v>13.52</v>
      </c>
      <c r="J366" s="40">
        <f t="shared" si="22"/>
        <v>13.52</v>
      </c>
      <c r="K366" s="40">
        <v>81.12</v>
      </c>
      <c r="L366" s="40">
        <f t="shared" si="23"/>
        <v>81.12</v>
      </c>
      <c r="M366" s="150">
        <f t="shared" si="20"/>
        <v>2.4464998038592974E-5</v>
      </c>
      <c r="N366" s="71"/>
    </row>
    <row r="367" spans="1:14" ht="52" customHeight="1">
      <c r="A367" s="37" t="s">
        <v>785</v>
      </c>
      <c r="B367" s="37" t="s">
        <v>786</v>
      </c>
      <c r="C367" s="37" t="s">
        <v>63</v>
      </c>
      <c r="D367" s="37" t="s">
        <v>787</v>
      </c>
      <c r="E367" s="38" t="s">
        <v>65</v>
      </c>
      <c r="F367" s="39">
        <v>4</v>
      </c>
      <c r="G367" s="40">
        <v>9.49</v>
      </c>
      <c r="H367" s="40">
        <f t="shared" si="21"/>
        <v>9.49</v>
      </c>
      <c r="I367" s="40">
        <v>11.48</v>
      </c>
      <c r="J367" s="40">
        <f t="shared" si="22"/>
        <v>11.48</v>
      </c>
      <c r="K367" s="40">
        <v>45.92</v>
      </c>
      <c r="L367" s="40">
        <f t="shared" si="23"/>
        <v>45.92</v>
      </c>
      <c r="M367" s="150">
        <f t="shared" si="20"/>
        <v>1.3849022558335668E-5</v>
      </c>
      <c r="N367" s="71"/>
    </row>
    <row r="368" spans="1:14" ht="39" customHeight="1">
      <c r="A368" s="37" t="s">
        <v>788</v>
      </c>
      <c r="B368" s="37">
        <v>103999</v>
      </c>
      <c r="C368" s="37" t="s">
        <v>82</v>
      </c>
      <c r="D368" s="37" t="s">
        <v>789</v>
      </c>
      <c r="E368" s="38" t="s">
        <v>65</v>
      </c>
      <c r="F368" s="39">
        <v>3</v>
      </c>
      <c r="G368" s="40">
        <v>13.58</v>
      </c>
      <c r="H368" s="40">
        <f t="shared" si="21"/>
        <v>13.58</v>
      </c>
      <c r="I368" s="40">
        <v>16.420000000000002</v>
      </c>
      <c r="J368" s="40">
        <f t="shared" si="22"/>
        <v>16.420000000000002</v>
      </c>
      <c r="K368" s="40">
        <v>49.26</v>
      </c>
      <c r="L368" s="40">
        <f t="shared" si="23"/>
        <v>49.26</v>
      </c>
      <c r="M368" s="150">
        <f t="shared" si="20"/>
        <v>1.485633386811008E-5</v>
      </c>
      <c r="N368" s="71"/>
    </row>
    <row r="369" spans="1:14" ht="39" customHeight="1">
      <c r="A369" s="37" t="s">
        <v>790</v>
      </c>
      <c r="B369" s="37">
        <v>89409</v>
      </c>
      <c r="C369" s="37" t="s">
        <v>82</v>
      </c>
      <c r="D369" s="37" t="s">
        <v>791</v>
      </c>
      <c r="E369" s="38" t="s">
        <v>65</v>
      </c>
      <c r="F369" s="39">
        <v>1</v>
      </c>
      <c r="G369" s="40">
        <v>10.58</v>
      </c>
      <c r="H369" s="40">
        <f t="shared" si="21"/>
        <v>10.58</v>
      </c>
      <c r="I369" s="40">
        <v>12.8</v>
      </c>
      <c r="J369" s="40">
        <f t="shared" si="22"/>
        <v>12.8</v>
      </c>
      <c r="K369" s="40">
        <v>12.8</v>
      </c>
      <c r="L369" s="40">
        <f t="shared" si="23"/>
        <v>12.8</v>
      </c>
      <c r="M369" s="150">
        <f t="shared" si="20"/>
        <v>3.8603547200935662E-6</v>
      </c>
      <c r="N369" s="71"/>
    </row>
    <row r="370" spans="1:14" ht="39" customHeight="1">
      <c r="A370" s="37" t="s">
        <v>792</v>
      </c>
      <c r="B370" s="37">
        <v>103985</v>
      </c>
      <c r="C370" s="37" t="s">
        <v>82</v>
      </c>
      <c r="D370" s="37" t="s">
        <v>793</v>
      </c>
      <c r="E370" s="38" t="s">
        <v>65</v>
      </c>
      <c r="F370" s="39">
        <v>1</v>
      </c>
      <c r="G370" s="40">
        <v>24.07</v>
      </c>
      <c r="H370" s="40">
        <f t="shared" si="21"/>
        <v>24.07</v>
      </c>
      <c r="I370" s="40">
        <v>29.11</v>
      </c>
      <c r="J370" s="40">
        <f t="shared" si="22"/>
        <v>29.11</v>
      </c>
      <c r="K370" s="40">
        <v>29.11</v>
      </c>
      <c r="L370" s="40">
        <f t="shared" si="23"/>
        <v>29.11</v>
      </c>
      <c r="M370" s="150">
        <f t="shared" si="20"/>
        <v>8.7792910860877882E-6</v>
      </c>
      <c r="N370" s="71"/>
    </row>
    <row r="371" spans="1:14" ht="39" customHeight="1">
      <c r="A371" s="37" t="s">
        <v>794</v>
      </c>
      <c r="B371" s="37">
        <v>89362</v>
      </c>
      <c r="C371" s="37" t="s">
        <v>82</v>
      </c>
      <c r="D371" s="37" t="s">
        <v>795</v>
      </c>
      <c r="E371" s="38" t="s">
        <v>65</v>
      </c>
      <c r="F371" s="39">
        <v>24</v>
      </c>
      <c r="G371" s="40">
        <v>10.68</v>
      </c>
      <c r="H371" s="40">
        <f t="shared" si="21"/>
        <v>10.68</v>
      </c>
      <c r="I371" s="40">
        <v>12.92</v>
      </c>
      <c r="J371" s="40">
        <f t="shared" si="22"/>
        <v>12.92</v>
      </c>
      <c r="K371" s="40">
        <v>310.08</v>
      </c>
      <c r="L371" s="40">
        <f t="shared" si="23"/>
        <v>310.08</v>
      </c>
      <c r="M371" s="150">
        <f t="shared" si="20"/>
        <v>9.3517093094266622E-5</v>
      </c>
      <c r="N371" s="71"/>
    </row>
    <row r="372" spans="1:14" ht="39" customHeight="1">
      <c r="A372" s="37" t="s">
        <v>796</v>
      </c>
      <c r="B372" s="37">
        <v>89413</v>
      </c>
      <c r="C372" s="37" t="s">
        <v>82</v>
      </c>
      <c r="D372" s="37" t="s">
        <v>797</v>
      </c>
      <c r="E372" s="38" t="s">
        <v>65</v>
      </c>
      <c r="F372" s="39">
        <v>7</v>
      </c>
      <c r="G372" s="40">
        <v>13.47</v>
      </c>
      <c r="H372" s="40">
        <f t="shared" si="21"/>
        <v>13.47</v>
      </c>
      <c r="I372" s="40">
        <v>16.29</v>
      </c>
      <c r="J372" s="40">
        <f t="shared" si="22"/>
        <v>16.29</v>
      </c>
      <c r="K372" s="40">
        <v>114.03</v>
      </c>
      <c r="L372" s="40">
        <f t="shared" si="23"/>
        <v>114.03</v>
      </c>
      <c r="M372" s="150">
        <f t="shared" si="20"/>
        <v>3.4390331932208541E-5</v>
      </c>
      <c r="N372" s="71"/>
    </row>
    <row r="373" spans="1:14" ht="39" customHeight="1">
      <c r="A373" s="37" t="s">
        <v>798</v>
      </c>
      <c r="B373" s="37">
        <v>103984</v>
      </c>
      <c r="C373" s="37" t="s">
        <v>82</v>
      </c>
      <c r="D373" s="37" t="s">
        <v>799</v>
      </c>
      <c r="E373" s="38" t="s">
        <v>65</v>
      </c>
      <c r="F373" s="39">
        <v>7</v>
      </c>
      <c r="G373" s="40">
        <v>21.47</v>
      </c>
      <c r="H373" s="40">
        <f t="shared" si="21"/>
        <v>21.47</v>
      </c>
      <c r="I373" s="40">
        <v>25.97</v>
      </c>
      <c r="J373" s="40">
        <f t="shared" si="22"/>
        <v>25.97</v>
      </c>
      <c r="K373" s="40">
        <v>181.79</v>
      </c>
      <c r="L373" s="40">
        <f t="shared" si="23"/>
        <v>181.79</v>
      </c>
      <c r="M373" s="150">
        <f t="shared" si="20"/>
        <v>5.4826084731703851E-5</v>
      </c>
      <c r="N373" s="71"/>
    </row>
    <row r="374" spans="1:14" ht="39" customHeight="1">
      <c r="A374" s="37" t="s">
        <v>800</v>
      </c>
      <c r="B374" s="37">
        <v>103995</v>
      </c>
      <c r="C374" s="37" t="s">
        <v>82</v>
      </c>
      <c r="D374" s="37" t="s">
        <v>801</v>
      </c>
      <c r="E374" s="38" t="s">
        <v>65</v>
      </c>
      <c r="F374" s="39">
        <v>2</v>
      </c>
      <c r="G374" s="40">
        <v>16.43</v>
      </c>
      <c r="H374" s="40">
        <f t="shared" si="21"/>
        <v>16.43</v>
      </c>
      <c r="I374" s="40">
        <v>19.87</v>
      </c>
      <c r="J374" s="40">
        <f t="shared" si="22"/>
        <v>19.87</v>
      </c>
      <c r="K374" s="40">
        <v>39.74</v>
      </c>
      <c r="L374" s="40">
        <f t="shared" si="23"/>
        <v>39.74</v>
      </c>
      <c r="M374" s="150">
        <f t="shared" si="20"/>
        <v>1.1985195045040492E-5</v>
      </c>
      <c r="N374" s="71"/>
    </row>
    <row r="375" spans="1:14" ht="39" customHeight="1">
      <c r="A375" s="37" t="s">
        <v>802</v>
      </c>
      <c r="B375" s="37">
        <v>89985</v>
      </c>
      <c r="C375" s="37" t="s">
        <v>82</v>
      </c>
      <c r="D375" s="37" t="s">
        <v>764</v>
      </c>
      <c r="E375" s="38" t="s">
        <v>65</v>
      </c>
      <c r="F375" s="39">
        <v>2</v>
      </c>
      <c r="G375" s="40">
        <v>92.88</v>
      </c>
      <c r="H375" s="40">
        <f t="shared" si="21"/>
        <v>92.88</v>
      </c>
      <c r="I375" s="40">
        <v>112.33</v>
      </c>
      <c r="J375" s="40">
        <f t="shared" si="22"/>
        <v>112.33</v>
      </c>
      <c r="K375" s="40">
        <v>224.66</v>
      </c>
      <c r="L375" s="40">
        <f t="shared" si="23"/>
        <v>224.66</v>
      </c>
      <c r="M375" s="150">
        <f t="shared" si="20"/>
        <v>6.7755257141892216E-5</v>
      </c>
      <c r="N375" s="71"/>
    </row>
    <row r="376" spans="1:14" ht="39" customHeight="1">
      <c r="A376" s="37" t="s">
        <v>803</v>
      </c>
      <c r="B376" s="37">
        <v>89356</v>
      </c>
      <c r="C376" s="37" t="s">
        <v>82</v>
      </c>
      <c r="D376" s="37" t="s">
        <v>804</v>
      </c>
      <c r="E376" s="38" t="s">
        <v>115</v>
      </c>
      <c r="F376" s="39">
        <v>69.400000000000006</v>
      </c>
      <c r="G376" s="40">
        <v>26.48</v>
      </c>
      <c r="H376" s="40">
        <f t="shared" si="21"/>
        <v>26.48</v>
      </c>
      <c r="I376" s="40">
        <v>32.020000000000003</v>
      </c>
      <c r="J376" s="40">
        <f t="shared" si="22"/>
        <v>32.020000000000003</v>
      </c>
      <c r="K376" s="40">
        <v>2222.19</v>
      </c>
      <c r="L376" s="40">
        <f t="shared" si="23"/>
        <v>2222.19</v>
      </c>
      <c r="M376" s="150">
        <f t="shared" si="20"/>
        <v>6.7019075433161885E-4</v>
      </c>
      <c r="N376" s="71"/>
    </row>
    <row r="377" spans="1:14" ht="39" customHeight="1">
      <c r="A377" s="37" t="s">
        <v>805</v>
      </c>
      <c r="B377" s="37">
        <v>90443</v>
      </c>
      <c r="C377" s="37" t="s">
        <v>82</v>
      </c>
      <c r="D377" s="37" t="s">
        <v>806</v>
      </c>
      <c r="E377" s="38" t="s">
        <v>115</v>
      </c>
      <c r="F377" s="39">
        <v>74.3</v>
      </c>
      <c r="G377" s="40">
        <v>9.16</v>
      </c>
      <c r="H377" s="40">
        <f t="shared" si="21"/>
        <v>9.16</v>
      </c>
      <c r="I377" s="40">
        <v>11.08</v>
      </c>
      <c r="J377" s="40">
        <f t="shared" si="22"/>
        <v>11.0799</v>
      </c>
      <c r="K377" s="40">
        <v>823.24</v>
      </c>
      <c r="L377" s="40">
        <f t="shared" si="23"/>
        <v>823.24</v>
      </c>
      <c r="M377" s="150">
        <f t="shared" si="20"/>
        <v>2.4828112654451775E-4</v>
      </c>
      <c r="N377" s="71"/>
    </row>
    <row r="378" spans="1:14" ht="39" customHeight="1">
      <c r="A378" s="37" t="s">
        <v>807</v>
      </c>
      <c r="B378" s="37">
        <v>90466</v>
      </c>
      <c r="C378" s="37" t="s">
        <v>82</v>
      </c>
      <c r="D378" s="37" t="s">
        <v>808</v>
      </c>
      <c r="E378" s="38" t="s">
        <v>115</v>
      </c>
      <c r="F378" s="39">
        <v>74.3</v>
      </c>
      <c r="G378" s="40">
        <v>17.510000000000002</v>
      </c>
      <c r="H378" s="40">
        <f t="shared" si="21"/>
        <v>17.510000000000002</v>
      </c>
      <c r="I378" s="40">
        <v>21.18</v>
      </c>
      <c r="J378" s="40">
        <f t="shared" si="22"/>
        <v>21.1799</v>
      </c>
      <c r="K378" s="40">
        <v>1573.67</v>
      </c>
      <c r="L378" s="40">
        <f t="shared" si="23"/>
        <v>1573.67</v>
      </c>
      <c r="M378" s="150">
        <f t="shared" si="20"/>
        <v>4.7460346971637824E-4</v>
      </c>
      <c r="N378" s="71"/>
    </row>
    <row r="379" spans="1:14" ht="39" customHeight="1">
      <c r="A379" s="37" t="s">
        <v>809</v>
      </c>
      <c r="B379" s="37">
        <v>89402</v>
      </c>
      <c r="C379" s="37" t="s">
        <v>82</v>
      </c>
      <c r="D379" s="37" t="s">
        <v>810</v>
      </c>
      <c r="E379" s="38" t="s">
        <v>115</v>
      </c>
      <c r="F379" s="39">
        <v>30.5</v>
      </c>
      <c r="G379" s="40">
        <v>13.69</v>
      </c>
      <c r="H379" s="40">
        <f t="shared" si="21"/>
        <v>13.69</v>
      </c>
      <c r="I379" s="40">
        <v>16.559999999999999</v>
      </c>
      <c r="J379" s="40">
        <f t="shared" si="22"/>
        <v>16.559999999999999</v>
      </c>
      <c r="K379" s="40">
        <v>505.08</v>
      </c>
      <c r="L379" s="40">
        <f t="shared" si="23"/>
        <v>505.08</v>
      </c>
      <c r="M379" s="150">
        <f t="shared" si="20"/>
        <v>1.5232718453319204E-4</v>
      </c>
      <c r="N379" s="71"/>
    </row>
    <row r="380" spans="1:14" ht="78" customHeight="1">
      <c r="A380" s="37" t="s">
        <v>811</v>
      </c>
      <c r="B380" s="37">
        <v>91179</v>
      </c>
      <c r="C380" s="37" t="s">
        <v>82</v>
      </c>
      <c r="D380" s="37" t="s">
        <v>812</v>
      </c>
      <c r="E380" s="38" t="s">
        <v>115</v>
      </c>
      <c r="F380" s="39">
        <v>53.4</v>
      </c>
      <c r="G380" s="40">
        <v>18.350000000000001</v>
      </c>
      <c r="H380" s="40">
        <f t="shared" si="21"/>
        <v>18.350000000000001</v>
      </c>
      <c r="I380" s="40">
        <v>22.19</v>
      </c>
      <c r="J380" s="40">
        <f t="shared" si="22"/>
        <v>22.19</v>
      </c>
      <c r="K380" s="40">
        <v>1184.95</v>
      </c>
      <c r="L380" s="40">
        <f t="shared" si="23"/>
        <v>1184.95</v>
      </c>
      <c r="M380" s="150">
        <f t="shared" si="20"/>
        <v>3.5736932231053678E-4</v>
      </c>
      <c r="N380" s="71"/>
    </row>
    <row r="381" spans="1:14" ht="39" customHeight="1">
      <c r="A381" s="37" t="s">
        <v>813</v>
      </c>
      <c r="B381" s="37">
        <v>94649</v>
      </c>
      <c r="C381" s="37" t="s">
        <v>82</v>
      </c>
      <c r="D381" s="37" t="s">
        <v>814</v>
      </c>
      <c r="E381" s="38" t="s">
        <v>115</v>
      </c>
      <c r="F381" s="39">
        <v>5.6</v>
      </c>
      <c r="G381" s="40">
        <v>13.28</v>
      </c>
      <c r="H381" s="40">
        <f t="shared" si="21"/>
        <v>13.28</v>
      </c>
      <c r="I381" s="40">
        <v>16.059999999999999</v>
      </c>
      <c r="J381" s="40">
        <f t="shared" si="22"/>
        <v>16.060700000000001</v>
      </c>
      <c r="K381" s="40">
        <v>89.94</v>
      </c>
      <c r="L381" s="40">
        <f t="shared" si="23"/>
        <v>89.94</v>
      </c>
      <c r="M381" s="150">
        <f t="shared" si="20"/>
        <v>2.7125023712907443E-5</v>
      </c>
      <c r="N381" s="71"/>
    </row>
    <row r="382" spans="1:14" ht="39" customHeight="1">
      <c r="A382" s="37" t="s">
        <v>815</v>
      </c>
      <c r="B382" s="37">
        <v>89403</v>
      </c>
      <c r="C382" s="37" t="s">
        <v>82</v>
      </c>
      <c r="D382" s="37" t="s">
        <v>816</v>
      </c>
      <c r="E382" s="38" t="s">
        <v>115</v>
      </c>
      <c r="F382" s="39">
        <v>22.2</v>
      </c>
      <c r="G382" s="40">
        <v>20.73</v>
      </c>
      <c r="H382" s="40">
        <f t="shared" si="21"/>
        <v>20.73</v>
      </c>
      <c r="I382" s="40">
        <v>25.07</v>
      </c>
      <c r="J382" s="40">
        <f t="shared" si="22"/>
        <v>25.069800000000001</v>
      </c>
      <c r="K382" s="40">
        <v>556.54999999999995</v>
      </c>
      <c r="L382" s="40">
        <f t="shared" si="23"/>
        <v>556.54999999999995</v>
      </c>
      <c r="M382" s="150">
        <f t="shared" si="20"/>
        <v>1.6785003277094325E-4</v>
      </c>
      <c r="N382" s="71"/>
    </row>
    <row r="383" spans="1:14" ht="39" customHeight="1">
      <c r="A383" s="37" t="s">
        <v>817</v>
      </c>
      <c r="B383" s="37">
        <v>103979</v>
      </c>
      <c r="C383" s="37" t="s">
        <v>82</v>
      </c>
      <c r="D383" s="37" t="s">
        <v>818</v>
      </c>
      <c r="E383" s="38" t="s">
        <v>115</v>
      </c>
      <c r="F383" s="39">
        <v>39.6</v>
      </c>
      <c r="G383" s="40">
        <v>32.299999999999997</v>
      </c>
      <c r="H383" s="40">
        <f t="shared" si="21"/>
        <v>32.299999999999997</v>
      </c>
      <c r="I383" s="40">
        <v>39.06</v>
      </c>
      <c r="J383" s="40">
        <f t="shared" si="22"/>
        <v>39.060099999999998</v>
      </c>
      <c r="K383" s="40">
        <v>1546.78</v>
      </c>
      <c r="L383" s="40">
        <f t="shared" si="23"/>
        <v>1546.78</v>
      </c>
      <c r="M383" s="150">
        <f t="shared" si="20"/>
        <v>4.6649370890205664E-4</v>
      </c>
      <c r="N383" s="71"/>
    </row>
    <row r="384" spans="1:14" ht="78" customHeight="1">
      <c r="A384" s="37" t="s">
        <v>819</v>
      </c>
      <c r="B384" s="37">
        <v>91171</v>
      </c>
      <c r="C384" s="37" t="s">
        <v>82</v>
      </c>
      <c r="D384" s="37" t="s">
        <v>820</v>
      </c>
      <c r="E384" s="38" t="s">
        <v>115</v>
      </c>
      <c r="F384" s="39">
        <v>39.6</v>
      </c>
      <c r="G384" s="40">
        <v>18.190000000000001</v>
      </c>
      <c r="H384" s="40">
        <f t="shared" si="21"/>
        <v>18.190000000000001</v>
      </c>
      <c r="I384" s="40">
        <v>22</v>
      </c>
      <c r="J384" s="40">
        <f t="shared" si="22"/>
        <v>22</v>
      </c>
      <c r="K384" s="40">
        <v>871.2</v>
      </c>
      <c r="L384" s="40">
        <f t="shared" si="23"/>
        <v>871.2</v>
      </c>
      <c r="M384" s="150">
        <f t="shared" si="20"/>
        <v>2.6274539313636834E-4</v>
      </c>
      <c r="N384" s="71"/>
    </row>
    <row r="385" spans="1:14" ht="39" customHeight="1">
      <c r="A385" s="37" t="s">
        <v>821</v>
      </c>
      <c r="B385" s="37">
        <v>89440</v>
      </c>
      <c r="C385" s="37" t="s">
        <v>82</v>
      </c>
      <c r="D385" s="37" t="s">
        <v>822</v>
      </c>
      <c r="E385" s="38" t="s">
        <v>65</v>
      </c>
      <c r="F385" s="39">
        <v>30</v>
      </c>
      <c r="G385" s="40">
        <v>13.48</v>
      </c>
      <c r="H385" s="40">
        <f t="shared" si="21"/>
        <v>13.48</v>
      </c>
      <c r="I385" s="40">
        <v>16.3</v>
      </c>
      <c r="J385" s="40">
        <f t="shared" si="22"/>
        <v>16.3</v>
      </c>
      <c r="K385" s="40">
        <v>489</v>
      </c>
      <c r="L385" s="40">
        <f t="shared" si="23"/>
        <v>489</v>
      </c>
      <c r="M385" s="150">
        <f t="shared" si="20"/>
        <v>1.474776139160745E-4</v>
      </c>
      <c r="N385" s="71"/>
    </row>
    <row r="386" spans="1:14" ht="39" customHeight="1">
      <c r="A386" s="37" t="s">
        <v>823</v>
      </c>
      <c r="B386" s="37">
        <v>89443</v>
      </c>
      <c r="C386" s="37" t="s">
        <v>82</v>
      </c>
      <c r="D386" s="37" t="s">
        <v>824</v>
      </c>
      <c r="E386" s="38" t="s">
        <v>65</v>
      </c>
      <c r="F386" s="39">
        <v>4</v>
      </c>
      <c r="G386" s="40">
        <v>18.8</v>
      </c>
      <c r="H386" s="40">
        <f t="shared" si="21"/>
        <v>18.8</v>
      </c>
      <c r="I386" s="40">
        <v>22.74</v>
      </c>
      <c r="J386" s="40">
        <f t="shared" si="22"/>
        <v>22.74</v>
      </c>
      <c r="K386" s="40">
        <v>90.96</v>
      </c>
      <c r="L386" s="40">
        <f t="shared" si="23"/>
        <v>90.96</v>
      </c>
      <c r="M386" s="150">
        <f t="shared" si="20"/>
        <v>2.74326457296649E-5</v>
      </c>
      <c r="N386" s="71"/>
    </row>
    <row r="387" spans="1:14" ht="39" customHeight="1">
      <c r="A387" s="37" t="s">
        <v>825</v>
      </c>
      <c r="B387" s="37">
        <v>104004</v>
      </c>
      <c r="C387" s="37" t="s">
        <v>82</v>
      </c>
      <c r="D387" s="37" t="s">
        <v>826</v>
      </c>
      <c r="E387" s="38" t="s">
        <v>65</v>
      </c>
      <c r="F387" s="39">
        <v>1</v>
      </c>
      <c r="G387" s="40">
        <v>32.270000000000003</v>
      </c>
      <c r="H387" s="40">
        <f t="shared" si="21"/>
        <v>32.270000000000003</v>
      </c>
      <c r="I387" s="40">
        <v>39.03</v>
      </c>
      <c r="J387" s="40">
        <f t="shared" si="22"/>
        <v>39.03</v>
      </c>
      <c r="K387" s="40">
        <v>39.03</v>
      </c>
      <c r="L387" s="40">
        <f t="shared" si="23"/>
        <v>39.03</v>
      </c>
      <c r="M387" s="150">
        <f t="shared" si="20"/>
        <v>1.1771065994160303E-5</v>
      </c>
      <c r="N387" s="71"/>
    </row>
    <row r="388" spans="1:14" ht="39" customHeight="1">
      <c r="A388" s="37" t="s">
        <v>827</v>
      </c>
      <c r="B388" s="37">
        <v>89445</v>
      </c>
      <c r="C388" s="37" t="s">
        <v>82</v>
      </c>
      <c r="D388" s="37" t="s">
        <v>828</v>
      </c>
      <c r="E388" s="38" t="s">
        <v>65</v>
      </c>
      <c r="F388" s="39">
        <v>4</v>
      </c>
      <c r="G388" s="40">
        <v>20.53</v>
      </c>
      <c r="H388" s="40">
        <f t="shared" si="21"/>
        <v>20.53</v>
      </c>
      <c r="I388" s="40">
        <v>24.83</v>
      </c>
      <c r="J388" s="40">
        <f t="shared" si="22"/>
        <v>24.83</v>
      </c>
      <c r="K388" s="40">
        <v>99.32</v>
      </c>
      <c r="L388" s="40">
        <f t="shared" si="23"/>
        <v>99.32</v>
      </c>
      <c r="M388" s="150">
        <f t="shared" si="20"/>
        <v>2.995393990622601E-5</v>
      </c>
      <c r="N388" s="71"/>
    </row>
    <row r="389" spans="1:14" ht="39" customHeight="1">
      <c r="A389" s="37" t="s">
        <v>829</v>
      </c>
      <c r="B389" s="37">
        <v>104006</v>
      </c>
      <c r="C389" s="37" t="s">
        <v>82</v>
      </c>
      <c r="D389" s="37" t="s">
        <v>830</v>
      </c>
      <c r="E389" s="38" t="s">
        <v>65</v>
      </c>
      <c r="F389" s="39">
        <v>5</v>
      </c>
      <c r="G389" s="40">
        <v>27.14</v>
      </c>
      <c r="H389" s="40">
        <f t="shared" si="21"/>
        <v>27.14</v>
      </c>
      <c r="I389" s="40">
        <v>32.82</v>
      </c>
      <c r="J389" s="40">
        <f t="shared" si="22"/>
        <v>32.82</v>
      </c>
      <c r="K389" s="40">
        <v>164.1</v>
      </c>
      <c r="L389" s="40">
        <f t="shared" si="23"/>
        <v>164.1</v>
      </c>
      <c r="M389" s="150">
        <f t="shared" si="20"/>
        <v>4.9490953872449535E-5</v>
      </c>
      <c r="N389" s="71"/>
    </row>
    <row r="390" spans="1:14" ht="52" customHeight="1">
      <c r="A390" s="37" t="s">
        <v>831</v>
      </c>
      <c r="B390" s="37" t="s">
        <v>832</v>
      </c>
      <c r="C390" s="37" t="s">
        <v>63</v>
      </c>
      <c r="D390" s="37" t="s">
        <v>833</v>
      </c>
      <c r="E390" s="38" t="s">
        <v>65</v>
      </c>
      <c r="F390" s="39">
        <v>3</v>
      </c>
      <c r="G390" s="40">
        <v>35.46</v>
      </c>
      <c r="H390" s="40">
        <f t="shared" si="21"/>
        <v>35.46</v>
      </c>
      <c r="I390" s="40">
        <v>42.89</v>
      </c>
      <c r="J390" s="40">
        <f t="shared" si="22"/>
        <v>42.89</v>
      </c>
      <c r="K390" s="40">
        <v>128.66999999999999</v>
      </c>
      <c r="L390" s="40">
        <f t="shared" si="23"/>
        <v>128.66999999999999</v>
      </c>
      <c r="M390" s="150">
        <f t="shared" si="20"/>
        <v>3.8805612643315553E-5</v>
      </c>
      <c r="N390" s="71"/>
    </row>
    <row r="391" spans="1:14" ht="39" customHeight="1">
      <c r="A391" s="37" t="s">
        <v>834</v>
      </c>
      <c r="B391" s="37">
        <v>90373</v>
      </c>
      <c r="C391" s="37" t="s">
        <v>82</v>
      </c>
      <c r="D391" s="37" t="s">
        <v>835</v>
      </c>
      <c r="E391" s="38" t="s">
        <v>65</v>
      </c>
      <c r="F391" s="39">
        <v>21</v>
      </c>
      <c r="G391" s="40">
        <v>14.17</v>
      </c>
      <c r="H391" s="40">
        <f t="shared" si="21"/>
        <v>14.17</v>
      </c>
      <c r="I391" s="40">
        <v>17.14</v>
      </c>
      <c r="J391" s="40">
        <f t="shared" si="22"/>
        <v>17.14</v>
      </c>
      <c r="K391" s="40">
        <v>359.94</v>
      </c>
      <c r="L391" s="40">
        <f t="shared" si="23"/>
        <v>359.94</v>
      </c>
      <c r="M391" s="150">
        <f t="shared" si="20"/>
        <v>1.0855438108988109E-4</v>
      </c>
      <c r="N391" s="71"/>
    </row>
    <row r="392" spans="1:14" ht="39" customHeight="1">
      <c r="A392" s="37" t="s">
        <v>836</v>
      </c>
      <c r="B392" s="37">
        <v>89366</v>
      </c>
      <c r="C392" s="37" t="s">
        <v>82</v>
      </c>
      <c r="D392" s="37" t="s">
        <v>837</v>
      </c>
      <c r="E392" s="38" t="s">
        <v>65</v>
      </c>
      <c r="F392" s="39">
        <v>13</v>
      </c>
      <c r="G392" s="40">
        <v>17.579999999999998</v>
      </c>
      <c r="H392" s="40">
        <f t="shared" si="21"/>
        <v>17.579999999999998</v>
      </c>
      <c r="I392" s="40">
        <v>21.26</v>
      </c>
      <c r="J392" s="40">
        <f t="shared" si="22"/>
        <v>21.26</v>
      </c>
      <c r="K392" s="40">
        <v>276.38</v>
      </c>
      <c r="L392" s="40">
        <f t="shared" si="23"/>
        <v>276.38</v>
      </c>
      <c r="M392" s="150">
        <f t="shared" si="20"/>
        <v>8.3353502932770286E-5</v>
      </c>
      <c r="N392" s="71"/>
    </row>
    <row r="393" spans="1:14" ht="52" customHeight="1">
      <c r="A393" s="37" t="s">
        <v>838</v>
      </c>
      <c r="B393" s="37">
        <v>89396</v>
      </c>
      <c r="C393" s="37" t="s">
        <v>82</v>
      </c>
      <c r="D393" s="37" t="s">
        <v>839</v>
      </c>
      <c r="E393" s="38" t="s">
        <v>65</v>
      </c>
      <c r="F393" s="39">
        <v>4</v>
      </c>
      <c r="G393" s="40">
        <v>22.06</v>
      </c>
      <c r="H393" s="40">
        <f t="shared" si="21"/>
        <v>22.06</v>
      </c>
      <c r="I393" s="40">
        <v>26.68</v>
      </c>
      <c r="J393" s="40">
        <f t="shared" si="22"/>
        <v>26.68</v>
      </c>
      <c r="K393" s="40">
        <v>106.72</v>
      </c>
      <c r="L393" s="40">
        <f t="shared" si="23"/>
        <v>106.72</v>
      </c>
      <c r="M393" s="150">
        <f t="shared" si="20"/>
        <v>3.21857074787801E-5</v>
      </c>
      <c r="N393" s="71"/>
    </row>
    <row r="394" spans="1:14" ht="52" customHeight="1">
      <c r="A394" s="37" t="s">
        <v>840</v>
      </c>
      <c r="B394" s="37">
        <v>90374</v>
      </c>
      <c r="C394" s="37" t="s">
        <v>82</v>
      </c>
      <c r="D394" s="37" t="s">
        <v>841</v>
      </c>
      <c r="E394" s="38" t="s">
        <v>65</v>
      </c>
      <c r="F394" s="39">
        <v>1</v>
      </c>
      <c r="G394" s="40">
        <v>23.91</v>
      </c>
      <c r="H394" s="40">
        <f t="shared" si="21"/>
        <v>23.91</v>
      </c>
      <c r="I394" s="40">
        <v>28.92</v>
      </c>
      <c r="J394" s="40">
        <f t="shared" si="22"/>
        <v>28.92</v>
      </c>
      <c r="K394" s="40">
        <v>28.92</v>
      </c>
      <c r="L394" s="40">
        <f t="shared" si="23"/>
        <v>28.92</v>
      </c>
      <c r="M394" s="150">
        <f t="shared" si="20"/>
        <v>8.7219889457114006E-6</v>
      </c>
      <c r="N394" s="71"/>
    </row>
    <row r="395" spans="1:14" ht="24" customHeight="1">
      <c r="A395" s="32" t="s">
        <v>842</v>
      </c>
      <c r="B395" s="32" t="s">
        <v>55</v>
      </c>
      <c r="C395" s="32"/>
      <c r="D395" s="32" t="s">
        <v>843</v>
      </c>
      <c r="E395" s="33"/>
      <c r="F395" s="34">
        <v>1</v>
      </c>
      <c r="G395" s="34" t="s">
        <v>56</v>
      </c>
      <c r="H395" s="34" t="s">
        <v>56</v>
      </c>
      <c r="I395" s="34" t="s">
        <v>56</v>
      </c>
      <c r="J395" s="34" t="s">
        <v>56</v>
      </c>
      <c r="K395" s="35">
        <f>SUM(K396:K402)</f>
        <v>12499.12</v>
      </c>
      <c r="L395" s="35">
        <f>SUM(L396:L402)</f>
        <v>12499.12</v>
      </c>
      <c r="M395" s="151">
        <f t="shared" ref="M395:M458" si="24">L395/$L$727</f>
        <v>3.7696122569543665E-3</v>
      </c>
      <c r="N395" s="71"/>
    </row>
    <row r="396" spans="1:14" ht="26" customHeight="1">
      <c r="A396" s="37" t="s">
        <v>844</v>
      </c>
      <c r="B396" s="37">
        <v>100860</v>
      </c>
      <c r="C396" s="37" t="s">
        <v>82</v>
      </c>
      <c r="D396" s="37" t="s">
        <v>845</v>
      </c>
      <c r="E396" s="38" t="s">
        <v>65</v>
      </c>
      <c r="F396" s="39">
        <v>9</v>
      </c>
      <c r="G396" s="40">
        <v>102.54</v>
      </c>
      <c r="H396" s="40">
        <f t="shared" si="21"/>
        <v>102.54</v>
      </c>
      <c r="I396" s="40">
        <v>124.01</v>
      </c>
      <c r="J396" s="40">
        <f t="shared" si="22"/>
        <v>124.01</v>
      </c>
      <c r="K396" s="40">
        <v>1116.0899999999999</v>
      </c>
      <c r="L396" s="40">
        <f t="shared" si="23"/>
        <v>1116.0899999999999</v>
      </c>
      <c r="M396" s="150">
        <f t="shared" si="24"/>
        <v>3.3660182027728339E-4</v>
      </c>
      <c r="N396" s="71"/>
    </row>
    <row r="397" spans="1:14" ht="39" customHeight="1">
      <c r="A397" s="37" t="s">
        <v>846</v>
      </c>
      <c r="B397" s="37" t="s">
        <v>847</v>
      </c>
      <c r="C397" s="37" t="s">
        <v>63</v>
      </c>
      <c r="D397" s="37" t="s">
        <v>848</v>
      </c>
      <c r="E397" s="38" t="s">
        <v>65</v>
      </c>
      <c r="F397" s="39">
        <v>4</v>
      </c>
      <c r="G397" s="40">
        <v>63.98</v>
      </c>
      <c r="H397" s="40">
        <f t="shared" si="21"/>
        <v>63.98</v>
      </c>
      <c r="I397" s="40">
        <v>77.38</v>
      </c>
      <c r="J397" s="40">
        <f t="shared" si="22"/>
        <v>77.38</v>
      </c>
      <c r="K397" s="40">
        <v>309.52</v>
      </c>
      <c r="L397" s="40">
        <f t="shared" si="23"/>
        <v>309.52</v>
      </c>
      <c r="M397" s="150">
        <f t="shared" si="24"/>
        <v>9.3348202575262528E-5</v>
      </c>
      <c r="N397" s="71"/>
    </row>
    <row r="398" spans="1:14" ht="39" customHeight="1">
      <c r="A398" s="37" t="s">
        <v>849</v>
      </c>
      <c r="B398" s="37">
        <v>86910</v>
      </c>
      <c r="C398" s="37" t="s">
        <v>82</v>
      </c>
      <c r="D398" s="37" t="s">
        <v>850</v>
      </c>
      <c r="E398" s="38" t="s">
        <v>65</v>
      </c>
      <c r="F398" s="39">
        <v>2</v>
      </c>
      <c r="G398" s="40">
        <v>126.64</v>
      </c>
      <c r="H398" s="40">
        <f t="shared" ref="H398:H461" si="25">ROUND(J398/(1+$B$4),2)</f>
        <v>126.64</v>
      </c>
      <c r="I398" s="40">
        <v>153.16</v>
      </c>
      <c r="J398" s="40">
        <f t="shared" ref="J398:J461" si="26">TRUNC(L398/F398,4)</f>
        <v>153.16</v>
      </c>
      <c r="K398" s="40">
        <v>306.32</v>
      </c>
      <c r="L398" s="40">
        <f t="shared" ref="L398:L461" si="27">ROUND((1-$B$6)*K398,2)</f>
        <v>306.32</v>
      </c>
      <c r="M398" s="150">
        <f t="shared" si="24"/>
        <v>9.2383113895239146E-5</v>
      </c>
      <c r="N398" s="71"/>
    </row>
    <row r="399" spans="1:14" ht="26" customHeight="1">
      <c r="A399" s="37" t="s">
        <v>851</v>
      </c>
      <c r="B399" s="37">
        <v>86888</v>
      </c>
      <c r="C399" s="37" t="s">
        <v>82</v>
      </c>
      <c r="D399" s="37" t="s">
        <v>852</v>
      </c>
      <c r="E399" s="38" t="s">
        <v>65</v>
      </c>
      <c r="F399" s="39">
        <v>9</v>
      </c>
      <c r="G399" s="40">
        <v>493.52</v>
      </c>
      <c r="H399" s="40">
        <f t="shared" si="25"/>
        <v>493.52</v>
      </c>
      <c r="I399" s="40">
        <v>596.86</v>
      </c>
      <c r="J399" s="40">
        <f t="shared" si="26"/>
        <v>596.86</v>
      </c>
      <c r="K399" s="40">
        <v>5371.74</v>
      </c>
      <c r="L399" s="40">
        <f t="shared" si="27"/>
        <v>5371.74</v>
      </c>
      <c r="M399" s="150">
        <f t="shared" si="24"/>
        <v>1.6200642081340164E-3</v>
      </c>
      <c r="N399" s="71"/>
    </row>
    <row r="400" spans="1:14" ht="26" customHeight="1">
      <c r="A400" s="37" t="s">
        <v>853</v>
      </c>
      <c r="B400" s="37" t="s">
        <v>854</v>
      </c>
      <c r="C400" s="37" t="s">
        <v>63</v>
      </c>
      <c r="D400" s="37" t="s">
        <v>855</v>
      </c>
      <c r="E400" s="38" t="s">
        <v>65</v>
      </c>
      <c r="F400" s="39">
        <v>10</v>
      </c>
      <c r="G400" s="40">
        <v>219.73</v>
      </c>
      <c r="H400" s="40">
        <f t="shared" si="25"/>
        <v>219.73</v>
      </c>
      <c r="I400" s="40">
        <v>265.74</v>
      </c>
      <c r="J400" s="40">
        <f t="shared" si="26"/>
        <v>265.74</v>
      </c>
      <c r="K400" s="40">
        <v>2657.4</v>
      </c>
      <c r="L400" s="40">
        <f t="shared" si="27"/>
        <v>2657.4</v>
      </c>
      <c r="M400" s="150">
        <f t="shared" si="24"/>
        <v>8.0144583071692518E-4</v>
      </c>
      <c r="N400" s="71"/>
    </row>
    <row r="401" spans="1:14" ht="52" customHeight="1">
      <c r="A401" s="37" t="s">
        <v>856</v>
      </c>
      <c r="B401" s="37" t="s">
        <v>857</v>
      </c>
      <c r="C401" s="37" t="s">
        <v>63</v>
      </c>
      <c r="D401" s="37" t="s">
        <v>858</v>
      </c>
      <c r="E401" s="38" t="s">
        <v>65</v>
      </c>
      <c r="F401" s="39">
        <v>10</v>
      </c>
      <c r="G401" s="40">
        <v>148.47999999999999</v>
      </c>
      <c r="H401" s="40">
        <f t="shared" si="25"/>
        <v>148.47999999999999</v>
      </c>
      <c r="I401" s="40">
        <v>179.57</v>
      </c>
      <c r="J401" s="40">
        <f t="shared" si="26"/>
        <v>179.57</v>
      </c>
      <c r="K401" s="40">
        <v>1795.7</v>
      </c>
      <c r="L401" s="40">
        <f t="shared" si="27"/>
        <v>1795.7</v>
      </c>
      <c r="M401" s="150">
        <f t="shared" si="24"/>
        <v>5.4156554459937627E-4</v>
      </c>
      <c r="N401" s="71"/>
    </row>
    <row r="402" spans="1:14" ht="52" customHeight="1">
      <c r="A402" s="37" t="s">
        <v>859</v>
      </c>
      <c r="B402" s="37">
        <v>95472</v>
      </c>
      <c r="C402" s="37" t="s">
        <v>82</v>
      </c>
      <c r="D402" s="37" t="s">
        <v>860</v>
      </c>
      <c r="E402" s="38" t="s">
        <v>65</v>
      </c>
      <c r="F402" s="39">
        <v>1</v>
      </c>
      <c r="G402" s="40">
        <v>779.19</v>
      </c>
      <c r="H402" s="40">
        <f t="shared" si="25"/>
        <v>779.19</v>
      </c>
      <c r="I402" s="40">
        <v>942.35</v>
      </c>
      <c r="J402" s="40">
        <f t="shared" si="26"/>
        <v>942.35</v>
      </c>
      <c r="K402" s="40">
        <v>942.35</v>
      </c>
      <c r="L402" s="40">
        <f t="shared" si="27"/>
        <v>942.35</v>
      </c>
      <c r="M402" s="150">
        <f t="shared" si="24"/>
        <v>2.8420353675626342E-4</v>
      </c>
      <c r="N402" s="71"/>
    </row>
    <row r="403" spans="1:14" ht="24" customHeight="1">
      <c r="A403" s="32" t="s">
        <v>861</v>
      </c>
      <c r="B403" s="32" t="s">
        <v>55</v>
      </c>
      <c r="C403" s="32"/>
      <c r="D403" s="32" t="s">
        <v>862</v>
      </c>
      <c r="E403" s="33"/>
      <c r="F403" s="34">
        <v>1</v>
      </c>
      <c r="G403" s="34" t="s">
        <v>56</v>
      </c>
      <c r="H403" s="34" t="s">
        <v>56</v>
      </c>
      <c r="I403" s="34" t="s">
        <v>56</v>
      </c>
      <c r="J403" s="34" t="s">
        <v>56</v>
      </c>
      <c r="K403" s="35">
        <f>K404+K414+K421+K439+K453</f>
        <v>46883.85</v>
      </c>
      <c r="L403" s="35">
        <f>L404+L414+L421+L439+L453</f>
        <v>46883.85</v>
      </c>
      <c r="M403" s="151">
        <f t="shared" si="24"/>
        <v>1.4139710284660836E-2</v>
      </c>
      <c r="N403" s="71"/>
    </row>
    <row r="404" spans="1:14" ht="24" customHeight="1">
      <c r="A404" s="32" t="s">
        <v>863</v>
      </c>
      <c r="B404" s="32" t="s">
        <v>55</v>
      </c>
      <c r="C404" s="32"/>
      <c r="D404" s="32" t="s">
        <v>864</v>
      </c>
      <c r="E404" s="33"/>
      <c r="F404" s="34">
        <v>1</v>
      </c>
      <c r="G404" s="34" t="s">
        <v>56</v>
      </c>
      <c r="H404" s="34" t="s">
        <v>56</v>
      </c>
      <c r="I404" s="34" t="s">
        <v>56</v>
      </c>
      <c r="J404" s="34" t="s">
        <v>56</v>
      </c>
      <c r="K404" s="35">
        <f>SUM(K405:K413)</f>
        <v>20272.61</v>
      </c>
      <c r="L404" s="35">
        <f>SUM(L405:L413)</f>
        <v>20272.61</v>
      </c>
      <c r="M404" s="151">
        <f t="shared" si="24"/>
        <v>6.1140207579778137E-3</v>
      </c>
      <c r="N404" s="71"/>
    </row>
    <row r="405" spans="1:14" ht="39" customHeight="1">
      <c r="A405" s="37" t="s">
        <v>865</v>
      </c>
      <c r="B405" s="37">
        <v>97906</v>
      </c>
      <c r="C405" s="37" t="s">
        <v>82</v>
      </c>
      <c r="D405" s="37" t="s">
        <v>866</v>
      </c>
      <c r="E405" s="38" t="s">
        <v>65</v>
      </c>
      <c r="F405" s="39">
        <v>6</v>
      </c>
      <c r="G405" s="40">
        <v>509.44</v>
      </c>
      <c r="H405" s="40">
        <f t="shared" si="25"/>
        <v>509.44</v>
      </c>
      <c r="I405" s="40">
        <v>616.12</v>
      </c>
      <c r="J405" s="40">
        <f t="shared" si="26"/>
        <v>616.12</v>
      </c>
      <c r="K405" s="40">
        <v>3696.72</v>
      </c>
      <c r="L405" s="40">
        <f t="shared" si="27"/>
        <v>3696.72</v>
      </c>
      <c r="M405" s="150">
        <f t="shared" si="24"/>
        <v>1.1148945703800222E-3</v>
      </c>
      <c r="N405" s="71"/>
    </row>
    <row r="406" spans="1:14" ht="52" customHeight="1">
      <c r="A406" s="37" t="s">
        <v>867</v>
      </c>
      <c r="B406" s="37">
        <v>101802</v>
      </c>
      <c r="C406" s="37" t="s">
        <v>82</v>
      </c>
      <c r="D406" s="37" t="s">
        <v>868</v>
      </c>
      <c r="E406" s="38" t="s">
        <v>65</v>
      </c>
      <c r="F406" s="39">
        <v>1</v>
      </c>
      <c r="G406" s="40">
        <v>1953.16</v>
      </c>
      <c r="H406" s="40">
        <f t="shared" si="25"/>
        <v>1953.16</v>
      </c>
      <c r="I406" s="40">
        <v>2362.15</v>
      </c>
      <c r="J406" s="40">
        <f t="shared" si="26"/>
        <v>2362.15</v>
      </c>
      <c r="K406" s="40">
        <v>2362.15</v>
      </c>
      <c r="L406" s="40">
        <f t="shared" si="27"/>
        <v>2362.15</v>
      </c>
      <c r="M406" s="150">
        <f t="shared" si="24"/>
        <v>7.1240132047414189E-4</v>
      </c>
      <c r="N406" s="71"/>
    </row>
    <row r="407" spans="1:14" ht="52" customHeight="1">
      <c r="A407" s="37" t="s">
        <v>869</v>
      </c>
      <c r="B407" s="37">
        <v>101804</v>
      </c>
      <c r="C407" s="37" t="s">
        <v>82</v>
      </c>
      <c r="D407" s="37" t="s">
        <v>870</v>
      </c>
      <c r="E407" s="38" t="s">
        <v>65</v>
      </c>
      <c r="F407" s="39">
        <v>1</v>
      </c>
      <c r="G407" s="40">
        <v>1562.42</v>
      </c>
      <c r="H407" s="40">
        <f t="shared" si="25"/>
        <v>1562.42</v>
      </c>
      <c r="I407" s="40">
        <v>1889.59</v>
      </c>
      <c r="J407" s="40">
        <f t="shared" si="26"/>
        <v>1889.59</v>
      </c>
      <c r="K407" s="40">
        <v>1889.59</v>
      </c>
      <c r="L407" s="40">
        <f t="shared" si="27"/>
        <v>1889.59</v>
      </c>
      <c r="M407" s="150">
        <f t="shared" si="24"/>
        <v>5.6988184965168749E-4</v>
      </c>
      <c r="N407" s="71"/>
    </row>
    <row r="408" spans="1:14" ht="52" customHeight="1">
      <c r="A408" s="37" t="s">
        <v>871</v>
      </c>
      <c r="B408" s="37" t="s">
        <v>872</v>
      </c>
      <c r="C408" s="37" t="s">
        <v>63</v>
      </c>
      <c r="D408" s="37" t="s">
        <v>873</v>
      </c>
      <c r="E408" s="38" t="s">
        <v>65</v>
      </c>
      <c r="F408" s="39">
        <v>1</v>
      </c>
      <c r="G408" s="40">
        <v>1562.42</v>
      </c>
      <c r="H408" s="40">
        <f t="shared" si="25"/>
        <v>1562.42</v>
      </c>
      <c r="I408" s="40">
        <v>1889.59</v>
      </c>
      <c r="J408" s="40">
        <f t="shared" si="26"/>
        <v>1889.59</v>
      </c>
      <c r="K408" s="40">
        <v>1889.59</v>
      </c>
      <c r="L408" s="40">
        <f t="shared" si="27"/>
        <v>1889.59</v>
      </c>
      <c r="M408" s="150">
        <f t="shared" si="24"/>
        <v>5.6988184965168749E-4</v>
      </c>
      <c r="N408" s="71"/>
    </row>
    <row r="409" spans="1:14" ht="26" customHeight="1">
      <c r="A409" s="37" t="s">
        <v>874</v>
      </c>
      <c r="B409" s="37">
        <v>98110</v>
      </c>
      <c r="C409" s="37" t="s">
        <v>82</v>
      </c>
      <c r="D409" s="37" t="s">
        <v>875</v>
      </c>
      <c r="E409" s="38" t="s">
        <v>65</v>
      </c>
      <c r="F409" s="39">
        <v>1</v>
      </c>
      <c r="G409" s="40">
        <v>592.04</v>
      </c>
      <c r="H409" s="40">
        <f t="shared" si="25"/>
        <v>592.04</v>
      </c>
      <c r="I409" s="40">
        <v>716.01</v>
      </c>
      <c r="J409" s="40">
        <f t="shared" si="26"/>
        <v>716.01</v>
      </c>
      <c r="K409" s="40">
        <v>716.01</v>
      </c>
      <c r="L409" s="40">
        <f t="shared" si="27"/>
        <v>716.01</v>
      </c>
      <c r="M409" s="150">
        <f t="shared" si="24"/>
        <v>2.159416080573589E-4</v>
      </c>
      <c r="N409" s="71"/>
    </row>
    <row r="410" spans="1:14" ht="39" customHeight="1">
      <c r="A410" s="37" t="s">
        <v>876</v>
      </c>
      <c r="B410" s="37">
        <v>98050</v>
      </c>
      <c r="C410" s="37" t="s">
        <v>82</v>
      </c>
      <c r="D410" s="37" t="s">
        <v>877</v>
      </c>
      <c r="E410" s="38" t="s">
        <v>115</v>
      </c>
      <c r="F410" s="39">
        <v>1</v>
      </c>
      <c r="G410" s="40">
        <v>312.94</v>
      </c>
      <c r="H410" s="40">
        <f t="shared" si="25"/>
        <v>312.94</v>
      </c>
      <c r="I410" s="40">
        <v>378.47</v>
      </c>
      <c r="J410" s="40">
        <f t="shared" si="26"/>
        <v>378.47</v>
      </c>
      <c r="K410" s="40">
        <v>378.47</v>
      </c>
      <c r="L410" s="40">
        <f t="shared" si="27"/>
        <v>378.47</v>
      </c>
      <c r="M410" s="150">
        <f t="shared" si="24"/>
        <v>1.1414284772764155E-4</v>
      </c>
      <c r="N410" s="71"/>
    </row>
    <row r="411" spans="1:14" ht="39" customHeight="1">
      <c r="A411" s="37" t="s">
        <v>878</v>
      </c>
      <c r="B411" s="37">
        <v>98410</v>
      </c>
      <c r="C411" s="37" t="s">
        <v>82</v>
      </c>
      <c r="D411" s="37" t="s">
        <v>879</v>
      </c>
      <c r="E411" s="38" t="s">
        <v>65</v>
      </c>
      <c r="F411" s="39">
        <v>1</v>
      </c>
      <c r="G411" s="40">
        <v>1374.72</v>
      </c>
      <c r="H411" s="40">
        <f t="shared" si="25"/>
        <v>1374.72</v>
      </c>
      <c r="I411" s="40">
        <v>1662.59</v>
      </c>
      <c r="J411" s="40">
        <f t="shared" si="26"/>
        <v>1662.59</v>
      </c>
      <c r="K411" s="40">
        <v>1662.59</v>
      </c>
      <c r="L411" s="40">
        <f t="shared" si="27"/>
        <v>1662.59</v>
      </c>
      <c r="M411" s="150">
        <f t="shared" si="24"/>
        <v>5.0142087141252822E-4</v>
      </c>
      <c r="N411" s="71"/>
    </row>
    <row r="412" spans="1:14" ht="39" customHeight="1">
      <c r="A412" s="37" t="s">
        <v>880</v>
      </c>
      <c r="B412" s="37">
        <v>90724</v>
      </c>
      <c r="C412" s="37" t="s">
        <v>82</v>
      </c>
      <c r="D412" s="37" t="s">
        <v>881</v>
      </c>
      <c r="E412" s="38" t="s">
        <v>65</v>
      </c>
      <c r="F412" s="39">
        <v>1</v>
      </c>
      <c r="G412" s="40">
        <v>27.49</v>
      </c>
      <c r="H412" s="40">
        <f t="shared" si="25"/>
        <v>27.49</v>
      </c>
      <c r="I412" s="40">
        <v>33.25</v>
      </c>
      <c r="J412" s="40">
        <f t="shared" si="26"/>
        <v>33.25</v>
      </c>
      <c r="K412" s="40">
        <v>33.25</v>
      </c>
      <c r="L412" s="40">
        <f t="shared" si="27"/>
        <v>33.25</v>
      </c>
      <c r="M412" s="150">
        <f t="shared" si="24"/>
        <v>1.0027874565868051E-5</v>
      </c>
      <c r="N412" s="71"/>
    </row>
    <row r="413" spans="1:14" ht="52" customHeight="1">
      <c r="A413" s="37" t="s">
        <v>882</v>
      </c>
      <c r="B413" s="37" t="s">
        <v>198</v>
      </c>
      <c r="C413" s="37" t="s">
        <v>63</v>
      </c>
      <c r="D413" s="37" t="s">
        <v>199</v>
      </c>
      <c r="E413" s="38" t="s">
        <v>65</v>
      </c>
      <c r="F413" s="39">
        <v>9</v>
      </c>
      <c r="G413" s="40">
        <v>702.3</v>
      </c>
      <c r="H413" s="40">
        <f t="shared" si="25"/>
        <v>702.3</v>
      </c>
      <c r="I413" s="40">
        <v>849.36</v>
      </c>
      <c r="J413" s="40">
        <f t="shared" si="26"/>
        <v>849.36</v>
      </c>
      <c r="K413" s="40">
        <v>7644.24</v>
      </c>
      <c r="L413" s="40">
        <f t="shared" si="27"/>
        <v>7644.24</v>
      </c>
      <c r="M413" s="150">
        <f t="shared" si="24"/>
        <v>2.3054279660568778E-3</v>
      </c>
      <c r="N413" s="71"/>
    </row>
    <row r="414" spans="1:14" ht="24" customHeight="1">
      <c r="A414" s="32" t="s">
        <v>883</v>
      </c>
      <c r="B414" s="32" t="s">
        <v>55</v>
      </c>
      <c r="C414" s="32"/>
      <c r="D414" s="32" t="s">
        <v>884</v>
      </c>
      <c r="E414" s="33"/>
      <c r="F414" s="34">
        <v>1</v>
      </c>
      <c r="G414" s="34" t="s">
        <v>56</v>
      </c>
      <c r="H414" s="34" t="s">
        <v>56</v>
      </c>
      <c r="I414" s="34" t="s">
        <v>56</v>
      </c>
      <c r="J414" s="34" t="s">
        <v>56</v>
      </c>
      <c r="K414" s="35">
        <f>SUM(K415:K420)</f>
        <v>4589.0999999999995</v>
      </c>
      <c r="L414" s="35">
        <f>SUM(L415:L420)</f>
        <v>4589.0999999999995</v>
      </c>
      <c r="M414" s="151">
        <f t="shared" si="24"/>
        <v>1.3840276442172953E-3</v>
      </c>
      <c r="N414" s="71"/>
    </row>
    <row r="415" spans="1:14" ht="52" customHeight="1">
      <c r="A415" s="37" t="s">
        <v>885</v>
      </c>
      <c r="B415" s="37" t="s">
        <v>886</v>
      </c>
      <c r="C415" s="37" t="s">
        <v>63</v>
      </c>
      <c r="D415" s="37" t="s">
        <v>887</v>
      </c>
      <c r="E415" s="38" t="s">
        <v>65</v>
      </c>
      <c r="F415" s="39">
        <v>12</v>
      </c>
      <c r="G415" s="40">
        <v>101.24</v>
      </c>
      <c r="H415" s="40">
        <f t="shared" si="25"/>
        <v>101.24</v>
      </c>
      <c r="I415" s="40">
        <v>122.44</v>
      </c>
      <c r="J415" s="40">
        <f t="shared" si="26"/>
        <v>122.44</v>
      </c>
      <c r="K415" s="40">
        <v>1469.28</v>
      </c>
      <c r="L415" s="40">
        <f t="shared" si="27"/>
        <v>1469.28</v>
      </c>
      <c r="M415" s="150">
        <f t="shared" si="24"/>
        <v>4.4312046743274016E-4</v>
      </c>
      <c r="N415" s="71"/>
    </row>
    <row r="416" spans="1:14" ht="39" customHeight="1">
      <c r="A416" s="37" t="s">
        <v>888</v>
      </c>
      <c r="B416" s="37">
        <v>89709</v>
      </c>
      <c r="C416" s="37" t="s">
        <v>82</v>
      </c>
      <c r="D416" s="37" t="s">
        <v>889</v>
      </c>
      <c r="E416" s="38" t="s">
        <v>65</v>
      </c>
      <c r="F416" s="39">
        <v>4</v>
      </c>
      <c r="G416" s="40">
        <v>28.65</v>
      </c>
      <c r="H416" s="40">
        <f t="shared" si="25"/>
        <v>28.65</v>
      </c>
      <c r="I416" s="40">
        <v>34.65</v>
      </c>
      <c r="J416" s="40">
        <f t="shared" si="26"/>
        <v>34.65</v>
      </c>
      <c r="K416" s="40">
        <v>138.6</v>
      </c>
      <c r="L416" s="40">
        <f t="shared" si="27"/>
        <v>138.6</v>
      </c>
      <c r="M416" s="150">
        <f t="shared" si="24"/>
        <v>4.1800403453513138E-5</v>
      </c>
      <c r="N416" s="71"/>
    </row>
    <row r="417" spans="1:14" ht="26" customHeight="1">
      <c r="A417" s="37" t="s">
        <v>890</v>
      </c>
      <c r="B417" s="37">
        <v>86881</v>
      </c>
      <c r="C417" s="37" t="s">
        <v>82</v>
      </c>
      <c r="D417" s="37" t="s">
        <v>891</v>
      </c>
      <c r="E417" s="38" t="s">
        <v>65</v>
      </c>
      <c r="F417" s="39">
        <v>10</v>
      </c>
      <c r="G417" s="40">
        <v>153.91</v>
      </c>
      <c r="H417" s="40">
        <f t="shared" si="25"/>
        <v>153.91</v>
      </c>
      <c r="I417" s="40">
        <v>186.14</v>
      </c>
      <c r="J417" s="40">
        <f t="shared" si="26"/>
        <v>186.14</v>
      </c>
      <c r="K417" s="40">
        <v>1861.4</v>
      </c>
      <c r="L417" s="40">
        <f t="shared" si="27"/>
        <v>1861.4</v>
      </c>
      <c r="M417" s="150">
        <f t="shared" si="24"/>
        <v>5.6138002156110652E-4</v>
      </c>
      <c r="N417" s="71"/>
    </row>
    <row r="418" spans="1:14" ht="39" customHeight="1">
      <c r="A418" s="37" t="s">
        <v>892</v>
      </c>
      <c r="B418" s="37" t="s">
        <v>893</v>
      </c>
      <c r="C418" s="37" t="s">
        <v>63</v>
      </c>
      <c r="D418" s="37" t="s">
        <v>894</v>
      </c>
      <c r="E418" s="38" t="s">
        <v>65</v>
      </c>
      <c r="F418" s="39">
        <v>2</v>
      </c>
      <c r="G418" s="40">
        <v>192.8</v>
      </c>
      <c r="H418" s="40">
        <f t="shared" si="25"/>
        <v>192.8</v>
      </c>
      <c r="I418" s="40">
        <v>233.17</v>
      </c>
      <c r="J418" s="40">
        <f t="shared" si="26"/>
        <v>233.17</v>
      </c>
      <c r="K418" s="40">
        <v>466.34</v>
      </c>
      <c r="L418" s="40">
        <f t="shared" si="27"/>
        <v>466.34</v>
      </c>
      <c r="M418" s="150">
        <f t="shared" si="24"/>
        <v>1.4064357970065884E-4</v>
      </c>
      <c r="N418" s="71"/>
    </row>
    <row r="419" spans="1:14" ht="39" customHeight="1">
      <c r="A419" s="37" t="s">
        <v>895</v>
      </c>
      <c r="B419" s="37" t="s">
        <v>896</v>
      </c>
      <c r="C419" s="37" t="s">
        <v>63</v>
      </c>
      <c r="D419" s="37" t="s">
        <v>897</v>
      </c>
      <c r="E419" s="38" t="s">
        <v>65</v>
      </c>
      <c r="F419" s="39">
        <v>10</v>
      </c>
      <c r="G419" s="40">
        <v>42.85</v>
      </c>
      <c r="H419" s="40">
        <f t="shared" si="25"/>
        <v>42.85</v>
      </c>
      <c r="I419" s="40">
        <v>51.82</v>
      </c>
      <c r="J419" s="40">
        <f t="shared" si="26"/>
        <v>51.82</v>
      </c>
      <c r="K419" s="40">
        <v>518.20000000000005</v>
      </c>
      <c r="L419" s="40">
        <f t="shared" si="27"/>
        <v>518.20000000000005</v>
      </c>
      <c r="M419" s="150">
        <f t="shared" si="24"/>
        <v>1.5628404812128796E-4</v>
      </c>
      <c r="N419" s="71"/>
    </row>
    <row r="420" spans="1:14" ht="39" customHeight="1">
      <c r="A420" s="37" t="s">
        <v>898</v>
      </c>
      <c r="B420" s="37">
        <v>86878</v>
      </c>
      <c r="C420" s="37" t="s">
        <v>82</v>
      </c>
      <c r="D420" s="37" t="s">
        <v>899</v>
      </c>
      <c r="E420" s="38" t="s">
        <v>65</v>
      </c>
      <c r="F420" s="39">
        <v>2</v>
      </c>
      <c r="G420" s="40">
        <v>55.93</v>
      </c>
      <c r="H420" s="40">
        <f t="shared" si="25"/>
        <v>55.93</v>
      </c>
      <c r="I420" s="40">
        <v>67.64</v>
      </c>
      <c r="J420" s="40">
        <f t="shared" si="26"/>
        <v>67.64</v>
      </c>
      <c r="K420" s="40">
        <v>135.28</v>
      </c>
      <c r="L420" s="40">
        <f t="shared" si="27"/>
        <v>135.28</v>
      </c>
      <c r="M420" s="150">
        <f t="shared" si="24"/>
        <v>4.079912394798887E-5</v>
      </c>
      <c r="N420" s="71"/>
    </row>
    <row r="421" spans="1:14" ht="24" customHeight="1">
      <c r="A421" s="32" t="s">
        <v>900</v>
      </c>
      <c r="B421" s="32" t="s">
        <v>55</v>
      </c>
      <c r="C421" s="32"/>
      <c r="D421" s="32" t="s">
        <v>901</v>
      </c>
      <c r="E421" s="33"/>
      <c r="F421" s="34">
        <v>1</v>
      </c>
      <c r="G421" s="34" t="s">
        <v>56</v>
      </c>
      <c r="H421" s="34" t="s">
        <v>56</v>
      </c>
      <c r="I421" s="34" t="s">
        <v>56</v>
      </c>
      <c r="J421" s="34" t="s">
        <v>56</v>
      </c>
      <c r="K421" s="35">
        <f>SUM(K422:K438)</f>
        <v>12623.570000000002</v>
      </c>
      <c r="L421" s="35">
        <f>SUM(L422:L438)</f>
        <v>12623.570000000002</v>
      </c>
      <c r="M421" s="151">
        <f t="shared" si="24"/>
        <v>3.8071451589009012E-3</v>
      </c>
      <c r="N421" s="71"/>
    </row>
    <row r="422" spans="1:14" ht="52" customHeight="1">
      <c r="A422" s="37" t="s">
        <v>902</v>
      </c>
      <c r="B422" s="37">
        <v>89728</v>
      </c>
      <c r="C422" s="37" t="s">
        <v>82</v>
      </c>
      <c r="D422" s="37" t="s">
        <v>903</v>
      </c>
      <c r="E422" s="38" t="s">
        <v>65</v>
      </c>
      <c r="F422" s="39">
        <v>14</v>
      </c>
      <c r="G422" s="40">
        <v>14.22</v>
      </c>
      <c r="H422" s="40">
        <f t="shared" si="25"/>
        <v>14.22</v>
      </c>
      <c r="I422" s="40">
        <v>17.2</v>
      </c>
      <c r="J422" s="40">
        <f t="shared" si="26"/>
        <v>17.2</v>
      </c>
      <c r="K422" s="40">
        <v>240.8</v>
      </c>
      <c r="L422" s="40">
        <f t="shared" si="27"/>
        <v>240.8</v>
      </c>
      <c r="M422" s="150">
        <f t="shared" si="24"/>
        <v>7.2622923171760211E-5</v>
      </c>
      <c r="N422" s="71"/>
    </row>
    <row r="423" spans="1:14" ht="52" customHeight="1">
      <c r="A423" s="37" t="s">
        <v>904</v>
      </c>
      <c r="B423" s="37">
        <v>89746</v>
      </c>
      <c r="C423" s="37" t="s">
        <v>82</v>
      </c>
      <c r="D423" s="37" t="s">
        <v>905</v>
      </c>
      <c r="E423" s="38" t="s">
        <v>65</v>
      </c>
      <c r="F423" s="39">
        <v>9</v>
      </c>
      <c r="G423" s="40">
        <v>29.23</v>
      </c>
      <c r="H423" s="40">
        <f t="shared" si="25"/>
        <v>29.23</v>
      </c>
      <c r="I423" s="40">
        <v>35.35</v>
      </c>
      <c r="J423" s="40">
        <f t="shared" si="26"/>
        <v>35.35</v>
      </c>
      <c r="K423" s="40">
        <v>318.14999999999998</v>
      </c>
      <c r="L423" s="40">
        <f t="shared" si="27"/>
        <v>318.14999999999998</v>
      </c>
      <c r="M423" s="150">
        <f t="shared" si="24"/>
        <v>9.5950926109200613E-5</v>
      </c>
      <c r="N423" s="71"/>
    </row>
    <row r="424" spans="1:14" ht="52" customHeight="1">
      <c r="A424" s="37" t="s">
        <v>906</v>
      </c>
      <c r="B424" s="37">
        <v>89726</v>
      </c>
      <c r="C424" s="37" t="s">
        <v>82</v>
      </c>
      <c r="D424" s="37" t="s">
        <v>907</v>
      </c>
      <c r="E424" s="38" t="s">
        <v>65</v>
      </c>
      <c r="F424" s="39">
        <v>10</v>
      </c>
      <c r="G424" s="40">
        <v>11.55</v>
      </c>
      <c r="H424" s="40">
        <f t="shared" si="25"/>
        <v>11.55</v>
      </c>
      <c r="I424" s="40">
        <v>13.97</v>
      </c>
      <c r="J424" s="40">
        <f t="shared" si="26"/>
        <v>13.97</v>
      </c>
      <c r="K424" s="40">
        <v>139.69999999999999</v>
      </c>
      <c r="L424" s="40">
        <f t="shared" si="27"/>
        <v>139.69999999999999</v>
      </c>
      <c r="M424" s="150">
        <f t="shared" si="24"/>
        <v>4.2132152687271175E-5</v>
      </c>
      <c r="N424" s="71"/>
    </row>
    <row r="425" spans="1:14" ht="52" customHeight="1">
      <c r="A425" s="37" t="s">
        <v>908</v>
      </c>
      <c r="B425" s="37">
        <v>89732</v>
      </c>
      <c r="C425" s="37" t="s">
        <v>82</v>
      </c>
      <c r="D425" s="37" t="s">
        <v>909</v>
      </c>
      <c r="E425" s="38" t="s">
        <v>65</v>
      </c>
      <c r="F425" s="39">
        <v>13</v>
      </c>
      <c r="G425" s="40">
        <v>16.350000000000001</v>
      </c>
      <c r="H425" s="40">
        <f t="shared" si="25"/>
        <v>16.350000000000001</v>
      </c>
      <c r="I425" s="40">
        <v>19.77</v>
      </c>
      <c r="J425" s="40">
        <f t="shared" si="26"/>
        <v>19.77</v>
      </c>
      <c r="K425" s="40">
        <v>257.01</v>
      </c>
      <c r="L425" s="40">
        <f t="shared" si="27"/>
        <v>257.01</v>
      </c>
      <c r="M425" s="150">
        <f t="shared" si="24"/>
        <v>7.7511700516503688E-5</v>
      </c>
      <c r="N425" s="71"/>
    </row>
    <row r="426" spans="1:14" ht="52" customHeight="1">
      <c r="A426" s="37" t="s">
        <v>910</v>
      </c>
      <c r="B426" s="37">
        <v>89744</v>
      </c>
      <c r="C426" s="37" t="s">
        <v>82</v>
      </c>
      <c r="D426" s="37" t="s">
        <v>911</v>
      </c>
      <c r="E426" s="38" t="s">
        <v>65</v>
      </c>
      <c r="F426" s="39">
        <v>13</v>
      </c>
      <c r="G426" s="40">
        <v>28.4</v>
      </c>
      <c r="H426" s="40">
        <f t="shared" si="25"/>
        <v>28.4</v>
      </c>
      <c r="I426" s="40">
        <v>34.35</v>
      </c>
      <c r="J426" s="40">
        <f t="shared" si="26"/>
        <v>34.35</v>
      </c>
      <c r="K426" s="40">
        <v>446.55</v>
      </c>
      <c r="L426" s="40">
        <f t="shared" si="27"/>
        <v>446.55</v>
      </c>
      <c r="M426" s="150">
        <f t="shared" si="24"/>
        <v>1.3467510939513919E-4</v>
      </c>
      <c r="N426" s="71"/>
    </row>
    <row r="427" spans="1:14" ht="52" customHeight="1">
      <c r="A427" s="37" t="s">
        <v>912</v>
      </c>
      <c r="B427" s="37">
        <v>89731</v>
      </c>
      <c r="C427" s="37" t="s">
        <v>82</v>
      </c>
      <c r="D427" s="37" t="s">
        <v>913</v>
      </c>
      <c r="E427" s="38" t="s">
        <v>65</v>
      </c>
      <c r="F427" s="39">
        <v>4</v>
      </c>
      <c r="G427" s="40">
        <v>15.63</v>
      </c>
      <c r="H427" s="40">
        <f t="shared" si="25"/>
        <v>15.63</v>
      </c>
      <c r="I427" s="40">
        <v>18.899999999999999</v>
      </c>
      <c r="J427" s="40">
        <f t="shared" si="26"/>
        <v>18.899999999999999</v>
      </c>
      <c r="K427" s="40">
        <v>75.599999999999994</v>
      </c>
      <c r="L427" s="40">
        <f t="shared" si="27"/>
        <v>75.599999999999994</v>
      </c>
      <c r="M427" s="150">
        <f t="shared" si="24"/>
        <v>2.2800220065552619E-5</v>
      </c>
      <c r="N427" s="71"/>
    </row>
    <row r="428" spans="1:14" ht="52" customHeight="1">
      <c r="A428" s="37" t="s">
        <v>914</v>
      </c>
      <c r="B428" s="37" t="s">
        <v>915</v>
      </c>
      <c r="C428" s="37" t="s">
        <v>63</v>
      </c>
      <c r="D428" s="37" t="s">
        <v>916</v>
      </c>
      <c r="E428" s="38" t="s">
        <v>65</v>
      </c>
      <c r="F428" s="39">
        <v>10</v>
      </c>
      <c r="G428" s="40">
        <v>7.27</v>
      </c>
      <c r="H428" s="40">
        <f t="shared" si="25"/>
        <v>7.27</v>
      </c>
      <c r="I428" s="40">
        <v>8.7899999999999991</v>
      </c>
      <c r="J428" s="40">
        <f t="shared" si="26"/>
        <v>8.7899999999999991</v>
      </c>
      <c r="K428" s="40">
        <v>87.9</v>
      </c>
      <c r="L428" s="40">
        <f t="shared" si="27"/>
        <v>87.9</v>
      </c>
      <c r="M428" s="150">
        <f t="shared" si="24"/>
        <v>2.6509779679392534E-5</v>
      </c>
      <c r="N428" s="71"/>
    </row>
    <row r="429" spans="1:14" ht="52" customHeight="1">
      <c r="A429" s="37" t="s">
        <v>917</v>
      </c>
      <c r="B429" s="37">
        <v>89797</v>
      </c>
      <c r="C429" s="37" t="s">
        <v>82</v>
      </c>
      <c r="D429" s="37" t="s">
        <v>918</v>
      </c>
      <c r="E429" s="38" t="s">
        <v>65</v>
      </c>
      <c r="F429" s="39">
        <v>7</v>
      </c>
      <c r="G429" s="40">
        <v>52.29</v>
      </c>
      <c r="H429" s="40">
        <f t="shared" si="25"/>
        <v>52.29</v>
      </c>
      <c r="I429" s="40">
        <v>63.24</v>
      </c>
      <c r="J429" s="40">
        <f t="shared" si="26"/>
        <v>63.24</v>
      </c>
      <c r="K429" s="40">
        <v>442.68</v>
      </c>
      <c r="L429" s="40">
        <f t="shared" si="27"/>
        <v>442.68</v>
      </c>
      <c r="M429" s="150">
        <f t="shared" si="24"/>
        <v>1.3350795527273591E-4</v>
      </c>
      <c r="N429" s="71"/>
    </row>
    <row r="430" spans="1:14" ht="52" customHeight="1">
      <c r="A430" s="37" t="s">
        <v>919</v>
      </c>
      <c r="B430" s="37" t="s">
        <v>920</v>
      </c>
      <c r="C430" s="37" t="s">
        <v>63</v>
      </c>
      <c r="D430" s="37" t="s">
        <v>921</v>
      </c>
      <c r="E430" s="38" t="s">
        <v>65</v>
      </c>
      <c r="F430" s="39">
        <v>1</v>
      </c>
      <c r="G430" s="40">
        <v>35.89</v>
      </c>
      <c r="H430" s="40">
        <f t="shared" si="25"/>
        <v>35.89</v>
      </c>
      <c r="I430" s="40">
        <v>43.41</v>
      </c>
      <c r="J430" s="40">
        <f t="shared" si="26"/>
        <v>43.41</v>
      </c>
      <c r="K430" s="40">
        <v>43.41</v>
      </c>
      <c r="L430" s="40">
        <f t="shared" si="27"/>
        <v>43.41</v>
      </c>
      <c r="M430" s="150">
        <f t="shared" si="24"/>
        <v>1.3092031124942317E-5</v>
      </c>
      <c r="N430" s="71"/>
    </row>
    <row r="431" spans="1:14" ht="52" customHeight="1">
      <c r="A431" s="37" t="s">
        <v>922</v>
      </c>
      <c r="B431" s="37" t="s">
        <v>923</v>
      </c>
      <c r="C431" s="37" t="s">
        <v>63</v>
      </c>
      <c r="D431" s="37" t="s">
        <v>924</v>
      </c>
      <c r="E431" s="38" t="s">
        <v>65</v>
      </c>
      <c r="F431" s="39">
        <v>7</v>
      </c>
      <c r="G431" s="40">
        <v>44.7</v>
      </c>
      <c r="H431" s="40">
        <f t="shared" si="25"/>
        <v>44.7</v>
      </c>
      <c r="I431" s="40">
        <v>54.06</v>
      </c>
      <c r="J431" s="40">
        <f t="shared" si="26"/>
        <v>54.06</v>
      </c>
      <c r="K431" s="40">
        <v>378.42</v>
      </c>
      <c r="L431" s="40">
        <f t="shared" si="27"/>
        <v>378.42</v>
      </c>
      <c r="M431" s="150">
        <f t="shared" si="24"/>
        <v>1.1412776821701618E-4</v>
      </c>
      <c r="N431" s="71"/>
    </row>
    <row r="432" spans="1:14" ht="39" customHeight="1">
      <c r="A432" s="37" t="s">
        <v>925</v>
      </c>
      <c r="B432" s="37" t="s">
        <v>926</v>
      </c>
      <c r="C432" s="37" t="s">
        <v>63</v>
      </c>
      <c r="D432" s="37" t="s">
        <v>927</v>
      </c>
      <c r="E432" s="38" t="s">
        <v>65</v>
      </c>
      <c r="F432" s="39">
        <v>1</v>
      </c>
      <c r="G432" s="40">
        <v>16.59</v>
      </c>
      <c r="H432" s="40">
        <f t="shared" si="25"/>
        <v>16.59</v>
      </c>
      <c r="I432" s="40">
        <v>20.059999999999999</v>
      </c>
      <c r="J432" s="40">
        <f t="shared" si="26"/>
        <v>20.059999999999999</v>
      </c>
      <c r="K432" s="40">
        <v>20.059999999999999</v>
      </c>
      <c r="L432" s="40">
        <f t="shared" si="27"/>
        <v>20.059999999999999</v>
      </c>
      <c r="M432" s="150">
        <f t="shared" si="24"/>
        <v>6.0498996628966345E-6</v>
      </c>
      <c r="N432" s="71"/>
    </row>
    <row r="433" spans="1:14" ht="39" customHeight="1">
      <c r="A433" s="37" t="s">
        <v>928</v>
      </c>
      <c r="B433" s="37">
        <v>89714</v>
      </c>
      <c r="C433" s="37" t="s">
        <v>82</v>
      </c>
      <c r="D433" s="37" t="s">
        <v>929</v>
      </c>
      <c r="E433" s="38" t="s">
        <v>115</v>
      </c>
      <c r="F433" s="39">
        <v>128.80000000000001</v>
      </c>
      <c r="G433" s="40">
        <v>41.12</v>
      </c>
      <c r="H433" s="40">
        <f t="shared" si="25"/>
        <v>41.12</v>
      </c>
      <c r="I433" s="40">
        <v>49.73</v>
      </c>
      <c r="J433" s="40">
        <f t="shared" si="26"/>
        <v>49.729900000000001</v>
      </c>
      <c r="K433" s="40">
        <v>6405.22</v>
      </c>
      <c r="L433" s="40">
        <f t="shared" si="27"/>
        <v>6405.22</v>
      </c>
      <c r="M433" s="150">
        <f t="shared" si="24"/>
        <v>1.9317516609560711E-3</v>
      </c>
      <c r="N433" s="71"/>
    </row>
    <row r="434" spans="1:14" ht="39" customHeight="1">
      <c r="A434" s="37" t="s">
        <v>930</v>
      </c>
      <c r="B434" s="37">
        <v>89711</v>
      </c>
      <c r="C434" s="37" t="s">
        <v>82</v>
      </c>
      <c r="D434" s="37" t="s">
        <v>931</v>
      </c>
      <c r="E434" s="38" t="s">
        <v>115</v>
      </c>
      <c r="F434" s="39">
        <v>18.8</v>
      </c>
      <c r="G434" s="40">
        <v>23.62</v>
      </c>
      <c r="H434" s="40">
        <f t="shared" si="25"/>
        <v>23.62</v>
      </c>
      <c r="I434" s="40">
        <v>28.57</v>
      </c>
      <c r="J434" s="40">
        <f t="shared" si="26"/>
        <v>28.5702</v>
      </c>
      <c r="K434" s="40">
        <v>537.12</v>
      </c>
      <c r="L434" s="40">
        <f t="shared" si="27"/>
        <v>537.12</v>
      </c>
      <c r="M434" s="150">
        <f t="shared" si="24"/>
        <v>1.6199013494192624E-4</v>
      </c>
      <c r="N434" s="71"/>
    </row>
    <row r="435" spans="1:14" ht="39" customHeight="1">
      <c r="A435" s="37" t="s">
        <v>932</v>
      </c>
      <c r="B435" s="37">
        <v>89712</v>
      </c>
      <c r="C435" s="37" t="s">
        <v>82</v>
      </c>
      <c r="D435" s="37" t="s">
        <v>933</v>
      </c>
      <c r="E435" s="38" t="s">
        <v>115</v>
      </c>
      <c r="F435" s="39">
        <v>26.1</v>
      </c>
      <c r="G435" s="40">
        <v>29.52</v>
      </c>
      <c r="H435" s="40">
        <f t="shared" si="25"/>
        <v>29.52</v>
      </c>
      <c r="I435" s="40">
        <v>35.700000000000003</v>
      </c>
      <c r="J435" s="40">
        <f t="shared" si="26"/>
        <v>35.700000000000003</v>
      </c>
      <c r="K435" s="40">
        <v>931.77</v>
      </c>
      <c r="L435" s="40">
        <f t="shared" si="27"/>
        <v>931.77</v>
      </c>
      <c r="M435" s="150">
        <f t="shared" si="24"/>
        <v>2.8101271230793608E-4</v>
      </c>
      <c r="N435" s="71"/>
    </row>
    <row r="436" spans="1:14" ht="39" customHeight="1">
      <c r="A436" s="37" t="s">
        <v>934</v>
      </c>
      <c r="B436" s="37">
        <v>89713</v>
      </c>
      <c r="C436" s="37" t="s">
        <v>82</v>
      </c>
      <c r="D436" s="37" t="s">
        <v>935</v>
      </c>
      <c r="E436" s="38" t="s">
        <v>115</v>
      </c>
      <c r="F436" s="39">
        <v>3.2</v>
      </c>
      <c r="G436" s="40">
        <v>36.67</v>
      </c>
      <c r="H436" s="40">
        <f t="shared" si="25"/>
        <v>36.67</v>
      </c>
      <c r="I436" s="40">
        <v>44.35</v>
      </c>
      <c r="J436" s="40">
        <f t="shared" si="26"/>
        <v>44.35</v>
      </c>
      <c r="K436" s="40">
        <v>141.91999999999999</v>
      </c>
      <c r="L436" s="40">
        <f t="shared" si="27"/>
        <v>141.91999999999999</v>
      </c>
      <c r="M436" s="150">
        <f t="shared" si="24"/>
        <v>4.2801682959037406E-5</v>
      </c>
      <c r="N436" s="71"/>
    </row>
    <row r="437" spans="1:14" ht="24" customHeight="1">
      <c r="A437" s="37" t="s">
        <v>936</v>
      </c>
      <c r="B437" s="37">
        <v>93358</v>
      </c>
      <c r="C437" s="37" t="s">
        <v>82</v>
      </c>
      <c r="D437" s="37" t="s">
        <v>741</v>
      </c>
      <c r="E437" s="38" t="s">
        <v>126</v>
      </c>
      <c r="F437" s="39">
        <v>17.68</v>
      </c>
      <c r="G437" s="40">
        <v>98.65</v>
      </c>
      <c r="H437" s="40">
        <f t="shared" si="25"/>
        <v>98.65</v>
      </c>
      <c r="I437" s="40">
        <v>119.31</v>
      </c>
      <c r="J437" s="40">
        <f t="shared" si="26"/>
        <v>119.3099</v>
      </c>
      <c r="K437" s="40">
        <v>2109.4</v>
      </c>
      <c r="L437" s="40">
        <f t="shared" si="27"/>
        <v>2109.4</v>
      </c>
      <c r="M437" s="150">
        <f t="shared" si="24"/>
        <v>6.3617439426291939E-4</v>
      </c>
      <c r="N437" s="71"/>
    </row>
    <row r="438" spans="1:14" ht="52" customHeight="1">
      <c r="A438" s="37" t="s">
        <v>937</v>
      </c>
      <c r="B438" s="37" t="s">
        <v>938</v>
      </c>
      <c r="C438" s="37" t="s">
        <v>63</v>
      </c>
      <c r="D438" s="37" t="s">
        <v>939</v>
      </c>
      <c r="E438" s="38" t="s">
        <v>65</v>
      </c>
      <c r="F438" s="39">
        <v>1</v>
      </c>
      <c r="G438" s="40">
        <v>39.57</v>
      </c>
      <c r="H438" s="40">
        <f t="shared" si="25"/>
        <v>39.57</v>
      </c>
      <c r="I438" s="40">
        <v>47.86</v>
      </c>
      <c r="J438" s="40">
        <f t="shared" si="26"/>
        <v>47.86</v>
      </c>
      <c r="K438" s="40">
        <v>47.86</v>
      </c>
      <c r="L438" s="40">
        <f t="shared" si="27"/>
        <v>47.86</v>
      </c>
      <c r="M438" s="150">
        <f t="shared" si="24"/>
        <v>1.4434107570599847E-5</v>
      </c>
      <c r="N438" s="71"/>
    </row>
    <row r="439" spans="1:14" ht="24" customHeight="1">
      <c r="A439" s="32" t="s">
        <v>940</v>
      </c>
      <c r="B439" s="32" t="s">
        <v>55</v>
      </c>
      <c r="C439" s="32"/>
      <c r="D439" s="32" t="s">
        <v>941</v>
      </c>
      <c r="E439" s="33"/>
      <c r="F439" s="34">
        <v>1</v>
      </c>
      <c r="G439" s="34" t="s">
        <v>56</v>
      </c>
      <c r="H439" s="34" t="s">
        <v>56</v>
      </c>
      <c r="I439" s="34" t="s">
        <v>56</v>
      </c>
      <c r="J439" s="34" t="s">
        <v>56</v>
      </c>
      <c r="K439" s="35">
        <f>SUM(K440:K452)</f>
        <v>4742.04</v>
      </c>
      <c r="L439" s="35">
        <f>SUM(L440:L452)</f>
        <v>4742.04</v>
      </c>
      <c r="M439" s="151">
        <f t="shared" si="24"/>
        <v>1.4301528513181634E-3</v>
      </c>
      <c r="N439" s="71"/>
    </row>
    <row r="440" spans="1:14" ht="52" customHeight="1">
      <c r="A440" s="37" t="s">
        <v>942</v>
      </c>
      <c r="B440" s="37">
        <v>89802</v>
      </c>
      <c r="C440" s="37" t="s">
        <v>82</v>
      </c>
      <c r="D440" s="37" t="s">
        <v>943</v>
      </c>
      <c r="E440" s="38" t="s">
        <v>65</v>
      </c>
      <c r="F440" s="39">
        <v>7</v>
      </c>
      <c r="G440" s="40">
        <v>10.42</v>
      </c>
      <c r="H440" s="40">
        <f t="shared" si="25"/>
        <v>10.42</v>
      </c>
      <c r="I440" s="40">
        <v>12.6</v>
      </c>
      <c r="J440" s="40">
        <f t="shared" si="26"/>
        <v>12.6</v>
      </c>
      <c r="K440" s="40">
        <v>88.2</v>
      </c>
      <c r="L440" s="40">
        <f t="shared" si="27"/>
        <v>88.2</v>
      </c>
      <c r="M440" s="150">
        <f t="shared" si="24"/>
        <v>2.6600256743144725E-5</v>
      </c>
      <c r="N440" s="71"/>
    </row>
    <row r="441" spans="1:14" ht="52" customHeight="1">
      <c r="A441" s="37" t="s">
        <v>944</v>
      </c>
      <c r="B441" s="37">
        <v>89801</v>
      </c>
      <c r="C441" s="37" t="s">
        <v>82</v>
      </c>
      <c r="D441" s="37" t="s">
        <v>945</v>
      </c>
      <c r="E441" s="38" t="s">
        <v>65</v>
      </c>
      <c r="F441" s="39">
        <v>27</v>
      </c>
      <c r="G441" s="40">
        <v>9.6999999999999993</v>
      </c>
      <c r="H441" s="40">
        <f t="shared" si="25"/>
        <v>9.6999999999999993</v>
      </c>
      <c r="I441" s="40">
        <v>11.73</v>
      </c>
      <c r="J441" s="40">
        <f t="shared" si="26"/>
        <v>11.73</v>
      </c>
      <c r="K441" s="40">
        <v>316.70999999999998</v>
      </c>
      <c r="L441" s="40">
        <f t="shared" si="27"/>
        <v>316.70999999999998</v>
      </c>
      <c r="M441" s="150">
        <f t="shared" si="24"/>
        <v>9.551663620319009E-5</v>
      </c>
      <c r="N441" s="71"/>
    </row>
    <row r="442" spans="1:14" ht="52" customHeight="1">
      <c r="A442" s="37" t="s">
        <v>946</v>
      </c>
      <c r="B442" s="37">
        <v>89805</v>
      </c>
      <c r="C442" s="37" t="s">
        <v>82</v>
      </c>
      <c r="D442" s="37" t="s">
        <v>947</v>
      </c>
      <c r="E442" s="38" t="s">
        <v>65</v>
      </c>
      <c r="F442" s="39">
        <v>2</v>
      </c>
      <c r="G442" s="40">
        <v>21.06</v>
      </c>
      <c r="H442" s="40">
        <f t="shared" si="25"/>
        <v>21.06</v>
      </c>
      <c r="I442" s="40">
        <v>25.47</v>
      </c>
      <c r="J442" s="40">
        <f t="shared" si="26"/>
        <v>25.47</v>
      </c>
      <c r="K442" s="40">
        <v>50.94</v>
      </c>
      <c r="L442" s="40">
        <f t="shared" si="27"/>
        <v>50.94</v>
      </c>
      <c r="M442" s="150">
        <f t="shared" si="24"/>
        <v>1.5363005425122362E-5</v>
      </c>
      <c r="N442" s="71"/>
    </row>
    <row r="443" spans="1:14" ht="52" customHeight="1">
      <c r="A443" s="37" t="s">
        <v>948</v>
      </c>
      <c r="B443" s="37">
        <v>89827</v>
      </c>
      <c r="C443" s="37" t="s">
        <v>82</v>
      </c>
      <c r="D443" s="37" t="s">
        <v>949</v>
      </c>
      <c r="E443" s="38" t="s">
        <v>65</v>
      </c>
      <c r="F443" s="39">
        <v>2</v>
      </c>
      <c r="G443" s="40">
        <v>19.489999999999998</v>
      </c>
      <c r="H443" s="40">
        <f t="shared" si="25"/>
        <v>19.489999999999998</v>
      </c>
      <c r="I443" s="40">
        <v>23.57</v>
      </c>
      <c r="J443" s="40">
        <f t="shared" si="26"/>
        <v>23.57</v>
      </c>
      <c r="K443" s="40">
        <v>47.14</v>
      </c>
      <c r="L443" s="40">
        <f t="shared" si="27"/>
        <v>47.14</v>
      </c>
      <c r="M443" s="150">
        <f t="shared" si="24"/>
        <v>1.4216962617594584E-5</v>
      </c>
      <c r="N443" s="71"/>
    </row>
    <row r="444" spans="1:14" ht="52" customHeight="1">
      <c r="A444" s="37" t="s">
        <v>950</v>
      </c>
      <c r="B444" s="37" t="s">
        <v>951</v>
      </c>
      <c r="C444" s="37" t="s">
        <v>63</v>
      </c>
      <c r="D444" s="37" t="s">
        <v>952</v>
      </c>
      <c r="E444" s="38" t="s">
        <v>65</v>
      </c>
      <c r="F444" s="39">
        <v>4</v>
      </c>
      <c r="G444" s="40">
        <v>24.4</v>
      </c>
      <c r="H444" s="40">
        <f t="shared" si="25"/>
        <v>24.4</v>
      </c>
      <c r="I444" s="40">
        <v>29.51</v>
      </c>
      <c r="J444" s="40">
        <f t="shared" si="26"/>
        <v>29.51</v>
      </c>
      <c r="K444" s="40">
        <v>118.04</v>
      </c>
      <c r="L444" s="40">
        <f t="shared" si="27"/>
        <v>118.04</v>
      </c>
      <c r="M444" s="150">
        <f t="shared" si="24"/>
        <v>3.5599708684362851E-5</v>
      </c>
      <c r="N444" s="71"/>
    </row>
    <row r="445" spans="1:14" ht="52" customHeight="1">
      <c r="A445" s="37" t="s">
        <v>953</v>
      </c>
      <c r="B445" s="37">
        <v>89753</v>
      </c>
      <c r="C445" s="37" t="s">
        <v>82</v>
      </c>
      <c r="D445" s="37" t="s">
        <v>954</v>
      </c>
      <c r="E445" s="38" t="s">
        <v>65</v>
      </c>
      <c r="F445" s="39">
        <v>1</v>
      </c>
      <c r="G445" s="40">
        <v>10.07</v>
      </c>
      <c r="H445" s="40">
        <f t="shared" si="25"/>
        <v>10.07</v>
      </c>
      <c r="I445" s="40">
        <v>12.18</v>
      </c>
      <c r="J445" s="40">
        <f t="shared" si="26"/>
        <v>12.18</v>
      </c>
      <c r="K445" s="40">
        <v>12.18</v>
      </c>
      <c r="L445" s="40">
        <f t="shared" si="27"/>
        <v>12.18</v>
      </c>
      <c r="M445" s="150">
        <f t="shared" si="24"/>
        <v>3.6733687883390335E-6</v>
      </c>
      <c r="N445" s="71"/>
    </row>
    <row r="446" spans="1:14" ht="39" customHeight="1">
      <c r="A446" s="37" t="s">
        <v>955</v>
      </c>
      <c r="B446" s="37" t="s">
        <v>956</v>
      </c>
      <c r="C446" s="37" t="s">
        <v>63</v>
      </c>
      <c r="D446" s="37" t="s">
        <v>957</v>
      </c>
      <c r="E446" s="38" t="s">
        <v>65</v>
      </c>
      <c r="F446" s="39">
        <v>1</v>
      </c>
      <c r="G446" s="40">
        <v>16.32</v>
      </c>
      <c r="H446" s="40">
        <f t="shared" si="25"/>
        <v>16.32</v>
      </c>
      <c r="I446" s="40">
        <v>19.739999999999998</v>
      </c>
      <c r="J446" s="40">
        <f t="shared" si="26"/>
        <v>19.739999999999998</v>
      </c>
      <c r="K446" s="40">
        <v>19.739999999999998</v>
      </c>
      <c r="L446" s="40">
        <f t="shared" si="27"/>
        <v>19.739999999999998</v>
      </c>
      <c r="M446" s="150">
        <f t="shared" si="24"/>
        <v>5.9533907948942956E-6</v>
      </c>
      <c r="N446" s="71"/>
    </row>
    <row r="447" spans="1:14" ht="39" customHeight="1">
      <c r="A447" s="37" t="s">
        <v>958</v>
      </c>
      <c r="B447" s="37" t="s">
        <v>959</v>
      </c>
      <c r="C447" s="37" t="s">
        <v>63</v>
      </c>
      <c r="D447" s="37" t="s">
        <v>960</v>
      </c>
      <c r="E447" s="38" t="s">
        <v>65</v>
      </c>
      <c r="F447" s="39">
        <v>1</v>
      </c>
      <c r="G447" s="40">
        <v>24.44</v>
      </c>
      <c r="H447" s="40">
        <f t="shared" si="25"/>
        <v>24.44</v>
      </c>
      <c r="I447" s="40">
        <v>29.56</v>
      </c>
      <c r="J447" s="40">
        <f t="shared" si="26"/>
        <v>29.56</v>
      </c>
      <c r="K447" s="40">
        <v>29.56</v>
      </c>
      <c r="L447" s="40">
        <f t="shared" si="27"/>
        <v>29.56</v>
      </c>
      <c r="M447" s="150">
        <f t="shared" si="24"/>
        <v>8.9150066817160784E-6</v>
      </c>
      <c r="N447" s="71"/>
    </row>
    <row r="448" spans="1:14" ht="39" customHeight="1">
      <c r="A448" s="37" t="s">
        <v>961</v>
      </c>
      <c r="B448" s="37">
        <v>89712</v>
      </c>
      <c r="C448" s="37" t="s">
        <v>82</v>
      </c>
      <c r="D448" s="37" t="s">
        <v>933</v>
      </c>
      <c r="E448" s="38" t="s">
        <v>115</v>
      </c>
      <c r="F448" s="39">
        <v>59.8</v>
      </c>
      <c r="G448" s="40">
        <v>29.52</v>
      </c>
      <c r="H448" s="40">
        <f t="shared" si="25"/>
        <v>29.52</v>
      </c>
      <c r="I448" s="40">
        <v>35.700000000000003</v>
      </c>
      <c r="J448" s="40">
        <f t="shared" si="26"/>
        <v>35.700000000000003</v>
      </c>
      <c r="K448" s="40">
        <v>2134.86</v>
      </c>
      <c r="L448" s="40">
        <f t="shared" si="27"/>
        <v>2134.86</v>
      </c>
      <c r="M448" s="150">
        <f t="shared" si="24"/>
        <v>6.4385288107335543E-4</v>
      </c>
      <c r="N448" s="71"/>
    </row>
    <row r="449" spans="1:14" ht="39" customHeight="1">
      <c r="A449" s="37" t="s">
        <v>962</v>
      </c>
      <c r="B449" s="37">
        <v>89713</v>
      </c>
      <c r="C449" s="37" t="s">
        <v>82</v>
      </c>
      <c r="D449" s="37" t="s">
        <v>935</v>
      </c>
      <c r="E449" s="38" t="s">
        <v>115</v>
      </c>
      <c r="F449" s="39">
        <v>31</v>
      </c>
      <c r="G449" s="40">
        <v>36.67</v>
      </c>
      <c r="H449" s="40">
        <f t="shared" si="25"/>
        <v>36.67</v>
      </c>
      <c r="I449" s="40">
        <v>44.35</v>
      </c>
      <c r="J449" s="40">
        <f t="shared" si="26"/>
        <v>44.35</v>
      </c>
      <c r="K449" s="40">
        <v>1374.85</v>
      </c>
      <c r="L449" s="40">
        <f t="shared" si="27"/>
        <v>1374.85</v>
      </c>
      <c r="M449" s="150">
        <f t="shared" si="24"/>
        <v>4.1464130366567484E-4</v>
      </c>
      <c r="N449" s="71"/>
    </row>
    <row r="450" spans="1:14" ht="39" customHeight="1">
      <c r="A450" s="37" t="s">
        <v>963</v>
      </c>
      <c r="B450" s="37">
        <v>89825</v>
      </c>
      <c r="C450" s="37" t="s">
        <v>82</v>
      </c>
      <c r="D450" s="37" t="s">
        <v>964</v>
      </c>
      <c r="E450" s="38" t="s">
        <v>65</v>
      </c>
      <c r="F450" s="39">
        <v>19</v>
      </c>
      <c r="G450" s="40">
        <v>17.149999999999999</v>
      </c>
      <c r="H450" s="40">
        <f t="shared" si="25"/>
        <v>17.149999999999999</v>
      </c>
      <c r="I450" s="40">
        <v>20.74</v>
      </c>
      <c r="J450" s="40">
        <f t="shared" si="26"/>
        <v>20.74</v>
      </c>
      <c r="K450" s="40">
        <v>394.06</v>
      </c>
      <c r="L450" s="40">
        <f t="shared" si="27"/>
        <v>394.06</v>
      </c>
      <c r="M450" s="150">
        <f t="shared" si="24"/>
        <v>1.1884463914063051E-4</v>
      </c>
      <c r="N450" s="71"/>
    </row>
    <row r="451" spans="1:14" ht="52" customHeight="1">
      <c r="A451" s="37" t="s">
        <v>965</v>
      </c>
      <c r="B451" s="37" t="s">
        <v>966</v>
      </c>
      <c r="C451" s="37" t="s">
        <v>63</v>
      </c>
      <c r="D451" s="37" t="s">
        <v>967</v>
      </c>
      <c r="E451" s="38" t="s">
        <v>65</v>
      </c>
      <c r="F451" s="39">
        <v>3</v>
      </c>
      <c r="G451" s="40">
        <v>33.28</v>
      </c>
      <c r="H451" s="40">
        <f t="shared" si="25"/>
        <v>33.28</v>
      </c>
      <c r="I451" s="40">
        <v>40.25</v>
      </c>
      <c r="J451" s="40">
        <f t="shared" si="26"/>
        <v>40.25</v>
      </c>
      <c r="K451" s="40">
        <v>120.75</v>
      </c>
      <c r="L451" s="40">
        <f t="shared" si="27"/>
        <v>120.75</v>
      </c>
      <c r="M451" s="150">
        <f t="shared" si="24"/>
        <v>3.6417018160257661E-5</v>
      </c>
      <c r="N451" s="71"/>
    </row>
    <row r="452" spans="1:14" ht="52" customHeight="1">
      <c r="A452" s="37" t="s">
        <v>968</v>
      </c>
      <c r="B452" s="37" t="s">
        <v>969</v>
      </c>
      <c r="C452" s="37" t="s">
        <v>63</v>
      </c>
      <c r="D452" s="37" t="s">
        <v>970</v>
      </c>
      <c r="E452" s="38" t="s">
        <v>65</v>
      </c>
      <c r="F452" s="39">
        <v>1</v>
      </c>
      <c r="G452" s="40">
        <v>28.95</v>
      </c>
      <c r="H452" s="40">
        <f t="shared" si="25"/>
        <v>28.95</v>
      </c>
      <c r="I452" s="40">
        <v>35.01</v>
      </c>
      <c r="J452" s="40">
        <f t="shared" si="26"/>
        <v>35.01</v>
      </c>
      <c r="K452" s="40">
        <v>35.01</v>
      </c>
      <c r="L452" s="40">
        <f t="shared" si="27"/>
        <v>35.01</v>
      </c>
      <c r="M452" s="150">
        <f t="shared" si="24"/>
        <v>1.0558673339880915E-5</v>
      </c>
      <c r="N452" s="71"/>
    </row>
    <row r="453" spans="1:14" ht="24" customHeight="1">
      <c r="A453" s="32" t="s">
        <v>971</v>
      </c>
      <c r="B453" s="32" t="s">
        <v>55</v>
      </c>
      <c r="C453" s="32"/>
      <c r="D453" s="32" t="s">
        <v>972</v>
      </c>
      <c r="E453" s="33"/>
      <c r="F453" s="34">
        <v>1</v>
      </c>
      <c r="G453" s="34" t="s">
        <v>56</v>
      </c>
      <c r="H453" s="34" t="s">
        <v>56</v>
      </c>
      <c r="I453" s="34" t="s">
        <v>56</v>
      </c>
      <c r="J453" s="34" t="s">
        <v>56</v>
      </c>
      <c r="K453" s="35">
        <f>SUM(K454:K458)</f>
        <v>4656.5300000000007</v>
      </c>
      <c r="L453" s="35">
        <f>SUM(L454:L458)</f>
        <v>4656.5300000000007</v>
      </c>
      <c r="M453" s="151">
        <f t="shared" si="24"/>
        <v>1.4043638722466636E-3</v>
      </c>
      <c r="N453" s="71"/>
    </row>
    <row r="454" spans="1:14" ht="24" customHeight="1">
      <c r="A454" s="37" t="s">
        <v>973</v>
      </c>
      <c r="B454" s="37">
        <v>93358</v>
      </c>
      <c r="C454" s="37" t="s">
        <v>82</v>
      </c>
      <c r="D454" s="37" t="s">
        <v>741</v>
      </c>
      <c r="E454" s="38" t="s">
        <v>126</v>
      </c>
      <c r="F454" s="39">
        <v>1.35</v>
      </c>
      <c r="G454" s="40">
        <v>98.65</v>
      </c>
      <c r="H454" s="40">
        <f t="shared" si="25"/>
        <v>98.65</v>
      </c>
      <c r="I454" s="40">
        <v>119.31</v>
      </c>
      <c r="J454" s="40">
        <f t="shared" si="26"/>
        <v>119.3111</v>
      </c>
      <c r="K454" s="40">
        <v>161.07</v>
      </c>
      <c r="L454" s="40">
        <f t="shared" si="27"/>
        <v>161.07</v>
      </c>
      <c r="M454" s="150">
        <f t="shared" si="24"/>
        <v>4.857713552855239E-5</v>
      </c>
      <c r="N454" s="71"/>
    </row>
    <row r="455" spans="1:14" ht="39" customHeight="1">
      <c r="A455" s="37" t="s">
        <v>974</v>
      </c>
      <c r="B455" s="37">
        <v>96536</v>
      </c>
      <c r="C455" s="37" t="s">
        <v>82</v>
      </c>
      <c r="D455" s="37" t="s">
        <v>280</v>
      </c>
      <c r="E455" s="38" t="s">
        <v>84</v>
      </c>
      <c r="F455" s="39">
        <v>10.68</v>
      </c>
      <c r="G455" s="40">
        <v>72.069999999999993</v>
      </c>
      <c r="H455" s="40">
        <f t="shared" si="25"/>
        <v>72.069999999999993</v>
      </c>
      <c r="I455" s="40">
        <v>87.16</v>
      </c>
      <c r="J455" s="40">
        <f t="shared" si="26"/>
        <v>87.1601</v>
      </c>
      <c r="K455" s="40">
        <v>930.87</v>
      </c>
      <c r="L455" s="40">
        <f t="shared" si="27"/>
        <v>930.87</v>
      </c>
      <c r="M455" s="150">
        <f t="shared" si="24"/>
        <v>2.8074128111667951E-4</v>
      </c>
      <c r="N455" s="71"/>
    </row>
    <row r="456" spans="1:14" ht="39" customHeight="1">
      <c r="A456" s="37" t="s">
        <v>975</v>
      </c>
      <c r="B456" s="37" t="s">
        <v>976</v>
      </c>
      <c r="C456" s="37" t="s">
        <v>63</v>
      </c>
      <c r="D456" s="37" t="s">
        <v>977</v>
      </c>
      <c r="E456" s="38" t="s">
        <v>126</v>
      </c>
      <c r="F456" s="39">
        <v>0.75</v>
      </c>
      <c r="G456" s="40">
        <v>547.02</v>
      </c>
      <c r="H456" s="40">
        <f t="shared" si="25"/>
        <v>547.03</v>
      </c>
      <c r="I456" s="40">
        <v>661.57</v>
      </c>
      <c r="J456" s="40">
        <f t="shared" si="26"/>
        <v>661.57330000000002</v>
      </c>
      <c r="K456" s="40">
        <v>496.18</v>
      </c>
      <c r="L456" s="40">
        <f t="shared" si="27"/>
        <v>496.18</v>
      </c>
      <c r="M456" s="150">
        <f t="shared" si="24"/>
        <v>1.4964303164187697E-4</v>
      </c>
      <c r="N456" s="71"/>
    </row>
    <row r="457" spans="1:14" ht="26" customHeight="1">
      <c r="A457" s="37" t="s">
        <v>978</v>
      </c>
      <c r="B457" s="37">
        <v>98555</v>
      </c>
      <c r="C457" s="37" t="s">
        <v>82</v>
      </c>
      <c r="D457" s="37" t="s">
        <v>979</v>
      </c>
      <c r="E457" s="38" t="s">
        <v>84</v>
      </c>
      <c r="F457" s="39">
        <v>5.44</v>
      </c>
      <c r="G457" s="40">
        <v>36.450000000000003</v>
      </c>
      <c r="H457" s="40">
        <f t="shared" si="25"/>
        <v>36.450000000000003</v>
      </c>
      <c r="I457" s="40">
        <v>44.08</v>
      </c>
      <c r="J457" s="40">
        <f t="shared" si="26"/>
        <v>44.080800000000004</v>
      </c>
      <c r="K457" s="40">
        <v>239.8</v>
      </c>
      <c r="L457" s="40">
        <f t="shared" si="27"/>
        <v>239.8</v>
      </c>
      <c r="M457" s="150">
        <f t="shared" si="24"/>
        <v>7.2321332959252903E-5</v>
      </c>
      <c r="N457" s="71"/>
    </row>
    <row r="458" spans="1:14" ht="39" customHeight="1">
      <c r="A458" s="37" t="s">
        <v>980</v>
      </c>
      <c r="B458" s="37">
        <v>103002</v>
      </c>
      <c r="C458" s="37" t="s">
        <v>82</v>
      </c>
      <c r="D458" s="37" t="s">
        <v>981</v>
      </c>
      <c r="E458" s="38" t="s">
        <v>65</v>
      </c>
      <c r="F458" s="39">
        <v>9</v>
      </c>
      <c r="G458" s="40">
        <v>259.87</v>
      </c>
      <c r="H458" s="40">
        <f t="shared" si="25"/>
        <v>259.87</v>
      </c>
      <c r="I458" s="40">
        <v>314.29000000000002</v>
      </c>
      <c r="J458" s="40">
        <f t="shared" si="26"/>
        <v>314.29000000000002</v>
      </c>
      <c r="K458" s="40">
        <v>2828.61</v>
      </c>
      <c r="L458" s="40">
        <f t="shared" si="27"/>
        <v>2828.61</v>
      </c>
      <c r="M458" s="150">
        <f t="shared" si="24"/>
        <v>8.5308109100030169E-4</v>
      </c>
      <c r="N458" s="71"/>
    </row>
    <row r="459" spans="1:14" ht="24" customHeight="1">
      <c r="A459" s="32" t="s">
        <v>982</v>
      </c>
      <c r="B459" s="32" t="s">
        <v>55</v>
      </c>
      <c r="C459" s="32"/>
      <c r="D459" s="32" t="s">
        <v>983</v>
      </c>
      <c r="E459" s="33"/>
      <c r="F459" s="34">
        <v>1</v>
      </c>
      <c r="G459" s="34" t="s">
        <v>56</v>
      </c>
      <c r="H459" s="34" t="s">
        <v>56</v>
      </c>
      <c r="I459" s="34" t="s">
        <v>56</v>
      </c>
      <c r="J459" s="34" t="s">
        <v>56</v>
      </c>
      <c r="K459" s="35">
        <f>K460+K462+K464</f>
        <v>12024.769999999999</v>
      </c>
      <c r="L459" s="35">
        <f>L460+L462+L464</f>
        <v>12024.769999999999</v>
      </c>
      <c r="M459" s="151">
        <f t="shared" ref="M459:M522" si="28">L459/$L$727</f>
        <v>3.6265529396515236E-3</v>
      </c>
      <c r="N459" s="71"/>
    </row>
    <row r="460" spans="1:14" ht="24" customHeight="1">
      <c r="A460" s="32" t="s">
        <v>984</v>
      </c>
      <c r="B460" s="32" t="s">
        <v>55</v>
      </c>
      <c r="C460" s="32"/>
      <c r="D460" s="32" t="s">
        <v>985</v>
      </c>
      <c r="E460" s="33"/>
      <c r="F460" s="34">
        <v>1</v>
      </c>
      <c r="G460" s="34" t="s">
        <v>56</v>
      </c>
      <c r="H460" s="34" t="s">
        <v>56</v>
      </c>
      <c r="I460" s="34" t="s">
        <v>56</v>
      </c>
      <c r="J460" s="34" t="s">
        <v>56</v>
      </c>
      <c r="K460" s="35">
        <f>SUM(K461)</f>
        <v>1698.7</v>
      </c>
      <c r="L460" s="35">
        <f>SUM(L461)</f>
        <v>1698.7</v>
      </c>
      <c r="M460" s="151">
        <f t="shared" si="28"/>
        <v>5.1231129398616722E-4</v>
      </c>
      <c r="N460" s="71"/>
    </row>
    <row r="461" spans="1:14" ht="52" customHeight="1">
      <c r="A461" s="37" t="s">
        <v>986</v>
      </c>
      <c r="B461" s="37" t="s">
        <v>987</v>
      </c>
      <c r="C461" s="37" t="s">
        <v>63</v>
      </c>
      <c r="D461" s="37" t="s">
        <v>988</v>
      </c>
      <c r="E461" s="38" t="s">
        <v>65</v>
      </c>
      <c r="F461" s="39">
        <v>2</v>
      </c>
      <c r="G461" s="40">
        <v>702.29</v>
      </c>
      <c r="H461" s="40">
        <f t="shared" si="25"/>
        <v>702.29</v>
      </c>
      <c r="I461" s="40">
        <v>849.35</v>
      </c>
      <c r="J461" s="40">
        <f t="shared" si="26"/>
        <v>849.35</v>
      </c>
      <c r="K461" s="40">
        <v>1698.7</v>
      </c>
      <c r="L461" s="40">
        <f t="shared" si="27"/>
        <v>1698.7</v>
      </c>
      <c r="M461" s="150">
        <f t="shared" si="28"/>
        <v>5.1231129398616722E-4</v>
      </c>
      <c r="N461" s="71"/>
    </row>
    <row r="462" spans="1:14" ht="24" customHeight="1">
      <c r="A462" s="32" t="s">
        <v>989</v>
      </c>
      <c r="B462" s="32" t="s">
        <v>55</v>
      </c>
      <c r="C462" s="32"/>
      <c r="D462" s="32" t="s">
        <v>990</v>
      </c>
      <c r="E462" s="33"/>
      <c r="F462" s="34">
        <v>1</v>
      </c>
      <c r="G462" s="34" t="s">
        <v>56</v>
      </c>
      <c r="H462" s="34" t="s">
        <v>56</v>
      </c>
      <c r="I462" s="34" t="s">
        <v>56</v>
      </c>
      <c r="J462" s="34" t="s">
        <v>56</v>
      </c>
      <c r="K462" s="35">
        <f>SUM(K463)</f>
        <v>247.2</v>
      </c>
      <c r="L462" s="35">
        <f>SUM(L463)</f>
        <v>247.2</v>
      </c>
      <c r="M462" s="151">
        <f t="shared" si="28"/>
        <v>7.4553100531806976E-5</v>
      </c>
      <c r="N462" s="71"/>
    </row>
    <row r="463" spans="1:14" ht="39" customHeight="1">
      <c r="A463" s="37" t="s">
        <v>991</v>
      </c>
      <c r="B463" s="37">
        <v>89495</v>
      </c>
      <c r="C463" s="37" t="s">
        <v>82</v>
      </c>
      <c r="D463" s="37" t="s">
        <v>992</v>
      </c>
      <c r="E463" s="38" t="s">
        <v>65</v>
      </c>
      <c r="F463" s="39">
        <v>8</v>
      </c>
      <c r="G463" s="40">
        <v>25.55</v>
      </c>
      <c r="H463" s="40">
        <f t="shared" ref="H463:H525" si="29">ROUND(J463/(1+$B$4),2)</f>
        <v>25.55</v>
      </c>
      <c r="I463" s="40">
        <v>30.9</v>
      </c>
      <c r="J463" s="40">
        <f t="shared" ref="J463:J525" si="30">TRUNC(L463/F463,4)</f>
        <v>30.9</v>
      </c>
      <c r="K463" s="40">
        <v>247.2</v>
      </c>
      <c r="L463" s="40">
        <f t="shared" ref="L463:L525" si="31">ROUND((1-$B$6)*K463,2)</f>
        <v>247.2</v>
      </c>
      <c r="M463" s="150">
        <f t="shared" si="28"/>
        <v>7.4553100531806976E-5</v>
      </c>
      <c r="N463" s="71"/>
    </row>
    <row r="464" spans="1:14" ht="24" customHeight="1">
      <c r="A464" s="32" t="s">
        <v>993</v>
      </c>
      <c r="B464" s="32" t="s">
        <v>55</v>
      </c>
      <c r="C464" s="32"/>
      <c r="D464" s="32" t="s">
        <v>901</v>
      </c>
      <c r="E464" s="33"/>
      <c r="F464" s="34">
        <v>1</v>
      </c>
      <c r="G464" s="34" t="s">
        <v>56</v>
      </c>
      <c r="H464" s="34" t="s">
        <v>56</v>
      </c>
      <c r="I464" s="34" t="s">
        <v>56</v>
      </c>
      <c r="J464" s="34" t="s">
        <v>56</v>
      </c>
      <c r="K464" s="35">
        <f>SUM(K465:K475)</f>
        <v>10078.869999999999</v>
      </c>
      <c r="L464" s="35">
        <f>SUM(L465:L475)</f>
        <v>10078.869999999999</v>
      </c>
      <c r="M464" s="151">
        <f t="shared" si="28"/>
        <v>3.0396885451335494E-3</v>
      </c>
      <c r="N464" s="71"/>
    </row>
    <row r="465" spans="1:14" ht="39" customHeight="1">
      <c r="A465" s="37" t="s">
        <v>994</v>
      </c>
      <c r="B465" s="37">
        <v>89531</v>
      </c>
      <c r="C465" s="37" t="s">
        <v>82</v>
      </c>
      <c r="D465" s="37" t="s">
        <v>995</v>
      </c>
      <c r="E465" s="38" t="s">
        <v>65</v>
      </c>
      <c r="F465" s="39">
        <v>6</v>
      </c>
      <c r="G465" s="40">
        <v>37.799999999999997</v>
      </c>
      <c r="H465" s="40">
        <f t="shared" si="29"/>
        <v>37.799999999999997</v>
      </c>
      <c r="I465" s="40">
        <v>45.72</v>
      </c>
      <c r="J465" s="40">
        <f t="shared" si="30"/>
        <v>45.72</v>
      </c>
      <c r="K465" s="40">
        <v>274.32</v>
      </c>
      <c r="L465" s="40">
        <f t="shared" si="31"/>
        <v>274.32</v>
      </c>
      <c r="M465" s="150">
        <f t="shared" si="28"/>
        <v>8.2732227095005229E-5</v>
      </c>
      <c r="N465" s="71"/>
    </row>
    <row r="466" spans="1:14" ht="39" customHeight="1">
      <c r="A466" s="37" t="s">
        <v>996</v>
      </c>
      <c r="B466" s="37">
        <v>89584</v>
      </c>
      <c r="C466" s="37" t="s">
        <v>82</v>
      </c>
      <c r="D466" s="37" t="s">
        <v>997</v>
      </c>
      <c r="E466" s="38" t="s">
        <v>65</v>
      </c>
      <c r="F466" s="39">
        <v>10</v>
      </c>
      <c r="G466" s="40">
        <v>45.03</v>
      </c>
      <c r="H466" s="40">
        <f t="shared" si="29"/>
        <v>45.03</v>
      </c>
      <c r="I466" s="40">
        <v>54.46</v>
      </c>
      <c r="J466" s="40">
        <f t="shared" si="30"/>
        <v>54.46</v>
      </c>
      <c r="K466" s="40">
        <v>544.6</v>
      </c>
      <c r="L466" s="40">
        <f t="shared" si="31"/>
        <v>544.6</v>
      </c>
      <c r="M466" s="150">
        <f t="shared" si="28"/>
        <v>1.6424602973148092E-4</v>
      </c>
      <c r="N466" s="71"/>
    </row>
    <row r="467" spans="1:14" ht="39" customHeight="1">
      <c r="A467" s="37" t="s">
        <v>998</v>
      </c>
      <c r="B467" s="37">
        <v>104167</v>
      </c>
      <c r="C467" s="37" t="s">
        <v>82</v>
      </c>
      <c r="D467" s="37" t="s">
        <v>999</v>
      </c>
      <c r="E467" s="38" t="s">
        <v>65</v>
      </c>
      <c r="F467" s="39">
        <v>4</v>
      </c>
      <c r="G467" s="40">
        <v>119.85</v>
      </c>
      <c r="H467" s="40">
        <f t="shared" si="29"/>
        <v>119.85</v>
      </c>
      <c r="I467" s="40">
        <v>144.94999999999999</v>
      </c>
      <c r="J467" s="40">
        <f t="shared" si="30"/>
        <v>144.94999999999999</v>
      </c>
      <c r="K467" s="40">
        <v>579.79999999999995</v>
      </c>
      <c r="L467" s="40">
        <f t="shared" si="31"/>
        <v>579.79999999999995</v>
      </c>
      <c r="M467" s="150">
        <f t="shared" si="28"/>
        <v>1.7486200521173821E-4</v>
      </c>
      <c r="N467" s="71"/>
    </row>
    <row r="468" spans="1:14" ht="39" customHeight="1">
      <c r="A468" s="37" t="s">
        <v>1000</v>
      </c>
      <c r="B468" s="37">
        <v>89512</v>
      </c>
      <c r="C468" s="37" t="s">
        <v>82</v>
      </c>
      <c r="D468" s="37" t="s">
        <v>1001</v>
      </c>
      <c r="E468" s="38" t="s">
        <v>115</v>
      </c>
      <c r="F468" s="39">
        <v>46.7</v>
      </c>
      <c r="G468" s="40">
        <v>51.99</v>
      </c>
      <c r="H468" s="40">
        <f t="shared" si="29"/>
        <v>51.99</v>
      </c>
      <c r="I468" s="40">
        <v>62.88</v>
      </c>
      <c r="J468" s="40">
        <f t="shared" si="30"/>
        <v>62.88</v>
      </c>
      <c r="K468" s="40">
        <v>2936.5</v>
      </c>
      <c r="L468" s="40">
        <f t="shared" si="31"/>
        <v>2936.5</v>
      </c>
      <c r="M468" s="150">
        <f t="shared" si="28"/>
        <v>8.8561965902771525E-4</v>
      </c>
      <c r="N468" s="71"/>
    </row>
    <row r="469" spans="1:14" ht="39" customHeight="1">
      <c r="A469" s="37" t="s">
        <v>1002</v>
      </c>
      <c r="B469" s="37">
        <v>89580</v>
      </c>
      <c r="C469" s="37" t="s">
        <v>82</v>
      </c>
      <c r="D469" s="37" t="s">
        <v>1003</v>
      </c>
      <c r="E469" s="38" t="s">
        <v>115</v>
      </c>
      <c r="F469" s="39">
        <v>7.8</v>
      </c>
      <c r="G469" s="40">
        <v>68.75</v>
      </c>
      <c r="H469" s="40">
        <f t="shared" si="29"/>
        <v>68.75</v>
      </c>
      <c r="I469" s="40">
        <v>83.15</v>
      </c>
      <c r="J469" s="40">
        <f t="shared" si="30"/>
        <v>83.15</v>
      </c>
      <c r="K469" s="40">
        <v>648.57000000000005</v>
      </c>
      <c r="L469" s="40">
        <f t="shared" si="31"/>
        <v>648.57000000000005</v>
      </c>
      <c r="M469" s="150">
        <f t="shared" si="28"/>
        <v>1.9560236412586595E-4</v>
      </c>
      <c r="N469" s="71"/>
    </row>
    <row r="470" spans="1:14" ht="39" customHeight="1">
      <c r="A470" s="37" t="s">
        <v>1004</v>
      </c>
      <c r="B470" s="37">
        <v>104166</v>
      </c>
      <c r="C470" s="37" t="s">
        <v>82</v>
      </c>
      <c r="D470" s="37" t="s">
        <v>1005</v>
      </c>
      <c r="E470" s="38" t="s">
        <v>115</v>
      </c>
      <c r="F470" s="39">
        <v>5.0999999999999996</v>
      </c>
      <c r="G470" s="40">
        <v>75.62</v>
      </c>
      <c r="H470" s="40">
        <f t="shared" si="29"/>
        <v>75.62</v>
      </c>
      <c r="I470" s="40">
        <v>91.45</v>
      </c>
      <c r="J470" s="40">
        <f t="shared" si="30"/>
        <v>91.450900000000004</v>
      </c>
      <c r="K470" s="40">
        <v>466.4</v>
      </c>
      <c r="L470" s="40">
        <f t="shared" si="31"/>
        <v>466.4</v>
      </c>
      <c r="M470" s="150">
        <f t="shared" si="28"/>
        <v>1.4066167511340928E-4</v>
      </c>
      <c r="N470" s="71"/>
    </row>
    <row r="471" spans="1:14" ht="52" customHeight="1">
      <c r="A471" s="37" t="s">
        <v>1006</v>
      </c>
      <c r="B471" s="37" t="s">
        <v>1007</v>
      </c>
      <c r="C471" s="37" t="s">
        <v>63</v>
      </c>
      <c r="D471" s="37" t="s">
        <v>1008</v>
      </c>
      <c r="E471" s="38" t="s">
        <v>115</v>
      </c>
      <c r="F471" s="39">
        <v>31.8</v>
      </c>
      <c r="G471" s="40">
        <v>65.87</v>
      </c>
      <c r="H471" s="40">
        <f t="shared" si="29"/>
        <v>65.87</v>
      </c>
      <c r="I471" s="40">
        <v>79.66</v>
      </c>
      <c r="J471" s="40">
        <f t="shared" si="30"/>
        <v>79.66</v>
      </c>
      <c r="K471" s="40">
        <v>2533.19</v>
      </c>
      <c r="L471" s="40">
        <f t="shared" si="31"/>
        <v>2533.19</v>
      </c>
      <c r="M471" s="150">
        <f t="shared" si="28"/>
        <v>7.6398531042139216E-4</v>
      </c>
      <c r="N471" s="71"/>
    </row>
    <row r="472" spans="1:14" ht="24" customHeight="1">
      <c r="A472" s="37" t="s">
        <v>1009</v>
      </c>
      <c r="B472" s="37">
        <v>93358</v>
      </c>
      <c r="C472" s="37" t="s">
        <v>82</v>
      </c>
      <c r="D472" s="37" t="s">
        <v>741</v>
      </c>
      <c r="E472" s="38" t="s">
        <v>126</v>
      </c>
      <c r="F472" s="39">
        <v>1.98</v>
      </c>
      <c r="G472" s="40">
        <v>98.65</v>
      </c>
      <c r="H472" s="40">
        <f t="shared" si="29"/>
        <v>98.65</v>
      </c>
      <c r="I472" s="40">
        <v>119.31</v>
      </c>
      <c r="J472" s="40">
        <f t="shared" si="30"/>
        <v>119.30800000000001</v>
      </c>
      <c r="K472" s="40">
        <v>236.23</v>
      </c>
      <c r="L472" s="40">
        <f t="shared" si="31"/>
        <v>236.23</v>
      </c>
      <c r="M472" s="150">
        <f t="shared" si="28"/>
        <v>7.12446559006018E-5</v>
      </c>
      <c r="N472" s="71"/>
    </row>
    <row r="473" spans="1:14" ht="39" customHeight="1">
      <c r="A473" s="37" t="s">
        <v>1010</v>
      </c>
      <c r="B473" s="37">
        <v>89567</v>
      </c>
      <c r="C473" s="37" t="s">
        <v>82</v>
      </c>
      <c r="D473" s="37" t="s">
        <v>1011</v>
      </c>
      <c r="E473" s="38" t="s">
        <v>65</v>
      </c>
      <c r="F473" s="39">
        <v>4</v>
      </c>
      <c r="G473" s="40">
        <v>78.91</v>
      </c>
      <c r="H473" s="40">
        <f t="shared" si="29"/>
        <v>78.91</v>
      </c>
      <c r="I473" s="40">
        <v>95.43</v>
      </c>
      <c r="J473" s="40">
        <f t="shared" si="30"/>
        <v>95.43</v>
      </c>
      <c r="K473" s="40">
        <v>381.72</v>
      </c>
      <c r="L473" s="40">
        <f t="shared" si="31"/>
        <v>381.72</v>
      </c>
      <c r="M473" s="150">
        <f t="shared" si="28"/>
        <v>1.1512301591829032E-4</v>
      </c>
      <c r="N473" s="71"/>
    </row>
    <row r="474" spans="1:14" ht="39" customHeight="1">
      <c r="A474" s="37" t="s">
        <v>1012</v>
      </c>
      <c r="B474" s="37">
        <v>104174</v>
      </c>
      <c r="C474" s="37" t="s">
        <v>82</v>
      </c>
      <c r="D474" s="37" t="s">
        <v>1013</v>
      </c>
      <c r="E474" s="38" t="s">
        <v>65</v>
      </c>
      <c r="F474" s="39">
        <v>4</v>
      </c>
      <c r="G474" s="40">
        <v>184.61</v>
      </c>
      <c r="H474" s="40">
        <f t="shared" si="29"/>
        <v>184.61</v>
      </c>
      <c r="I474" s="40">
        <v>223.27</v>
      </c>
      <c r="J474" s="40">
        <f t="shared" si="30"/>
        <v>223.27</v>
      </c>
      <c r="K474" s="40">
        <v>893.08</v>
      </c>
      <c r="L474" s="40">
        <f t="shared" si="31"/>
        <v>893.08</v>
      </c>
      <c r="M474" s="150">
        <f t="shared" si="28"/>
        <v>2.6934418698602825E-4</v>
      </c>
      <c r="N474" s="71"/>
    </row>
    <row r="475" spans="1:14" ht="52" customHeight="1">
      <c r="A475" s="37" t="s">
        <v>1014</v>
      </c>
      <c r="B475" s="37" t="s">
        <v>1015</v>
      </c>
      <c r="C475" s="37" t="s">
        <v>63</v>
      </c>
      <c r="D475" s="37" t="s">
        <v>1016</v>
      </c>
      <c r="E475" s="38" t="s">
        <v>65</v>
      </c>
      <c r="F475" s="39">
        <v>2</v>
      </c>
      <c r="G475" s="40">
        <v>241.63</v>
      </c>
      <c r="H475" s="40">
        <f t="shared" si="29"/>
        <v>241.63</v>
      </c>
      <c r="I475" s="40">
        <v>292.23</v>
      </c>
      <c r="J475" s="40">
        <f t="shared" si="30"/>
        <v>292.23</v>
      </c>
      <c r="K475" s="40">
        <v>584.46</v>
      </c>
      <c r="L475" s="40">
        <f t="shared" si="31"/>
        <v>584.46</v>
      </c>
      <c r="M475" s="150">
        <f t="shared" si="28"/>
        <v>1.762674156020223E-4</v>
      </c>
      <c r="N475" s="71"/>
    </row>
    <row r="476" spans="1:14" ht="24" customHeight="1">
      <c r="A476" s="32">
        <v>7</v>
      </c>
      <c r="B476" s="32" t="s">
        <v>55</v>
      </c>
      <c r="C476" s="32"/>
      <c r="D476" s="32" t="s">
        <v>35</v>
      </c>
      <c r="E476" s="33"/>
      <c r="F476" s="34">
        <v>1</v>
      </c>
      <c r="G476" s="34" t="s">
        <v>56</v>
      </c>
      <c r="H476" s="34" t="s">
        <v>56</v>
      </c>
      <c r="I476" s="34" t="s">
        <v>56</v>
      </c>
      <c r="J476" s="34" t="s">
        <v>56</v>
      </c>
      <c r="K476" s="35">
        <f>K477+K535+K564+K603+K618+K652+K665</f>
        <v>270487.34999999992</v>
      </c>
      <c r="L476" s="35">
        <f>L477+L535+L564+L603+L618+L652+L665</f>
        <v>270487.34999999992</v>
      </c>
      <c r="M476" s="151">
        <f t="shared" si="28"/>
        <v>8.1576337367039065E-2</v>
      </c>
      <c r="N476" s="71"/>
    </row>
    <row r="477" spans="1:14" ht="24" customHeight="1">
      <c r="A477" s="32" t="s">
        <v>1017</v>
      </c>
      <c r="B477" s="32" t="s">
        <v>55</v>
      </c>
      <c r="C477" s="32"/>
      <c r="D477" s="32" t="s">
        <v>1018</v>
      </c>
      <c r="E477" s="33"/>
      <c r="F477" s="34">
        <v>1</v>
      </c>
      <c r="G477" s="34" t="s">
        <v>56</v>
      </c>
      <c r="H477" s="34" t="s">
        <v>56</v>
      </c>
      <c r="I477" s="34" t="s">
        <v>56</v>
      </c>
      <c r="J477" s="34" t="s">
        <v>56</v>
      </c>
      <c r="K477" s="35">
        <f>K478+K491+K508+K517+K523+K532</f>
        <v>90061.059999999983</v>
      </c>
      <c r="L477" s="35">
        <f>L478+L491+L508+L517+L523+L532</f>
        <v>90061.059999999983</v>
      </c>
      <c r="M477" s="151">
        <f t="shared" si="28"/>
        <v>2.7161534224033574E-2</v>
      </c>
      <c r="N477" s="71"/>
    </row>
    <row r="478" spans="1:14" ht="26" customHeight="1">
      <c r="A478" s="32" t="s">
        <v>1019</v>
      </c>
      <c r="B478" s="32" t="s">
        <v>55</v>
      </c>
      <c r="C478" s="32"/>
      <c r="D478" s="32" t="s">
        <v>1020</v>
      </c>
      <c r="E478" s="33"/>
      <c r="F478" s="34">
        <v>1</v>
      </c>
      <c r="G478" s="34" t="s">
        <v>56</v>
      </c>
      <c r="H478" s="34" t="s">
        <v>56</v>
      </c>
      <c r="I478" s="34" t="s">
        <v>56</v>
      </c>
      <c r="J478" s="34" t="s">
        <v>56</v>
      </c>
      <c r="K478" s="35">
        <f>SUM(K479:K490)</f>
        <v>10268.290000000001</v>
      </c>
      <c r="L478" s="35">
        <f>SUM(L479:L490)</f>
        <v>10268.290000000001</v>
      </c>
      <c r="M478" s="151">
        <f t="shared" si="28"/>
        <v>3.0968157631866846E-3</v>
      </c>
      <c r="N478" s="71"/>
    </row>
    <row r="479" spans="1:14" ht="26" customHeight="1">
      <c r="A479" s="37" t="s">
        <v>1021</v>
      </c>
      <c r="B479" s="37">
        <v>93673</v>
      </c>
      <c r="C479" s="37" t="s">
        <v>82</v>
      </c>
      <c r="D479" s="37" t="s">
        <v>1022</v>
      </c>
      <c r="E479" s="38" t="s">
        <v>65</v>
      </c>
      <c r="F479" s="39">
        <v>1</v>
      </c>
      <c r="G479" s="40">
        <v>137.34</v>
      </c>
      <c r="H479" s="40">
        <f t="shared" si="29"/>
        <v>137.34</v>
      </c>
      <c r="I479" s="40">
        <v>166.1</v>
      </c>
      <c r="J479" s="40">
        <f t="shared" si="30"/>
        <v>166.1</v>
      </c>
      <c r="K479" s="40">
        <v>166.1</v>
      </c>
      <c r="L479" s="40">
        <f t="shared" si="31"/>
        <v>166.1</v>
      </c>
      <c r="M479" s="150">
        <f t="shared" si="28"/>
        <v>5.0094134297464159E-5</v>
      </c>
      <c r="N479" s="71"/>
    </row>
    <row r="480" spans="1:14" ht="26" customHeight="1">
      <c r="A480" s="37" t="s">
        <v>1023</v>
      </c>
      <c r="B480" s="37">
        <v>93653</v>
      </c>
      <c r="C480" s="37" t="s">
        <v>82</v>
      </c>
      <c r="D480" s="37" t="s">
        <v>1024</v>
      </c>
      <c r="E480" s="38" t="s">
        <v>65</v>
      </c>
      <c r="F480" s="39">
        <v>10</v>
      </c>
      <c r="G480" s="40">
        <v>17</v>
      </c>
      <c r="H480" s="40">
        <f t="shared" si="29"/>
        <v>17</v>
      </c>
      <c r="I480" s="40">
        <v>20.56</v>
      </c>
      <c r="J480" s="40">
        <f t="shared" si="30"/>
        <v>20.56</v>
      </c>
      <c r="K480" s="40">
        <v>205.6</v>
      </c>
      <c r="L480" s="40">
        <f t="shared" si="31"/>
        <v>205.6</v>
      </c>
      <c r="M480" s="150">
        <f t="shared" si="28"/>
        <v>6.2006947691502898E-5</v>
      </c>
      <c r="N480" s="71"/>
    </row>
    <row r="481" spans="1:14" ht="26" customHeight="1">
      <c r="A481" s="37" t="s">
        <v>1025</v>
      </c>
      <c r="B481" s="37">
        <v>93654</v>
      </c>
      <c r="C481" s="37" t="s">
        <v>82</v>
      </c>
      <c r="D481" s="37" t="s">
        <v>1026</v>
      </c>
      <c r="E481" s="38" t="s">
        <v>65</v>
      </c>
      <c r="F481" s="39">
        <v>10</v>
      </c>
      <c r="G481" s="40">
        <v>17.73</v>
      </c>
      <c r="H481" s="40">
        <f t="shared" si="29"/>
        <v>17.73</v>
      </c>
      <c r="I481" s="40">
        <v>21.44</v>
      </c>
      <c r="J481" s="40">
        <f t="shared" si="30"/>
        <v>21.44</v>
      </c>
      <c r="K481" s="40">
        <v>214.4</v>
      </c>
      <c r="L481" s="40">
        <f t="shared" si="31"/>
        <v>214.4</v>
      </c>
      <c r="M481" s="150">
        <f t="shared" si="28"/>
        <v>6.466094156156722E-5</v>
      </c>
      <c r="N481" s="71"/>
    </row>
    <row r="482" spans="1:14" ht="26" customHeight="1">
      <c r="A482" s="37" t="s">
        <v>1027</v>
      </c>
      <c r="B482" s="37">
        <v>93655</v>
      </c>
      <c r="C482" s="37" t="s">
        <v>82</v>
      </c>
      <c r="D482" s="37" t="s">
        <v>1028</v>
      </c>
      <c r="E482" s="38" t="s">
        <v>65</v>
      </c>
      <c r="F482" s="39">
        <v>2</v>
      </c>
      <c r="G482" s="40">
        <v>19.190000000000001</v>
      </c>
      <c r="H482" s="40">
        <f t="shared" si="29"/>
        <v>19.190000000000001</v>
      </c>
      <c r="I482" s="40">
        <v>23.21</v>
      </c>
      <c r="J482" s="40">
        <f t="shared" si="30"/>
        <v>23.21</v>
      </c>
      <c r="K482" s="40">
        <v>46.42</v>
      </c>
      <c r="L482" s="40">
        <f t="shared" si="31"/>
        <v>46.42</v>
      </c>
      <c r="M482" s="150">
        <f t="shared" si="28"/>
        <v>1.3999817664589322E-5</v>
      </c>
      <c r="N482" s="71"/>
    </row>
    <row r="483" spans="1:14" ht="26" customHeight="1">
      <c r="A483" s="37" t="s">
        <v>1029</v>
      </c>
      <c r="B483" s="37">
        <v>93657</v>
      </c>
      <c r="C483" s="37" t="s">
        <v>82</v>
      </c>
      <c r="D483" s="37" t="s">
        <v>1030</v>
      </c>
      <c r="E483" s="38" t="s">
        <v>65</v>
      </c>
      <c r="F483" s="39">
        <v>9</v>
      </c>
      <c r="G483" s="40">
        <v>20.93</v>
      </c>
      <c r="H483" s="40">
        <f t="shared" si="29"/>
        <v>20.93</v>
      </c>
      <c r="I483" s="40">
        <v>25.31</v>
      </c>
      <c r="J483" s="40">
        <f t="shared" si="30"/>
        <v>25.31</v>
      </c>
      <c r="K483" s="40">
        <v>227.79</v>
      </c>
      <c r="L483" s="40">
        <f t="shared" si="31"/>
        <v>227.79</v>
      </c>
      <c r="M483" s="150">
        <f t="shared" si="28"/>
        <v>6.8699234507040103E-5</v>
      </c>
      <c r="N483" s="71"/>
    </row>
    <row r="484" spans="1:14" ht="39" customHeight="1">
      <c r="A484" s="37" t="s">
        <v>1031</v>
      </c>
      <c r="B484" s="37" t="s">
        <v>1153</v>
      </c>
      <c r="C484" s="37" t="s">
        <v>63</v>
      </c>
      <c r="D484" s="37" t="s">
        <v>1154</v>
      </c>
      <c r="E484" s="38" t="s">
        <v>65</v>
      </c>
      <c r="F484" s="39">
        <v>1</v>
      </c>
      <c r="G484" s="40">
        <v>156.21</v>
      </c>
      <c r="H484" s="40">
        <f t="shared" si="29"/>
        <v>156.21</v>
      </c>
      <c r="I484" s="40">
        <v>188.92</v>
      </c>
      <c r="J484" s="40">
        <f t="shared" si="30"/>
        <v>188.92</v>
      </c>
      <c r="K484" s="40">
        <v>188.92</v>
      </c>
      <c r="L484" s="40">
        <f t="shared" si="31"/>
        <v>188.92</v>
      </c>
      <c r="M484" s="150">
        <f t="shared" si="28"/>
        <v>5.6976422946880966E-5</v>
      </c>
      <c r="N484" s="71"/>
    </row>
    <row r="485" spans="1:14" ht="39" customHeight="1">
      <c r="A485" s="37" t="s">
        <v>1034</v>
      </c>
      <c r="B485" s="37" t="s">
        <v>1032</v>
      </c>
      <c r="C485" s="37" t="s">
        <v>63</v>
      </c>
      <c r="D485" s="37" t="s">
        <v>1033</v>
      </c>
      <c r="E485" s="38" t="s">
        <v>65</v>
      </c>
      <c r="F485" s="39">
        <v>8</v>
      </c>
      <c r="G485" s="40">
        <v>223.54</v>
      </c>
      <c r="H485" s="40">
        <f t="shared" si="29"/>
        <v>223.54</v>
      </c>
      <c r="I485" s="40">
        <v>270.35000000000002</v>
      </c>
      <c r="J485" s="40">
        <f t="shared" si="30"/>
        <v>270.35000000000002</v>
      </c>
      <c r="K485" s="40">
        <v>2162.8000000000002</v>
      </c>
      <c r="L485" s="40">
        <f t="shared" si="31"/>
        <v>2162.8000000000002</v>
      </c>
      <c r="M485" s="150">
        <f t="shared" si="28"/>
        <v>6.5227931161080971E-4</v>
      </c>
      <c r="N485" s="71"/>
    </row>
    <row r="486" spans="1:14" ht="39" customHeight="1">
      <c r="A486" s="37" t="s">
        <v>1037</v>
      </c>
      <c r="B486" s="37" t="s">
        <v>1035</v>
      </c>
      <c r="C486" s="37" t="s">
        <v>63</v>
      </c>
      <c r="D486" s="37" t="s">
        <v>1036</v>
      </c>
      <c r="E486" s="38" t="s">
        <v>65</v>
      </c>
      <c r="F486" s="39">
        <v>1</v>
      </c>
      <c r="G486" s="40">
        <v>56.82</v>
      </c>
      <c r="H486" s="40">
        <f t="shared" si="29"/>
        <v>56.82</v>
      </c>
      <c r="I486" s="40">
        <v>68.72</v>
      </c>
      <c r="J486" s="40">
        <f t="shared" si="30"/>
        <v>68.72</v>
      </c>
      <c r="K486" s="40">
        <v>68.72</v>
      </c>
      <c r="L486" s="40">
        <f t="shared" si="31"/>
        <v>68.72</v>
      </c>
      <c r="M486" s="150">
        <f t="shared" si="28"/>
        <v>2.0725279403502331E-5</v>
      </c>
      <c r="N486" s="71"/>
    </row>
    <row r="487" spans="1:14" ht="39" customHeight="1">
      <c r="A487" s="37" t="s">
        <v>1040</v>
      </c>
      <c r="B487" s="37" t="s">
        <v>1038</v>
      </c>
      <c r="C487" s="37" t="s">
        <v>63</v>
      </c>
      <c r="D487" s="37" t="s">
        <v>1039</v>
      </c>
      <c r="E487" s="38" t="s">
        <v>65</v>
      </c>
      <c r="F487" s="39">
        <v>8</v>
      </c>
      <c r="G487" s="40">
        <v>279.63</v>
      </c>
      <c r="H487" s="40">
        <f t="shared" si="29"/>
        <v>279.63</v>
      </c>
      <c r="I487" s="40">
        <v>338.18</v>
      </c>
      <c r="J487" s="40">
        <f t="shared" si="30"/>
        <v>338.18</v>
      </c>
      <c r="K487" s="40">
        <v>2705.44</v>
      </c>
      <c r="L487" s="40">
        <f t="shared" si="31"/>
        <v>2705.44</v>
      </c>
      <c r="M487" s="150">
        <f t="shared" si="28"/>
        <v>8.1593422452577627E-4</v>
      </c>
      <c r="N487" s="71"/>
    </row>
    <row r="488" spans="1:14" ht="52" customHeight="1">
      <c r="A488" s="37" t="s">
        <v>1043</v>
      </c>
      <c r="B488" s="37" t="s">
        <v>1041</v>
      </c>
      <c r="C488" s="37" t="s">
        <v>63</v>
      </c>
      <c r="D488" s="37" t="s">
        <v>1042</v>
      </c>
      <c r="E488" s="38" t="s">
        <v>65</v>
      </c>
      <c r="F488" s="39">
        <v>1</v>
      </c>
      <c r="G488" s="40">
        <v>851.22</v>
      </c>
      <c r="H488" s="40">
        <f t="shared" si="29"/>
        <v>851.22</v>
      </c>
      <c r="I488" s="40">
        <v>1029.47</v>
      </c>
      <c r="J488" s="40">
        <f t="shared" si="30"/>
        <v>1029.47</v>
      </c>
      <c r="K488" s="40">
        <v>1029.47</v>
      </c>
      <c r="L488" s="40">
        <f t="shared" si="31"/>
        <v>1029.47</v>
      </c>
      <c r="M488" s="150">
        <f t="shared" si="28"/>
        <v>3.1047807606990026E-4</v>
      </c>
      <c r="N488" s="71"/>
    </row>
    <row r="489" spans="1:14" ht="52" customHeight="1">
      <c r="A489" s="37" t="s">
        <v>1625</v>
      </c>
      <c r="B489" s="37" t="s">
        <v>1044</v>
      </c>
      <c r="C489" s="37" t="s">
        <v>63</v>
      </c>
      <c r="D489" s="37" t="s">
        <v>1045</v>
      </c>
      <c r="E489" s="38" t="s">
        <v>65</v>
      </c>
      <c r="F489" s="39">
        <v>1</v>
      </c>
      <c r="G489" s="40">
        <v>987.01</v>
      </c>
      <c r="H489" s="40">
        <f t="shared" si="29"/>
        <v>987.01</v>
      </c>
      <c r="I489" s="40">
        <v>1193.69</v>
      </c>
      <c r="J489" s="40">
        <f t="shared" si="30"/>
        <v>1193.69</v>
      </c>
      <c r="K489" s="40">
        <v>1193.69</v>
      </c>
      <c r="L489" s="40">
        <f t="shared" si="31"/>
        <v>1193.69</v>
      </c>
      <c r="M489" s="150">
        <f t="shared" si="28"/>
        <v>3.6000522076785066E-4</v>
      </c>
      <c r="N489" s="71"/>
    </row>
    <row r="490" spans="1:14" ht="52" customHeight="1">
      <c r="A490" s="37" t="s">
        <v>1626</v>
      </c>
      <c r="B490" s="37">
        <v>101881</v>
      </c>
      <c r="C490" s="37" t="s">
        <v>82</v>
      </c>
      <c r="D490" s="37" t="s">
        <v>1168</v>
      </c>
      <c r="E490" s="38" t="s">
        <v>65</v>
      </c>
      <c r="F490" s="39">
        <v>2</v>
      </c>
      <c r="G490" s="40">
        <v>851.22</v>
      </c>
      <c r="H490" s="40">
        <f t="shared" si="29"/>
        <v>851.22</v>
      </c>
      <c r="I490" s="40">
        <v>1029.47</v>
      </c>
      <c r="J490" s="40">
        <f t="shared" si="30"/>
        <v>1029.47</v>
      </c>
      <c r="K490" s="40">
        <v>2058.94</v>
      </c>
      <c r="L490" s="40">
        <f t="shared" si="31"/>
        <v>2058.94</v>
      </c>
      <c r="M490" s="150">
        <f t="shared" si="28"/>
        <v>6.2095615213980052E-4</v>
      </c>
      <c r="N490" s="71"/>
    </row>
    <row r="491" spans="1:14" ht="24" customHeight="1">
      <c r="A491" s="32" t="s">
        <v>1046</v>
      </c>
      <c r="B491" s="32" t="s">
        <v>55</v>
      </c>
      <c r="C491" s="32"/>
      <c r="D491" s="32" t="s">
        <v>1047</v>
      </c>
      <c r="E491" s="33"/>
      <c r="F491" s="34">
        <v>1</v>
      </c>
      <c r="G491" s="34" t="s">
        <v>56</v>
      </c>
      <c r="H491" s="34" t="s">
        <v>56</v>
      </c>
      <c r="I491" s="34" t="s">
        <v>56</v>
      </c>
      <c r="J491" s="34" t="s">
        <v>56</v>
      </c>
      <c r="K491" s="35">
        <f>SUM(K492:K507)</f>
        <v>22814.719999999998</v>
      </c>
      <c r="L491" s="35">
        <f>SUM(L492:L507)</f>
        <v>22814.719999999998</v>
      </c>
      <c r="M491" s="151">
        <f t="shared" si="28"/>
        <v>6.8806962530947703E-3</v>
      </c>
      <c r="N491" s="71"/>
    </row>
    <row r="492" spans="1:14" ht="39" customHeight="1">
      <c r="A492" s="37" t="s">
        <v>1048</v>
      </c>
      <c r="B492" s="37">
        <v>91939</v>
      </c>
      <c r="C492" s="37" t="s">
        <v>82</v>
      </c>
      <c r="D492" s="37" t="s">
        <v>1049</v>
      </c>
      <c r="E492" s="38" t="s">
        <v>65</v>
      </c>
      <c r="F492" s="39">
        <v>16</v>
      </c>
      <c r="G492" s="40">
        <v>36.020000000000003</v>
      </c>
      <c r="H492" s="40">
        <f t="shared" si="29"/>
        <v>36.020000000000003</v>
      </c>
      <c r="I492" s="40">
        <v>43.56</v>
      </c>
      <c r="J492" s="40">
        <f t="shared" si="30"/>
        <v>43.56</v>
      </c>
      <c r="K492" s="40">
        <v>696.96</v>
      </c>
      <c r="L492" s="40">
        <f t="shared" si="31"/>
        <v>696.96</v>
      </c>
      <c r="M492" s="150">
        <f t="shared" si="28"/>
        <v>2.1019631450909466E-4</v>
      </c>
      <c r="N492" s="71"/>
    </row>
    <row r="493" spans="1:14" ht="39" customHeight="1">
      <c r="A493" s="37" t="s">
        <v>1050</v>
      </c>
      <c r="B493" s="37">
        <v>91940</v>
      </c>
      <c r="C493" s="37" t="s">
        <v>82</v>
      </c>
      <c r="D493" s="37" t="s">
        <v>1051</v>
      </c>
      <c r="E493" s="38" t="s">
        <v>65</v>
      </c>
      <c r="F493" s="39">
        <v>31</v>
      </c>
      <c r="G493" s="40">
        <v>20.65</v>
      </c>
      <c r="H493" s="40">
        <f t="shared" si="29"/>
        <v>20.65</v>
      </c>
      <c r="I493" s="40">
        <v>24.97</v>
      </c>
      <c r="J493" s="40">
        <f t="shared" si="30"/>
        <v>24.97</v>
      </c>
      <c r="K493" s="40">
        <v>774.07</v>
      </c>
      <c r="L493" s="40">
        <f t="shared" si="31"/>
        <v>774.07</v>
      </c>
      <c r="M493" s="150">
        <f t="shared" si="28"/>
        <v>2.3345193579553332E-4</v>
      </c>
      <c r="N493" s="71"/>
    </row>
    <row r="494" spans="1:14" ht="39" customHeight="1">
      <c r="A494" s="37" t="s">
        <v>1052</v>
      </c>
      <c r="B494" s="37">
        <v>91941</v>
      </c>
      <c r="C494" s="37" t="s">
        <v>82</v>
      </c>
      <c r="D494" s="37" t="s">
        <v>1053</v>
      </c>
      <c r="E494" s="38" t="s">
        <v>65</v>
      </c>
      <c r="F494" s="39">
        <v>88</v>
      </c>
      <c r="G494" s="40">
        <v>13.11</v>
      </c>
      <c r="H494" s="40">
        <f t="shared" si="29"/>
        <v>13.11</v>
      </c>
      <c r="I494" s="40">
        <v>15.86</v>
      </c>
      <c r="J494" s="40">
        <f t="shared" si="30"/>
        <v>15.86</v>
      </c>
      <c r="K494" s="40">
        <v>1395.68</v>
      </c>
      <c r="L494" s="40">
        <f t="shared" si="31"/>
        <v>1395.68</v>
      </c>
      <c r="M494" s="150">
        <f t="shared" si="28"/>
        <v>4.2092342779220218E-4</v>
      </c>
      <c r="N494" s="71"/>
    </row>
    <row r="495" spans="1:14" ht="26" customHeight="1">
      <c r="A495" s="37" t="s">
        <v>1054</v>
      </c>
      <c r="B495" s="37">
        <v>91937</v>
      </c>
      <c r="C495" s="37" t="s">
        <v>82</v>
      </c>
      <c r="D495" s="37" t="s">
        <v>1055</v>
      </c>
      <c r="E495" s="38" t="s">
        <v>65</v>
      </c>
      <c r="F495" s="39">
        <v>76</v>
      </c>
      <c r="G495" s="40">
        <v>18.04</v>
      </c>
      <c r="H495" s="40">
        <f t="shared" si="29"/>
        <v>18.04</v>
      </c>
      <c r="I495" s="40">
        <v>21.82</v>
      </c>
      <c r="J495" s="40">
        <f t="shared" si="30"/>
        <v>21.82</v>
      </c>
      <c r="K495" s="40">
        <v>1658.32</v>
      </c>
      <c r="L495" s="40">
        <f t="shared" si="31"/>
        <v>1658.32</v>
      </c>
      <c r="M495" s="150">
        <f t="shared" si="28"/>
        <v>5.0013308120512199E-4</v>
      </c>
      <c r="N495" s="71"/>
    </row>
    <row r="496" spans="1:14" ht="39" customHeight="1">
      <c r="A496" s="37" t="s">
        <v>1056</v>
      </c>
      <c r="B496" s="37">
        <v>91944</v>
      </c>
      <c r="C496" s="37" t="s">
        <v>82</v>
      </c>
      <c r="D496" s="37" t="s">
        <v>1057</v>
      </c>
      <c r="E496" s="38" t="s">
        <v>65</v>
      </c>
      <c r="F496" s="39">
        <v>2</v>
      </c>
      <c r="G496" s="40">
        <v>16.32</v>
      </c>
      <c r="H496" s="40">
        <f t="shared" si="29"/>
        <v>16.32</v>
      </c>
      <c r="I496" s="40">
        <v>19.739999999999998</v>
      </c>
      <c r="J496" s="40">
        <f t="shared" si="30"/>
        <v>19.739999999999998</v>
      </c>
      <c r="K496" s="40">
        <v>39.479999999999997</v>
      </c>
      <c r="L496" s="40">
        <f t="shared" si="31"/>
        <v>39.479999999999997</v>
      </c>
      <c r="M496" s="150">
        <f t="shared" si="28"/>
        <v>1.1906781589788591E-5</v>
      </c>
      <c r="N496" s="71"/>
    </row>
    <row r="497" spans="1:14" ht="39" customHeight="1">
      <c r="A497" s="37" t="s">
        <v>1058</v>
      </c>
      <c r="B497" s="37">
        <v>91879</v>
      </c>
      <c r="C497" s="37" t="s">
        <v>82</v>
      </c>
      <c r="D497" s="37" t="s">
        <v>1059</v>
      </c>
      <c r="E497" s="38" t="s">
        <v>65</v>
      </c>
      <c r="F497" s="39">
        <v>8</v>
      </c>
      <c r="G497" s="40">
        <v>7.77</v>
      </c>
      <c r="H497" s="40">
        <f t="shared" si="29"/>
        <v>7.77</v>
      </c>
      <c r="I497" s="40">
        <v>9.4</v>
      </c>
      <c r="J497" s="40">
        <f t="shared" si="30"/>
        <v>9.4</v>
      </c>
      <c r="K497" s="40">
        <v>75.2</v>
      </c>
      <c r="L497" s="40">
        <f t="shared" si="31"/>
        <v>75.2</v>
      </c>
      <c r="M497" s="150">
        <f t="shared" si="28"/>
        <v>2.2679583980549699E-5</v>
      </c>
      <c r="N497" s="71"/>
    </row>
    <row r="498" spans="1:14" ht="39" customHeight="1">
      <c r="A498" s="37" t="s">
        <v>1060</v>
      </c>
      <c r="B498" s="37" t="s">
        <v>1061</v>
      </c>
      <c r="C498" s="37" t="s">
        <v>63</v>
      </c>
      <c r="D498" s="37" t="s">
        <v>1062</v>
      </c>
      <c r="E498" s="38" t="s">
        <v>65</v>
      </c>
      <c r="F498" s="39">
        <v>1</v>
      </c>
      <c r="G498" s="40">
        <v>152.22999999999999</v>
      </c>
      <c r="H498" s="40">
        <f t="shared" si="29"/>
        <v>152.22999999999999</v>
      </c>
      <c r="I498" s="40">
        <v>184.11</v>
      </c>
      <c r="J498" s="40">
        <f t="shared" si="30"/>
        <v>184.11</v>
      </c>
      <c r="K498" s="40">
        <v>184.11</v>
      </c>
      <c r="L498" s="40">
        <f t="shared" si="31"/>
        <v>184.11</v>
      </c>
      <c r="M498" s="150">
        <f t="shared" si="28"/>
        <v>5.5525774024720811E-5</v>
      </c>
      <c r="N498" s="71"/>
    </row>
    <row r="499" spans="1:14" ht="39" customHeight="1">
      <c r="A499" s="37" t="s">
        <v>1063</v>
      </c>
      <c r="B499" s="37" t="s">
        <v>1064</v>
      </c>
      <c r="C499" s="37" t="s">
        <v>63</v>
      </c>
      <c r="D499" s="37" t="s">
        <v>1065</v>
      </c>
      <c r="E499" s="38" t="s">
        <v>65</v>
      </c>
      <c r="F499" s="39">
        <v>4</v>
      </c>
      <c r="G499" s="40">
        <v>137.11000000000001</v>
      </c>
      <c r="H499" s="40">
        <f t="shared" si="29"/>
        <v>137.11000000000001</v>
      </c>
      <c r="I499" s="40">
        <v>165.82</v>
      </c>
      <c r="J499" s="40">
        <f t="shared" si="30"/>
        <v>165.82</v>
      </c>
      <c r="K499" s="40">
        <v>663.28</v>
      </c>
      <c r="L499" s="40">
        <f t="shared" si="31"/>
        <v>663.28</v>
      </c>
      <c r="M499" s="150">
        <f t="shared" si="28"/>
        <v>2.0003875615184845E-4</v>
      </c>
      <c r="N499" s="71"/>
    </row>
    <row r="500" spans="1:14" ht="39" customHeight="1">
      <c r="A500" s="37" t="s">
        <v>1066</v>
      </c>
      <c r="B500" s="37">
        <v>91856</v>
      </c>
      <c r="C500" s="37" t="s">
        <v>82</v>
      </c>
      <c r="D500" s="37" t="s">
        <v>1067</v>
      </c>
      <c r="E500" s="38" t="s">
        <v>115</v>
      </c>
      <c r="F500" s="39">
        <v>78.099999999999994</v>
      </c>
      <c r="G500" s="40">
        <v>14.91</v>
      </c>
      <c r="H500" s="40">
        <f t="shared" si="29"/>
        <v>14.91</v>
      </c>
      <c r="I500" s="40">
        <v>18.03</v>
      </c>
      <c r="J500" s="40">
        <f t="shared" si="30"/>
        <v>18.029900000000001</v>
      </c>
      <c r="K500" s="40">
        <v>1408.14</v>
      </c>
      <c r="L500" s="40">
        <f t="shared" si="31"/>
        <v>1408.14</v>
      </c>
      <c r="M500" s="150">
        <f t="shared" si="28"/>
        <v>4.2468124184004327E-4</v>
      </c>
      <c r="N500" s="71"/>
    </row>
    <row r="501" spans="1:14" ht="39" customHeight="1">
      <c r="A501" s="37" t="s">
        <v>1068</v>
      </c>
      <c r="B501" s="37">
        <v>91854</v>
      </c>
      <c r="C501" s="37" t="s">
        <v>82</v>
      </c>
      <c r="D501" s="37" t="s">
        <v>1069</v>
      </c>
      <c r="E501" s="38" t="s">
        <v>115</v>
      </c>
      <c r="F501" s="39">
        <v>611.74</v>
      </c>
      <c r="G501" s="40">
        <v>11.48</v>
      </c>
      <c r="H501" s="40">
        <f t="shared" si="29"/>
        <v>11.48</v>
      </c>
      <c r="I501" s="40">
        <v>13.88</v>
      </c>
      <c r="J501" s="40">
        <f t="shared" si="30"/>
        <v>13.879899999999999</v>
      </c>
      <c r="K501" s="40">
        <v>8490.9500000000007</v>
      </c>
      <c r="L501" s="40">
        <f t="shared" si="31"/>
        <v>8490.9500000000007</v>
      </c>
      <c r="M501" s="150">
        <f t="shared" si="28"/>
        <v>2.5607874148889423E-3</v>
      </c>
      <c r="N501" s="71"/>
    </row>
    <row r="502" spans="1:14" ht="26" customHeight="1">
      <c r="A502" s="37" t="s">
        <v>1070</v>
      </c>
      <c r="B502" s="37">
        <v>90447</v>
      </c>
      <c r="C502" s="37" t="s">
        <v>82</v>
      </c>
      <c r="D502" s="37" t="s">
        <v>1071</v>
      </c>
      <c r="E502" s="38" t="s">
        <v>115</v>
      </c>
      <c r="F502" s="39">
        <v>198.65</v>
      </c>
      <c r="G502" s="40">
        <v>9.49</v>
      </c>
      <c r="H502" s="40">
        <f t="shared" si="29"/>
        <v>9.49</v>
      </c>
      <c r="I502" s="40">
        <v>11.48</v>
      </c>
      <c r="J502" s="40">
        <f t="shared" si="30"/>
        <v>11.479900000000001</v>
      </c>
      <c r="K502" s="40">
        <v>2280.5</v>
      </c>
      <c r="L502" s="40">
        <f t="shared" si="31"/>
        <v>2280.5</v>
      </c>
      <c r="M502" s="150">
        <f t="shared" si="28"/>
        <v>6.8777647962292002E-4</v>
      </c>
      <c r="N502" s="71"/>
    </row>
    <row r="503" spans="1:14" ht="39" customHeight="1">
      <c r="A503" s="37" t="s">
        <v>1072</v>
      </c>
      <c r="B503" s="37" t="s">
        <v>1073</v>
      </c>
      <c r="C503" s="37" t="s">
        <v>63</v>
      </c>
      <c r="D503" s="37" t="s">
        <v>1074</v>
      </c>
      <c r="E503" s="38" t="s">
        <v>115</v>
      </c>
      <c r="F503" s="39">
        <v>198.65</v>
      </c>
      <c r="G503" s="40">
        <v>16.579999999999998</v>
      </c>
      <c r="H503" s="40">
        <f t="shared" si="29"/>
        <v>16.579999999999998</v>
      </c>
      <c r="I503" s="40">
        <v>20.05</v>
      </c>
      <c r="J503" s="40">
        <f t="shared" si="30"/>
        <v>20.049900000000001</v>
      </c>
      <c r="K503" s="40">
        <v>3982.93</v>
      </c>
      <c r="L503" s="40">
        <f t="shared" si="31"/>
        <v>3982.93</v>
      </c>
      <c r="M503" s="150">
        <f t="shared" si="28"/>
        <v>1.2012127051017395E-3</v>
      </c>
      <c r="N503" s="71"/>
    </row>
    <row r="504" spans="1:14" ht="39" customHeight="1">
      <c r="A504" s="37" t="s">
        <v>1075</v>
      </c>
      <c r="B504" s="37">
        <v>91850</v>
      </c>
      <c r="C504" s="37" t="s">
        <v>82</v>
      </c>
      <c r="D504" s="37" t="s">
        <v>1076</v>
      </c>
      <c r="E504" s="38" t="s">
        <v>115</v>
      </c>
      <c r="F504" s="39">
        <v>7.7</v>
      </c>
      <c r="G504" s="40">
        <v>10.6</v>
      </c>
      <c r="H504" s="40">
        <f t="shared" si="29"/>
        <v>10.6</v>
      </c>
      <c r="I504" s="40">
        <v>12.82</v>
      </c>
      <c r="J504" s="40">
        <f t="shared" si="30"/>
        <v>12.8194</v>
      </c>
      <c r="K504" s="40">
        <v>98.71</v>
      </c>
      <c r="L504" s="40">
        <f t="shared" si="31"/>
        <v>98.71</v>
      </c>
      <c r="M504" s="150">
        <f t="shared" si="28"/>
        <v>2.9769969876596548E-5</v>
      </c>
      <c r="N504" s="71"/>
    </row>
    <row r="505" spans="1:14" ht="39" customHeight="1">
      <c r="A505" s="37" t="s">
        <v>1077</v>
      </c>
      <c r="B505" s="37" t="s">
        <v>1083</v>
      </c>
      <c r="C505" s="37" t="s">
        <v>63</v>
      </c>
      <c r="D505" s="37" t="s">
        <v>1084</v>
      </c>
      <c r="E505" s="38" t="s">
        <v>65</v>
      </c>
      <c r="F505" s="39">
        <v>3</v>
      </c>
      <c r="G505" s="40">
        <v>40.74</v>
      </c>
      <c r="H505" s="40">
        <f t="shared" si="29"/>
        <v>40.74</v>
      </c>
      <c r="I505" s="40">
        <v>49.27</v>
      </c>
      <c r="J505" s="40">
        <f t="shared" si="30"/>
        <v>49.27</v>
      </c>
      <c r="K505" s="40">
        <v>147.81</v>
      </c>
      <c r="L505" s="40">
        <f t="shared" si="31"/>
        <v>147.81</v>
      </c>
      <c r="M505" s="150">
        <f t="shared" si="28"/>
        <v>4.4578049310705461E-5</v>
      </c>
      <c r="N505" s="71"/>
    </row>
    <row r="506" spans="1:14" ht="52" customHeight="1">
      <c r="A506" s="37" t="s">
        <v>1079</v>
      </c>
      <c r="B506" s="37" t="s">
        <v>1086</v>
      </c>
      <c r="C506" s="37" t="s">
        <v>63</v>
      </c>
      <c r="D506" s="37" t="s">
        <v>1087</v>
      </c>
      <c r="E506" s="38" t="s">
        <v>115</v>
      </c>
      <c r="F506" s="39">
        <v>12.73</v>
      </c>
      <c r="G506" s="40">
        <v>26</v>
      </c>
      <c r="H506" s="40">
        <f t="shared" si="29"/>
        <v>26</v>
      </c>
      <c r="I506" s="40">
        <v>31.44</v>
      </c>
      <c r="J506" s="40">
        <f t="shared" si="30"/>
        <v>31.439900000000002</v>
      </c>
      <c r="K506" s="40">
        <v>400.23</v>
      </c>
      <c r="L506" s="40">
        <f t="shared" si="31"/>
        <v>400.23</v>
      </c>
      <c r="M506" s="150">
        <f t="shared" si="28"/>
        <v>1.2070545075180061E-4</v>
      </c>
      <c r="N506" s="71"/>
    </row>
    <row r="507" spans="1:14" ht="52" customHeight="1">
      <c r="A507" s="37" t="s">
        <v>1081</v>
      </c>
      <c r="B507" s="37" t="s">
        <v>1627</v>
      </c>
      <c r="C507" s="37" t="s">
        <v>63</v>
      </c>
      <c r="D507" s="37" t="s">
        <v>1628</v>
      </c>
      <c r="E507" s="38" t="s">
        <v>115</v>
      </c>
      <c r="F507" s="39">
        <v>33.1</v>
      </c>
      <c r="G507" s="40">
        <v>12.95</v>
      </c>
      <c r="H507" s="40">
        <f t="shared" si="29"/>
        <v>12.95</v>
      </c>
      <c r="I507" s="40">
        <v>15.66</v>
      </c>
      <c r="J507" s="40">
        <f t="shared" si="30"/>
        <v>15.6601</v>
      </c>
      <c r="K507" s="40">
        <v>518.35</v>
      </c>
      <c r="L507" s="40">
        <f t="shared" si="31"/>
        <v>518.35</v>
      </c>
      <c r="M507" s="150">
        <f t="shared" si="28"/>
        <v>1.5632928665316404E-4</v>
      </c>
      <c r="N507" s="71"/>
    </row>
    <row r="508" spans="1:14" ht="24" customHeight="1">
      <c r="A508" s="32" t="s">
        <v>1088</v>
      </c>
      <c r="B508" s="32" t="s">
        <v>55</v>
      </c>
      <c r="C508" s="32"/>
      <c r="D508" s="32" t="s">
        <v>1089</v>
      </c>
      <c r="E508" s="33"/>
      <c r="F508" s="34">
        <v>1</v>
      </c>
      <c r="G508" s="34" t="s">
        <v>56</v>
      </c>
      <c r="H508" s="34" t="s">
        <v>56</v>
      </c>
      <c r="I508" s="34" t="s">
        <v>56</v>
      </c>
      <c r="J508" s="34" t="s">
        <v>56</v>
      </c>
      <c r="K508" s="35">
        <f>SUM(K509:K516)</f>
        <v>31650.089999999997</v>
      </c>
      <c r="L508" s="35">
        <f>SUM(L509:L516)</f>
        <v>31650.089999999997</v>
      </c>
      <c r="M508" s="151">
        <f t="shared" si="28"/>
        <v>9.5453573689754795E-3</v>
      </c>
      <c r="N508" s="71"/>
    </row>
    <row r="509" spans="1:14" ht="39" customHeight="1">
      <c r="A509" s="37" t="s">
        <v>1090</v>
      </c>
      <c r="B509" s="37">
        <v>92980</v>
      </c>
      <c r="C509" s="37" t="s">
        <v>82</v>
      </c>
      <c r="D509" s="37" t="s">
        <v>1200</v>
      </c>
      <c r="E509" s="38" t="s">
        <v>115</v>
      </c>
      <c r="F509" s="39">
        <v>79.2</v>
      </c>
      <c r="G509" s="40">
        <v>13.58</v>
      </c>
      <c r="H509" s="40">
        <f t="shared" si="29"/>
        <v>13.58</v>
      </c>
      <c r="I509" s="40">
        <v>16.420000000000002</v>
      </c>
      <c r="J509" s="40">
        <f t="shared" si="30"/>
        <v>16.419899999999998</v>
      </c>
      <c r="K509" s="40">
        <v>1300.46</v>
      </c>
      <c r="L509" s="40">
        <f t="shared" si="31"/>
        <v>1300.46</v>
      </c>
      <c r="M509" s="150">
        <f t="shared" si="28"/>
        <v>3.9220600775725613E-4</v>
      </c>
      <c r="N509" s="71"/>
    </row>
    <row r="510" spans="1:14" ht="39" customHeight="1">
      <c r="A510" s="37" t="s">
        <v>1092</v>
      </c>
      <c r="B510" s="37">
        <v>92982</v>
      </c>
      <c r="C510" s="37" t="s">
        <v>82</v>
      </c>
      <c r="D510" s="37" t="s">
        <v>1202</v>
      </c>
      <c r="E510" s="38" t="s">
        <v>115</v>
      </c>
      <c r="F510" s="39">
        <v>86.7</v>
      </c>
      <c r="G510" s="40">
        <v>21.54</v>
      </c>
      <c r="H510" s="40">
        <f t="shared" si="29"/>
        <v>21.54</v>
      </c>
      <c r="I510" s="40">
        <v>26.05</v>
      </c>
      <c r="J510" s="40">
        <f t="shared" si="30"/>
        <v>26.05</v>
      </c>
      <c r="K510" s="40">
        <v>2258.54</v>
      </c>
      <c r="L510" s="40">
        <f t="shared" si="31"/>
        <v>2258.54</v>
      </c>
      <c r="M510" s="150">
        <f t="shared" si="28"/>
        <v>6.811535585562595E-4</v>
      </c>
      <c r="N510" s="71"/>
    </row>
    <row r="511" spans="1:14" ht="39" customHeight="1">
      <c r="A511" s="37" t="s">
        <v>1094</v>
      </c>
      <c r="B511" s="37">
        <v>91931</v>
      </c>
      <c r="C511" s="37" t="s">
        <v>82</v>
      </c>
      <c r="D511" s="37" t="s">
        <v>1091</v>
      </c>
      <c r="E511" s="38" t="s">
        <v>115</v>
      </c>
      <c r="F511" s="39">
        <v>26.7</v>
      </c>
      <c r="G511" s="40">
        <v>12.67</v>
      </c>
      <c r="H511" s="40">
        <f t="shared" si="29"/>
        <v>12.67</v>
      </c>
      <c r="I511" s="40">
        <v>15.32</v>
      </c>
      <c r="J511" s="40">
        <f t="shared" si="30"/>
        <v>15.319800000000001</v>
      </c>
      <c r="K511" s="40">
        <v>409.04</v>
      </c>
      <c r="L511" s="40">
        <f t="shared" si="31"/>
        <v>409.04</v>
      </c>
      <c r="M511" s="150">
        <f t="shared" si="28"/>
        <v>1.2336246052399002E-4</v>
      </c>
      <c r="N511" s="71"/>
    </row>
    <row r="512" spans="1:14" ht="52" customHeight="1">
      <c r="A512" s="37" t="s">
        <v>1096</v>
      </c>
      <c r="B512" s="37">
        <v>92988</v>
      </c>
      <c r="C512" s="37" t="s">
        <v>82</v>
      </c>
      <c r="D512" s="37" t="s">
        <v>1629</v>
      </c>
      <c r="E512" s="38" t="s">
        <v>115</v>
      </c>
      <c r="F512" s="39">
        <v>8</v>
      </c>
      <c r="G512" s="40">
        <v>71.349999999999994</v>
      </c>
      <c r="H512" s="40">
        <f t="shared" si="29"/>
        <v>71.349999999999994</v>
      </c>
      <c r="I512" s="40">
        <v>86.29</v>
      </c>
      <c r="J512" s="40">
        <f t="shared" si="30"/>
        <v>86.29</v>
      </c>
      <c r="K512" s="40">
        <v>690.32</v>
      </c>
      <c r="L512" s="40">
        <f t="shared" si="31"/>
        <v>690.32</v>
      </c>
      <c r="M512" s="150">
        <f t="shared" si="28"/>
        <v>2.0819375549804611E-4</v>
      </c>
      <c r="N512" s="71"/>
    </row>
    <row r="513" spans="1:14" ht="39" customHeight="1">
      <c r="A513" s="37" t="s">
        <v>1098</v>
      </c>
      <c r="B513" s="37">
        <v>91924</v>
      </c>
      <c r="C513" s="37" t="s">
        <v>82</v>
      </c>
      <c r="D513" s="37" t="s">
        <v>1093</v>
      </c>
      <c r="E513" s="38" t="s">
        <v>115</v>
      </c>
      <c r="F513" s="39">
        <v>36.76</v>
      </c>
      <c r="G513" s="40">
        <v>3.68</v>
      </c>
      <c r="H513" s="40">
        <f t="shared" si="29"/>
        <v>3.68</v>
      </c>
      <c r="I513" s="40">
        <v>4.45</v>
      </c>
      <c r="J513" s="40">
        <f t="shared" si="30"/>
        <v>4.4499000000000004</v>
      </c>
      <c r="K513" s="40">
        <v>163.58000000000001</v>
      </c>
      <c r="L513" s="40">
        <f t="shared" si="31"/>
        <v>163.58000000000001</v>
      </c>
      <c r="M513" s="150">
        <f t="shared" si="28"/>
        <v>4.9334126961945744E-5</v>
      </c>
      <c r="N513" s="71"/>
    </row>
    <row r="514" spans="1:14" ht="39" customHeight="1">
      <c r="A514" s="37" t="s">
        <v>1630</v>
      </c>
      <c r="B514" s="37">
        <v>91926</v>
      </c>
      <c r="C514" s="37" t="s">
        <v>82</v>
      </c>
      <c r="D514" s="37" t="s">
        <v>1095</v>
      </c>
      <c r="E514" s="38" t="s">
        <v>115</v>
      </c>
      <c r="F514" s="39">
        <v>1661.37</v>
      </c>
      <c r="G514" s="40">
        <v>5.38</v>
      </c>
      <c r="H514" s="40">
        <f t="shared" si="29"/>
        <v>5.38</v>
      </c>
      <c r="I514" s="40">
        <v>6.51</v>
      </c>
      <c r="J514" s="40">
        <f t="shared" si="30"/>
        <v>6.51</v>
      </c>
      <c r="K514" s="40">
        <v>10815.52</v>
      </c>
      <c r="L514" s="40">
        <f t="shared" si="31"/>
        <v>10815.52</v>
      </c>
      <c r="M514" s="150">
        <f t="shared" si="28"/>
        <v>3.2618549751770596E-3</v>
      </c>
      <c r="N514" s="71"/>
    </row>
    <row r="515" spans="1:14" ht="39" customHeight="1">
      <c r="A515" s="37" t="s">
        <v>1631</v>
      </c>
      <c r="B515" s="37">
        <v>91928</v>
      </c>
      <c r="C515" s="37" t="s">
        <v>82</v>
      </c>
      <c r="D515" s="37" t="s">
        <v>1097</v>
      </c>
      <c r="E515" s="38" t="s">
        <v>115</v>
      </c>
      <c r="F515" s="39">
        <v>892.38</v>
      </c>
      <c r="G515" s="40">
        <v>8.36</v>
      </c>
      <c r="H515" s="40">
        <f t="shared" si="29"/>
        <v>8.36</v>
      </c>
      <c r="I515" s="40">
        <v>10.11</v>
      </c>
      <c r="J515" s="40">
        <f t="shared" si="30"/>
        <v>10.1099</v>
      </c>
      <c r="K515" s="40">
        <v>9021.9599999999991</v>
      </c>
      <c r="L515" s="40">
        <f t="shared" si="31"/>
        <v>9021.9599999999991</v>
      </c>
      <c r="M515" s="150">
        <f t="shared" si="28"/>
        <v>2.7209348336324486E-3</v>
      </c>
      <c r="N515" s="71"/>
    </row>
    <row r="516" spans="1:14" ht="39" customHeight="1">
      <c r="A516" s="37" t="s">
        <v>1632</v>
      </c>
      <c r="B516" s="37">
        <v>91930</v>
      </c>
      <c r="C516" s="37" t="s">
        <v>82</v>
      </c>
      <c r="D516" s="37" t="s">
        <v>1099</v>
      </c>
      <c r="E516" s="38" t="s">
        <v>115</v>
      </c>
      <c r="F516" s="39">
        <v>494.04</v>
      </c>
      <c r="G516" s="40">
        <v>11.7</v>
      </c>
      <c r="H516" s="40">
        <f t="shared" si="29"/>
        <v>11.7</v>
      </c>
      <c r="I516" s="40">
        <v>14.15</v>
      </c>
      <c r="J516" s="40">
        <f t="shared" si="30"/>
        <v>14.15</v>
      </c>
      <c r="K516" s="40">
        <v>6990.67</v>
      </c>
      <c r="L516" s="40">
        <f t="shared" si="31"/>
        <v>6990.67</v>
      </c>
      <c r="M516" s="150">
        <f t="shared" si="28"/>
        <v>2.1083176508684756E-3</v>
      </c>
      <c r="N516" s="71"/>
    </row>
    <row r="517" spans="1:14" ht="24" customHeight="1">
      <c r="A517" s="32" t="s">
        <v>1100</v>
      </c>
      <c r="B517" s="32" t="s">
        <v>55</v>
      </c>
      <c r="C517" s="32"/>
      <c r="D517" s="32" t="s">
        <v>1101</v>
      </c>
      <c r="E517" s="33"/>
      <c r="F517" s="34">
        <v>1</v>
      </c>
      <c r="G517" s="34" t="s">
        <v>56</v>
      </c>
      <c r="H517" s="34" t="s">
        <v>56</v>
      </c>
      <c r="I517" s="34" t="s">
        <v>56</v>
      </c>
      <c r="J517" s="34" t="s">
        <v>56</v>
      </c>
      <c r="K517" s="35">
        <f>SUM(K518:K522)</f>
        <v>17952.07</v>
      </c>
      <c r="L517" s="35">
        <f>SUM(L518:L522)</f>
        <v>17952.07</v>
      </c>
      <c r="M517" s="151">
        <f t="shared" si="28"/>
        <v>5.4141686062461015E-3</v>
      </c>
      <c r="N517" s="71"/>
    </row>
    <row r="518" spans="1:14" ht="26" customHeight="1">
      <c r="A518" s="37" t="s">
        <v>1102</v>
      </c>
      <c r="B518" s="37" t="s">
        <v>1103</v>
      </c>
      <c r="C518" s="37" t="s">
        <v>63</v>
      </c>
      <c r="D518" s="37" t="s">
        <v>1104</v>
      </c>
      <c r="E518" s="38" t="s">
        <v>65</v>
      </c>
      <c r="F518" s="39">
        <v>6</v>
      </c>
      <c r="G518" s="40">
        <v>301.51</v>
      </c>
      <c r="H518" s="40">
        <f t="shared" si="29"/>
        <v>301.51</v>
      </c>
      <c r="I518" s="40">
        <v>364.65</v>
      </c>
      <c r="J518" s="40">
        <f t="shared" si="30"/>
        <v>364.65</v>
      </c>
      <c r="K518" s="40">
        <v>2187.9</v>
      </c>
      <c r="L518" s="40">
        <f t="shared" si="31"/>
        <v>2187.9</v>
      </c>
      <c r="M518" s="150">
        <f t="shared" si="28"/>
        <v>6.5984922594474317E-4</v>
      </c>
      <c r="N518" s="71"/>
    </row>
    <row r="519" spans="1:14" ht="78" customHeight="1">
      <c r="A519" s="37" t="s">
        <v>1105</v>
      </c>
      <c r="B519" s="37" t="s">
        <v>1106</v>
      </c>
      <c r="C519" s="37" t="s">
        <v>63</v>
      </c>
      <c r="D519" s="37" t="s">
        <v>1107</v>
      </c>
      <c r="E519" s="38" t="s">
        <v>65</v>
      </c>
      <c r="F519" s="39">
        <v>47</v>
      </c>
      <c r="G519" s="40">
        <v>171.8</v>
      </c>
      <c r="H519" s="40">
        <f t="shared" si="29"/>
        <v>171.8</v>
      </c>
      <c r="I519" s="40">
        <v>207.77</v>
      </c>
      <c r="J519" s="40">
        <f t="shared" si="30"/>
        <v>207.77</v>
      </c>
      <c r="K519" s="40">
        <v>9765.19</v>
      </c>
      <c r="L519" s="40">
        <f t="shared" si="31"/>
        <v>9765.19</v>
      </c>
      <c r="M519" s="150">
        <f t="shared" si="28"/>
        <v>2.9450857272742569E-3</v>
      </c>
      <c r="N519" s="71"/>
    </row>
    <row r="520" spans="1:14" ht="65" customHeight="1">
      <c r="A520" s="37" t="s">
        <v>1108</v>
      </c>
      <c r="B520" s="37" t="s">
        <v>1109</v>
      </c>
      <c r="C520" s="37" t="s">
        <v>63</v>
      </c>
      <c r="D520" s="37" t="s">
        <v>1110</v>
      </c>
      <c r="E520" s="38" t="s">
        <v>65</v>
      </c>
      <c r="F520" s="39">
        <v>18</v>
      </c>
      <c r="G520" s="40">
        <v>88.07</v>
      </c>
      <c r="H520" s="40">
        <f t="shared" si="29"/>
        <v>88.07</v>
      </c>
      <c r="I520" s="40">
        <v>106.51</v>
      </c>
      <c r="J520" s="40">
        <f t="shared" si="30"/>
        <v>106.51</v>
      </c>
      <c r="K520" s="40">
        <v>1917.18</v>
      </c>
      <c r="L520" s="40">
        <f t="shared" si="31"/>
        <v>1917.18</v>
      </c>
      <c r="M520" s="150">
        <f t="shared" si="28"/>
        <v>5.7820272361476424E-4</v>
      </c>
      <c r="N520" s="71"/>
    </row>
    <row r="521" spans="1:14" ht="39" customHeight="1">
      <c r="A521" s="37" t="s">
        <v>1111</v>
      </c>
      <c r="B521" s="37" t="s">
        <v>1112</v>
      </c>
      <c r="C521" s="37" t="s">
        <v>63</v>
      </c>
      <c r="D521" s="37" t="s">
        <v>1113</v>
      </c>
      <c r="E521" s="38" t="s">
        <v>65</v>
      </c>
      <c r="F521" s="39">
        <v>5</v>
      </c>
      <c r="G521" s="40">
        <v>276.19</v>
      </c>
      <c r="H521" s="40">
        <f t="shared" si="29"/>
        <v>276.19</v>
      </c>
      <c r="I521" s="40">
        <v>334.02</v>
      </c>
      <c r="J521" s="40">
        <f t="shared" si="30"/>
        <v>334.02</v>
      </c>
      <c r="K521" s="40">
        <v>1670.1</v>
      </c>
      <c r="L521" s="40">
        <f t="shared" si="31"/>
        <v>1670.1</v>
      </c>
      <c r="M521" s="150">
        <f t="shared" si="28"/>
        <v>5.0368581390845813E-4</v>
      </c>
      <c r="N521" s="71"/>
    </row>
    <row r="522" spans="1:14" ht="65" customHeight="1">
      <c r="A522" s="37" t="s">
        <v>1114</v>
      </c>
      <c r="B522" s="37" t="s">
        <v>1115</v>
      </c>
      <c r="C522" s="37" t="s">
        <v>63</v>
      </c>
      <c r="D522" s="37" t="s">
        <v>1116</v>
      </c>
      <c r="E522" s="38" t="s">
        <v>115</v>
      </c>
      <c r="F522" s="39">
        <v>30</v>
      </c>
      <c r="G522" s="40">
        <v>66.47</v>
      </c>
      <c r="H522" s="40">
        <f t="shared" si="29"/>
        <v>66.47</v>
      </c>
      <c r="I522" s="40">
        <v>80.39</v>
      </c>
      <c r="J522" s="40">
        <f t="shared" si="30"/>
        <v>80.39</v>
      </c>
      <c r="K522" s="40">
        <v>2411.6999999999998</v>
      </c>
      <c r="L522" s="40">
        <f t="shared" si="31"/>
        <v>2411.6999999999998</v>
      </c>
      <c r="M522" s="150">
        <f t="shared" si="28"/>
        <v>7.2734511550387904E-4</v>
      </c>
      <c r="N522" s="71"/>
    </row>
    <row r="523" spans="1:14" ht="24" customHeight="1">
      <c r="A523" s="32" t="s">
        <v>1117</v>
      </c>
      <c r="B523" s="32" t="s">
        <v>55</v>
      </c>
      <c r="C523" s="32"/>
      <c r="D523" s="32" t="s">
        <v>1118</v>
      </c>
      <c r="E523" s="33"/>
      <c r="F523" s="34">
        <v>1</v>
      </c>
      <c r="G523" s="34" t="s">
        <v>56</v>
      </c>
      <c r="H523" s="34" t="s">
        <v>56</v>
      </c>
      <c r="I523" s="34" t="s">
        <v>56</v>
      </c>
      <c r="J523" s="34" t="s">
        <v>56</v>
      </c>
      <c r="K523" s="35">
        <f>SUM(K524:K531)</f>
        <v>5950.36</v>
      </c>
      <c r="L523" s="35">
        <f>SUM(L524:L531)</f>
        <v>5950.36</v>
      </c>
      <c r="M523" s="151">
        <f t="shared" ref="M523:M586" si="32">L523/$L$727</f>
        <v>1.7945703368949959E-3</v>
      </c>
      <c r="N523" s="71"/>
    </row>
    <row r="524" spans="1:14" ht="39" customHeight="1">
      <c r="A524" s="37" t="s">
        <v>1119</v>
      </c>
      <c r="B524" s="37">
        <v>91955</v>
      </c>
      <c r="C524" s="37" t="s">
        <v>82</v>
      </c>
      <c r="D524" s="37" t="s">
        <v>1120</v>
      </c>
      <c r="E524" s="38" t="s">
        <v>65</v>
      </c>
      <c r="F524" s="39">
        <v>4</v>
      </c>
      <c r="G524" s="40">
        <v>45.49</v>
      </c>
      <c r="H524" s="40">
        <f t="shared" si="29"/>
        <v>45.49</v>
      </c>
      <c r="I524" s="40">
        <v>55.02</v>
      </c>
      <c r="J524" s="40">
        <f t="shared" si="30"/>
        <v>55.02</v>
      </c>
      <c r="K524" s="40">
        <v>220.08</v>
      </c>
      <c r="L524" s="40">
        <f t="shared" si="31"/>
        <v>220.08</v>
      </c>
      <c r="M524" s="150">
        <f t="shared" si="32"/>
        <v>6.637397396860875E-5</v>
      </c>
      <c r="N524" s="71"/>
    </row>
    <row r="525" spans="1:14" ht="39" customHeight="1">
      <c r="A525" s="37" t="s">
        <v>1121</v>
      </c>
      <c r="B525" s="37">
        <v>91953</v>
      </c>
      <c r="C525" s="37" t="s">
        <v>82</v>
      </c>
      <c r="D525" s="37" t="s">
        <v>1122</v>
      </c>
      <c r="E525" s="38" t="s">
        <v>65</v>
      </c>
      <c r="F525" s="39">
        <v>27</v>
      </c>
      <c r="G525" s="40">
        <v>37.479999999999997</v>
      </c>
      <c r="H525" s="40">
        <f t="shared" si="29"/>
        <v>37.479999999999997</v>
      </c>
      <c r="I525" s="40">
        <v>45.33</v>
      </c>
      <c r="J525" s="40">
        <f t="shared" si="30"/>
        <v>45.33</v>
      </c>
      <c r="K525" s="40">
        <v>1223.9100000000001</v>
      </c>
      <c r="L525" s="40">
        <f t="shared" si="31"/>
        <v>1223.9100000000001</v>
      </c>
      <c r="M525" s="150">
        <f t="shared" si="32"/>
        <v>3.691192769898216E-4</v>
      </c>
      <c r="N525" s="71"/>
    </row>
    <row r="526" spans="1:14" ht="39" customHeight="1">
      <c r="A526" s="37" t="s">
        <v>1123</v>
      </c>
      <c r="B526" s="37">
        <v>92023</v>
      </c>
      <c r="C526" s="37" t="s">
        <v>82</v>
      </c>
      <c r="D526" s="37" t="s">
        <v>1124</v>
      </c>
      <c r="E526" s="38" t="s">
        <v>65</v>
      </c>
      <c r="F526" s="39">
        <v>1</v>
      </c>
      <c r="G526" s="40">
        <v>63.72</v>
      </c>
      <c r="H526" s="40">
        <f t="shared" ref="H526:H589" si="33">ROUND(J526/(1+$B$4),2)</f>
        <v>63.72</v>
      </c>
      <c r="I526" s="40">
        <v>77.06</v>
      </c>
      <c r="J526" s="40">
        <f t="shared" ref="J526:J589" si="34">TRUNC(L526/F526,4)</f>
        <v>77.06</v>
      </c>
      <c r="K526" s="40">
        <v>77.06</v>
      </c>
      <c r="L526" s="40">
        <f t="shared" ref="L526:L589" si="35">ROUND((1-$B$6)*K526,2)</f>
        <v>77.06</v>
      </c>
      <c r="M526" s="150">
        <f t="shared" si="32"/>
        <v>2.3240541775813293E-5</v>
      </c>
      <c r="N526" s="71"/>
    </row>
    <row r="527" spans="1:14" ht="39" customHeight="1">
      <c r="A527" s="37" t="s">
        <v>1125</v>
      </c>
      <c r="B527" s="37">
        <v>92008</v>
      </c>
      <c r="C527" s="37" t="s">
        <v>82</v>
      </c>
      <c r="D527" s="37" t="s">
        <v>1126</v>
      </c>
      <c r="E527" s="38" t="s">
        <v>65</v>
      </c>
      <c r="F527" s="39">
        <v>9</v>
      </c>
      <c r="G527" s="40">
        <v>61.21</v>
      </c>
      <c r="H527" s="40">
        <f t="shared" si="33"/>
        <v>61.21</v>
      </c>
      <c r="I527" s="40">
        <v>74.03</v>
      </c>
      <c r="J527" s="40">
        <f t="shared" si="34"/>
        <v>74.03</v>
      </c>
      <c r="K527" s="40">
        <v>666.27</v>
      </c>
      <c r="L527" s="40">
        <f t="shared" si="35"/>
        <v>666.27</v>
      </c>
      <c r="M527" s="150">
        <f t="shared" si="32"/>
        <v>2.0094051088724531E-4</v>
      </c>
      <c r="N527" s="71"/>
    </row>
    <row r="528" spans="1:14" ht="52" customHeight="1">
      <c r="A528" s="37" t="s">
        <v>1127</v>
      </c>
      <c r="B528" s="37" t="s">
        <v>1128</v>
      </c>
      <c r="C528" s="37" t="s">
        <v>63</v>
      </c>
      <c r="D528" s="37" t="s">
        <v>1129</v>
      </c>
      <c r="E528" s="38" t="s">
        <v>65</v>
      </c>
      <c r="F528" s="39">
        <v>18</v>
      </c>
      <c r="G528" s="40">
        <v>9.7200000000000006</v>
      </c>
      <c r="H528" s="40">
        <f t="shared" si="33"/>
        <v>9.7200000000000006</v>
      </c>
      <c r="I528" s="40">
        <v>11.76</v>
      </c>
      <c r="J528" s="40">
        <f t="shared" si="34"/>
        <v>11.76</v>
      </c>
      <c r="K528" s="40">
        <v>211.68</v>
      </c>
      <c r="L528" s="40">
        <f t="shared" si="35"/>
        <v>211.68</v>
      </c>
      <c r="M528" s="150">
        <f t="shared" si="32"/>
        <v>6.3840616183547341E-5</v>
      </c>
      <c r="N528" s="71"/>
    </row>
    <row r="529" spans="1:14" ht="39" customHeight="1">
      <c r="A529" s="37" t="s">
        <v>1130</v>
      </c>
      <c r="B529" s="37">
        <v>92000</v>
      </c>
      <c r="C529" s="37" t="s">
        <v>82</v>
      </c>
      <c r="D529" s="37" t="s">
        <v>1131</v>
      </c>
      <c r="E529" s="38" t="s">
        <v>65</v>
      </c>
      <c r="F529" s="39">
        <v>42</v>
      </c>
      <c r="G529" s="40">
        <v>39.42</v>
      </c>
      <c r="H529" s="40">
        <f t="shared" si="33"/>
        <v>39.42</v>
      </c>
      <c r="I529" s="40">
        <v>47.67</v>
      </c>
      <c r="J529" s="40">
        <f t="shared" si="34"/>
        <v>47.67</v>
      </c>
      <c r="K529" s="40">
        <v>2002.14</v>
      </c>
      <c r="L529" s="40">
        <f t="shared" si="35"/>
        <v>2002.14</v>
      </c>
      <c r="M529" s="150">
        <f t="shared" si="32"/>
        <v>6.0382582806938531E-4</v>
      </c>
      <c r="N529" s="71"/>
    </row>
    <row r="530" spans="1:14" ht="39" customHeight="1">
      <c r="A530" s="37" t="s">
        <v>1132</v>
      </c>
      <c r="B530" s="37">
        <v>91996</v>
      </c>
      <c r="C530" s="37" t="s">
        <v>82</v>
      </c>
      <c r="D530" s="37" t="s">
        <v>1133</v>
      </c>
      <c r="E530" s="38" t="s">
        <v>65</v>
      </c>
      <c r="F530" s="39">
        <v>9</v>
      </c>
      <c r="G530" s="40">
        <v>43.87</v>
      </c>
      <c r="H530" s="40">
        <f t="shared" si="33"/>
        <v>43.87</v>
      </c>
      <c r="I530" s="40">
        <v>53.06</v>
      </c>
      <c r="J530" s="40">
        <f t="shared" si="34"/>
        <v>53.06</v>
      </c>
      <c r="K530" s="40">
        <v>477.54</v>
      </c>
      <c r="L530" s="40">
        <f t="shared" si="35"/>
        <v>477.54</v>
      </c>
      <c r="M530" s="150">
        <f t="shared" si="32"/>
        <v>1.4402139008074072E-4</v>
      </c>
      <c r="N530" s="71"/>
    </row>
    <row r="531" spans="1:14" ht="39" customHeight="1">
      <c r="A531" s="37" t="s">
        <v>1134</v>
      </c>
      <c r="B531" s="37">
        <v>91992</v>
      </c>
      <c r="C531" s="37" t="s">
        <v>82</v>
      </c>
      <c r="D531" s="37" t="s">
        <v>1135</v>
      </c>
      <c r="E531" s="38" t="s">
        <v>65</v>
      </c>
      <c r="F531" s="39">
        <v>16</v>
      </c>
      <c r="G531" s="40">
        <v>55.38</v>
      </c>
      <c r="H531" s="40">
        <f t="shared" si="33"/>
        <v>55.38</v>
      </c>
      <c r="I531" s="40">
        <v>66.98</v>
      </c>
      <c r="J531" s="40">
        <f t="shared" si="34"/>
        <v>66.98</v>
      </c>
      <c r="K531" s="40">
        <v>1071.68</v>
      </c>
      <c r="L531" s="40">
        <f t="shared" si="35"/>
        <v>1071.68</v>
      </c>
      <c r="M531" s="150">
        <f t="shared" si="32"/>
        <v>3.232081989398338E-4</v>
      </c>
      <c r="N531" s="71"/>
    </row>
    <row r="532" spans="1:14" ht="24" customHeight="1">
      <c r="A532" s="32" t="s">
        <v>1136</v>
      </c>
      <c r="B532" s="32" t="s">
        <v>55</v>
      </c>
      <c r="C532" s="32"/>
      <c r="D532" s="32" t="s">
        <v>1137</v>
      </c>
      <c r="E532" s="33"/>
      <c r="F532" s="34">
        <v>1</v>
      </c>
      <c r="G532" s="34" t="s">
        <v>56</v>
      </c>
      <c r="H532" s="34" t="s">
        <v>56</v>
      </c>
      <c r="I532" s="34" t="s">
        <v>56</v>
      </c>
      <c r="J532" s="34" t="s">
        <v>56</v>
      </c>
      <c r="K532" s="35">
        <f>SUM(K533:K534)</f>
        <v>1425.53</v>
      </c>
      <c r="L532" s="35">
        <f>SUM(L533:L534)</f>
        <v>1425.53</v>
      </c>
      <c r="M532" s="151">
        <f t="shared" si="32"/>
        <v>4.2992589563554533E-4</v>
      </c>
      <c r="N532" s="71"/>
    </row>
    <row r="533" spans="1:14" ht="39" customHeight="1">
      <c r="A533" s="37" t="s">
        <v>1138</v>
      </c>
      <c r="B533" s="37" t="s">
        <v>1139</v>
      </c>
      <c r="C533" s="37" t="s">
        <v>63</v>
      </c>
      <c r="D533" s="37" t="s">
        <v>1140</v>
      </c>
      <c r="E533" s="38" t="s">
        <v>444</v>
      </c>
      <c r="F533" s="39">
        <v>1</v>
      </c>
      <c r="G533" s="40">
        <v>29.16</v>
      </c>
      <c r="H533" s="40">
        <f t="shared" si="33"/>
        <v>29.16</v>
      </c>
      <c r="I533" s="40">
        <v>35.270000000000003</v>
      </c>
      <c r="J533" s="40">
        <f t="shared" si="34"/>
        <v>35.270000000000003</v>
      </c>
      <c r="K533" s="40">
        <v>35.270000000000003</v>
      </c>
      <c r="L533" s="40">
        <f t="shared" si="35"/>
        <v>35.270000000000003</v>
      </c>
      <c r="M533" s="150">
        <f t="shared" si="32"/>
        <v>1.0637086795132818E-5</v>
      </c>
      <c r="N533" s="71"/>
    </row>
    <row r="534" spans="1:14" ht="52" customHeight="1">
      <c r="A534" s="37" t="s">
        <v>1141</v>
      </c>
      <c r="B534" s="37" t="s">
        <v>1142</v>
      </c>
      <c r="C534" s="37" t="s">
        <v>63</v>
      </c>
      <c r="D534" s="37" t="s">
        <v>1143</v>
      </c>
      <c r="E534" s="38" t="s">
        <v>444</v>
      </c>
      <c r="F534" s="39">
        <v>27.26</v>
      </c>
      <c r="G534" s="40">
        <v>42.17</v>
      </c>
      <c r="H534" s="40">
        <f t="shared" si="33"/>
        <v>42.17</v>
      </c>
      <c r="I534" s="40">
        <v>51</v>
      </c>
      <c r="J534" s="40">
        <f t="shared" si="34"/>
        <v>51</v>
      </c>
      <c r="K534" s="40">
        <v>1390.26</v>
      </c>
      <c r="L534" s="40">
        <f t="shared" si="35"/>
        <v>1390.26</v>
      </c>
      <c r="M534" s="150">
        <f t="shared" si="32"/>
        <v>4.1928880884041254E-4</v>
      </c>
      <c r="N534" s="71"/>
    </row>
    <row r="535" spans="1:14" ht="24" customHeight="1">
      <c r="A535" s="32" t="s">
        <v>1144</v>
      </c>
      <c r="B535" s="32" t="s">
        <v>55</v>
      </c>
      <c r="C535" s="32"/>
      <c r="D535" s="32" t="s">
        <v>1145</v>
      </c>
      <c r="E535" s="33"/>
      <c r="F535" s="34">
        <v>1</v>
      </c>
      <c r="G535" s="34" t="s">
        <v>56</v>
      </c>
      <c r="H535" s="34" t="s">
        <v>56</v>
      </c>
      <c r="I535" s="34" t="s">
        <v>56</v>
      </c>
      <c r="J535" s="34" t="s">
        <v>56</v>
      </c>
      <c r="K535" s="35">
        <f>K536+K548+K555+K560</f>
        <v>70131.290000000008</v>
      </c>
      <c r="L535" s="35">
        <f>L536+L548+L555+L560</f>
        <v>70131.290000000008</v>
      </c>
      <c r="M535" s="151">
        <f t="shared" si="32"/>
        <v>2.1150910654511773E-2</v>
      </c>
      <c r="N535" s="71"/>
    </row>
    <row r="536" spans="1:14" ht="26" customHeight="1">
      <c r="A536" s="32" t="s">
        <v>1146</v>
      </c>
      <c r="B536" s="32" t="s">
        <v>55</v>
      </c>
      <c r="C536" s="32"/>
      <c r="D536" s="32" t="s">
        <v>1020</v>
      </c>
      <c r="E536" s="33"/>
      <c r="F536" s="34">
        <v>1</v>
      </c>
      <c r="G536" s="34" t="s">
        <v>56</v>
      </c>
      <c r="H536" s="34" t="s">
        <v>56</v>
      </c>
      <c r="I536" s="34" t="s">
        <v>56</v>
      </c>
      <c r="J536" s="34" t="s">
        <v>56</v>
      </c>
      <c r="K536" s="35">
        <f>SUM(K537:K547)</f>
        <v>5800.6500000000005</v>
      </c>
      <c r="L536" s="35">
        <f>SUM(L537:L547)</f>
        <v>5800.6500000000005</v>
      </c>
      <c r="M536" s="151">
        <f t="shared" si="32"/>
        <v>1.7494192661805267E-3</v>
      </c>
      <c r="N536" s="71"/>
    </row>
    <row r="537" spans="1:14" ht="26" customHeight="1">
      <c r="A537" s="37" t="s">
        <v>1147</v>
      </c>
      <c r="B537" s="37">
        <v>101895</v>
      </c>
      <c r="C537" s="37" t="s">
        <v>82</v>
      </c>
      <c r="D537" s="37" t="s">
        <v>1633</v>
      </c>
      <c r="E537" s="38" t="s">
        <v>65</v>
      </c>
      <c r="F537" s="39">
        <v>1</v>
      </c>
      <c r="G537" s="40">
        <v>625.80999999999995</v>
      </c>
      <c r="H537" s="40">
        <f t="shared" si="33"/>
        <v>625.80999999999995</v>
      </c>
      <c r="I537" s="40">
        <v>756.85</v>
      </c>
      <c r="J537" s="40">
        <f t="shared" si="34"/>
        <v>756.85</v>
      </c>
      <c r="K537" s="40">
        <v>756.85</v>
      </c>
      <c r="L537" s="40">
        <f t="shared" si="35"/>
        <v>756.85</v>
      </c>
      <c r="M537" s="150">
        <f t="shared" si="32"/>
        <v>2.2825855233615742E-4</v>
      </c>
      <c r="N537" s="71"/>
    </row>
    <row r="538" spans="1:14" ht="26" customHeight="1">
      <c r="A538" s="37" t="s">
        <v>1149</v>
      </c>
      <c r="B538" s="37">
        <v>93673</v>
      </c>
      <c r="C538" s="37" t="s">
        <v>82</v>
      </c>
      <c r="D538" s="37" t="s">
        <v>1022</v>
      </c>
      <c r="E538" s="38" t="s">
        <v>65</v>
      </c>
      <c r="F538" s="39">
        <v>1</v>
      </c>
      <c r="G538" s="40">
        <v>137.34</v>
      </c>
      <c r="H538" s="40">
        <f t="shared" si="33"/>
        <v>137.34</v>
      </c>
      <c r="I538" s="40">
        <v>166.1</v>
      </c>
      <c r="J538" s="40">
        <f t="shared" si="34"/>
        <v>166.1</v>
      </c>
      <c r="K538" s="40">
        <v>166.1</v>
      </c>
      <c r="L538" s="40">
        <f t="shared" si="35"/>
        <v>166.1</v>
      </c>
      <c r="M538" s="150">
        <f t="shared" si="32"/>
        <v>5.0094134297464159E-5</v>
      </c>
      <c r="N538" s="71"/>
    </row>
    <row r="539" spans="1:14" ht="26" customHeight="1">
      <c r="A539" s="37" t="s">
        <v>1150</v>
      </c>
      <c r="B539" s="37">
        <v>93654</v>
      </c>
      <c r="C539" s="37" t="s">
        <v>82</v>
      </c>
      <c r="D539" s="37" t="s">
        <v>1026</v>
      </c>
      <c r="E539" s="38" t="s">
        <v>65</v>
      </c>
      <c r="F539" s="39">
        <v>9</v>
      </c>
      <c r="G539" s="40">
        <v>17.73</v>
      </c>
      <c r="H539" s="40">
        <f t="shared" si="33"/>
        <v>17.73</v>
      </c>
      <c r="I539" s="40">
        <v>21.44</v>
      </c>
      <c r="J539" s="40">
        <f t="shared" si="34"/>
        <v>21.44</v>
      </c>
      <c r="K539" s="40">
        <v>192.96</v>
      </c>
      <c r="L539" s="40">
        <f t="shared" si="35"/>
        <v>192.96</v>
      </c>
      <c r="M539" s="150">
        <f t="shared" si="32"/>
        <v>5.8194847405410503E-5</v>
      </c>
      <c r="N539" s="71"/>
    </row>
    <row r="540" spans="1:14" ht="26" customHeight="1">
      <c r="A540" s="37" t="s">
        <v>1152</v>
      </c>
      <c r="B540" s="37">
        <v>93655</v>
      </c>
      <c r="C540" s="37" t="s">
        <v>82</v>
      </c>
      <c r="D540" s="37" t="s">
        <v>1028</v>
      </c>
      <c r="E540" s="38" t="s">
        <v>65</v>
      </c>
      <c r="F540" s="39">
        <v>3</v>
      </c>
      <c r="G540" s="40">
        <v>19.190000000000001</v>
      </c>
      <c r="H540" s="40">
        <f t="shared" si="33"/>
        <v>19.190000000000001</v>
      </c>
      <c r="I540" s="40">
        <v>23.21</v>
      </c>
      <c r="J540" s="40">
        <f t="shared" si="34"/>
        <v>23.21</v>
      </c>
      <c r="K540" s="40">
        <v>69.63</v>
      </c>
      <c r="L540" s="40">
        <f t="shared" si="35"/>
        <v>69.63</v>
      </c>
      <c r="M540" s="150">
        <f t="shared" si="32"/>
        <v>2.099972649688398E-5</v>
      </c>
      <c r="N540" s="71"/>
    </row>
    <row r="541" spans="1:14" ht="26" customHeight="1">
      <c r="A541" s="37" t="s">
        <v>1155</v>
      </c>
      <c r="B541" s="37">
        <v>93657</v>
      </c>
      <c r="C541" s="37" t="s">
        <v>82</v>
      </c>
      <c r="D541" s="37" t="s">
        <v>1030</v>
      </c>
      <c r="E541" s="38" t="s">
        <v>65</v>
      </c>
      <c r="F541" s="39">
        <v>2</v>
      </c>
      <c r="G541" s="40">
        <v>20.93</v>
      </c>
      <c r="H541" s="40">
        <f t="shared" si="33"/>
        <v>20.93</v>
      </c>
      <c r="I541" s="40">
        <v>25.31</v>
      </c>
      <c r="J541" s="40">
        <f t="shared" si="34"/>
        <v>25.31</v>
      </c>
      <c r="K541" s="40">
        <v>50.62</v>
      </c>
      <c r="L541" s="40">
        <f t="shared" si="35"/>
        <v>50.62</v>
      </c>
      <c r="M541" s="150">
        <f t="shared" si="32"/>
        <v>1.5266496557120023E-5</v>
      </c>
      <c r="N541" s="71"/>
    </row>
    <row r="542" spans="1:14" ht="39" customHeight="1">
      <c r="A542" s="37" t="s">
        <v>1156</v>
      </c>
      <c r="B542" s="37" t="s">
        <v>1170</v>
      </c>
      <c r="C542" s="37" t="s">
        <v>63</v>
      </c>
      <c r="D542" s="37" t="s">
        <v>1171</v>
      </c>
      <c r="E542" s="38" t="s">
        <v>65</v>
      </c>
      <c r="F542" s="39">
        <v>2</v>
      </c>
      <c r="G542" s="40">
        <v>227.32</v>
      </c>
      <c r="H542" s="40">
        <f t="shared" si="33"/>
        <v>227.32</v>
      </c>
      <c r="I542" s="40">
        <v>274.92</v>
      </c>
      <c r="J542" s="40">
        <f t="shared" si="34"/>
        <v>274.92</v>
      </c>
      <c r="K542" s="40">
        <v>549.84</v>
      </c>
      <c r="L542" s="40">
        <f t="shared" si="35"/>
        <v>549.84</v>
      </c>
      <c r="M542" s="150">
        <f t="shared" si="32"/>
        <v>1.6582636244501925E-4</v>
      </c>
      <c r="N542" s="71"/>
    </row>
    <row r="543" spans="1:14" ht="26" customHeight="1">
      <c r="A543" s="37" t="s">
        <v>1157</v>
      </c>
      <c r="B543" s="37">
        <v>93671</v>
      </c>
      <c r="C543" s="37" t="s">
        <v>82</v>
      </c>
      <c r="D543" s="37" t="s">
        <v>1151</v>
      </c>
      <c r="E543" s="38" t="s">
        <v>65</v>
      </c>
      <c r="F543" s="39">
        <v>2</v>
      </c>
      <c r="G543" s="40">
        <v>118.4</v>
      </c>
      <c r="H543" s="40">
        <f t="shared" si="33"/>
        <v>118.4</v>
      </c>
      <c r="I543" s="40">
        <v>143.19</v>
      </c>
      <c r="J543" s="40">
        <f t="shared" si="34"/>
        <v>143.19</v>
      </c>
      <c r="K543" s="40">
        <v>286.38</v>
      </c>
      <c r="L543" s="40">
        <f t="shared" si="35"/>
        <v>286.38</v>
      </c>
      <c r="M543" s="150">
        <f t="shared" si="32"/>
        <v>8.6369405057843386E-5</v>
      </c>
      <c r="N543" s="71"/>
    </row>
    <row r="544" spans="1:14" ht="39" customHeight="1">
      <c r="A544" s="37" t="s">
        <v>1159</v>
      </c>
      <c r="B544" s="37" t="s">
        <v>1153</v>
      </c>
      <c r="C544" s="37" t="s">
        <v>63</v>
      </c>
      <c r="D544" s="37" t="s">
        <v>1154</v>
      </c>
      <c r="E544" s="38" t="s">
        <v>65</v>
      </c>
      <c r="F544" s="39">
        <v>1</v>
      </c>
      <c r="G544" s="40">
        <v>156.21</v>
      </c>
      <c r="H544" s="40">
        <f t="shared" si="33"/>
        <v>156.21</v>
      </c>
      <c r="I544" s="40">
        <v>188.92</v>
      </c>
      <c r="J544" s="40">
        <f t="shared" si="34"/>
        <v>188.92</v>
      </c>
      <c r="K544" s="40">
        <v>188.92</v>
      </c>
      <c r="L544" s="40">
        <f t="shared" si="35"/>
        <v>188.92</v>
      </c>
      <c r="M544" s="150">
        <f t="shared" si="32"/>
        <v>5.6976422946880966E-5</v>
      </c>
      <c r="N544" s="71"/>
    </row>
    <row r="545" spans="1:14" ht="39" customHeight="1">
      <c r="A545" s="37" t="s">
        <v>1160</v>
      </c>
      <c r="B545" s="37" t="s">
        <v>1032</v>
      </c>
      <c r="C545" s="37" t="s">
        <v>63</v>
      </c>
      <c r="D545" s="37" t="s">
        <v>1033</v>
      </c>
      <c r="E545" s="38" t="s">
        <v>65</v>
      </c>
      <c r="F545" s="39">
        <v>5</v>
      </c>
      <c r="G545" s="40">
        <v>223.54</v>
      </c>
      <c r="H545" s="40">
        <f t="shared" si="33"/>
        <v>223.54</v>
      </c>
      <c r="I545" s="40">
        <v>270.35000000000002</v>
      </c>
      <c r="J545" s="40">
        <f t="shared" si="34"/>
        <v>270.35000000000002</v>
      </c>
      <c r="K545" s="40">
        <v>1351.75</v>
      </c>
      <c r="L545" s="40">
        <f t="shared" si="35"/>
        <v>1351.75</v>
      </c>
      <c r="M545" s="150">
        <f t="shared" si="32"/>
        <v>4.0767456975675606E-4</v>
      </c>
      <c r="N545" s="71"/>
    </row>
    <row r="546" spans="1:14" ht="39" customHeight="1">
      <c r="A546" s="37" t="s">
        <v>1161</v>
      </c>
      <c r="B546" s="37" t="s">
        <v>1162</v>
      </c>
      <c r="C546" s="37" t="s">
        <v>63</v>
      </c>
      <c r="D546" s="37" t="s">
        <v>1163</v>
      </c>
      <c r="E546" s="38" t="s">
        <v>65</v>
      </c>
      <c r="F546" s="39">
        <v>4</v>
      </c>
      <c r="G546" s="40">
        <v>359.22</v>
      </c>
      <c r="H546" s="40">
        <f t="shared" si="33"/>
        <v>359.22</v>
      </c>
      <c r="I546" s="40">
        <v>434.44</v>
      </c>
      <c r="J546" s="40">
        <f t="shared" si="34"/>
        <v>434.44</v>
      </c>
      <c r="K546" s="40">
        <v>1737.76</v>
      </c>
      <c r="L546" s="40">
        <f t="shared" si="35"/>
        <v>1737.76</v>
      </c>
      <c r="M546" s="150">
        <f t="shared" si="32"/>
        <v>5.2409140768670272E-4</v>
      </c>
      <c r="N546" s="71"/>
    </row>
    <row r="547" spans="1:14" ht="39" customHeight="1">
      <c r="A547" s="37" t="s">
        <v>1164</v>
      </c>
      <c r="B547" s="37" t="s">
        <v>1165</v>
      </c>
      <c r="C547" s="37" t="s">
        <v>63</v>
      </c>
      <c r="D547" s="37" t="s">
        <v>1166</v>
      </c>
      <c r="E547" s="38" t="s">
        <v>626</v>
      </c>
      <c r="F547" s="39">
        <v>4</v>
      </c>
      <c r="G547" s="40">
        <v>92.99</v>
      </c>
      <c r="H547" s="40">
        <f t="shared" si="33"/>
        <v>92.99</v>
      </c>
      <c r="I547" s="40">
        <v>112.46</v>
      </c>
      <c r="J547" s="40">
        <f t="shared" si="34"/>
        <v>112.46</v>
      </c>
      <c r="K547" s="40">
        <v>449.84</v>
      </c>
      <c r="L547" s="40">
        <f t="shared" si="35"/>
        <v>449.84</v>
      </c>
      <c r="M547" s="150">
        <f t="shared" si="32"/>
        <v>1.3566734119428825E-4</v>
      </c>
      <c r="N547" s="71"/>
    </row>
    <row r="548" spans="1:14" ht="24" customHeight="1">
      <c r="A548" s="32" t="s">
        <v>1172</v>
      </c>
      <c r="B548" s="32" t="s">
        <v>55</v>
      </c>
      <c r="C548" s="32"/>
      <c r="D548" s="32" t="s">
        <v>1047</v>
      </c>
      <c r="E548" s="33"/>
      <c r="F548" s="34">
        <v>1</v>
      </c>
      <c r="G548" s="34" t="s">
        <v>56</v>
      </c>
      <c r="H548" s="34" t="s">
        <v>56</v>
      </c>
      <c r="I548" s="34" t="s">
        <v>56</v>
      </c>
      <c r="J548" s="34" t="s">
        <v>56</v>
      </c>
      <c r="K548" s="35">
        <f>SUM(K549:K554)</f>
        <v>8403.44</v>
      </c>
      <c r="L548" s="35">
        <f>SUM(L549:L554)</f>
        <v>8403.44</v>
      </c>
      <c r="M548" s="151">
        <f t="shared" si="32"/>
        <v>2.5343952553924277E-3</v>
      </c>
      <c r="N548" s="71"/>
    </row>
    <row r="549" spans="1:14" ht="52" customHeight="1">
      <c r="A549" s="37" t="s">
        <v>1173</v>
      </c>
      <c r="B549" s="37" t="s">
        <v>1634</v>
      </c>
      <c r="C549" s="37" t="s">
        <v>63</v>
      </c>
      <c r="D549" s="37" t="s">
        <v>1635</v>
      </c>
      <c r="E549" s="38" t="s">
        <v>115</v>
      </c>
      <c r="F549" s="39">
        <v>66.599999999999994</v>
      </c>
      <c r="G549" s="40">
        <v>8.44</v>
      </c>
      <c r="H549" s="40">
        <f t="shared" si="33"/>
        <v>8.44</v>
      </c>
      <c r="I549" s="40">
        <v>10.210000000000001</v>
      </c>
      <c r="J549" s="40">
        <f t="shared" si="34"/>
        <v>10.210000000000001</v>
      </c>
      <c r="K549" s="40">
        <v>679.99</v>
      </c>
      <c r="L549" s="40">
        <f t="shared" si="35"/>
        <v>679.99</v>
      </c>
      <c r="M549" s="150">
        <f t="shared" si="32"/>
        <v>2.0507832860284559E-4</v>
      </c>
      <c r="N549" s="71"/>
    </row>
    <row r="550" spans="1:14" ht="39" customHeight="1">
      <c r="A550" s="37" t="s">
        <v>1175</v>
      </c>
      <c r="B550" s="37">
        <v>97668</v>
      </c>
      <c r="C550" s="37" t="s">
        <v>82</v>
      </c>
      <c r="D550" s="37" t="s">
        <v>1078</v>
      </c>
      <c r="E550" s="38" t="s">
        <v>115</v>
      </c>
      <c r="F550" s="39">
        <v>44.9</v>
      </c>
      <c r="G550" s="40">
        <v>12.95</v>
      </c>
      <c r="H550" s="40">
        <f t="shared" si="33"/>
        <v>12.95</v>
      </c>
      <c r="I550" s="40">
        <v>15.66</v>
      </c>
      <c r="J550" s="40">
        <f t="shared" si="34"/>
        <v>15.6599</v>
      </c>
      <c r="K550" s="40">
        <v>703.13</v>
      </c>
      <c r="L550" s="40">
        <f t="shared" si="35"/>
        <v>703.13</v>
      </c>
      <c r="M550" s="150">
        <f t="shared" si="32"/>
        <v>2.1205712612026474E-4</v>
      </c>
      <c r="N550" s="71"/>
    </row>
    <row r="551" spans="1:14" ht="52" customHeight="1">
      <c r="A551" s="37" t="s">
        <v>1176</v>
      </c>
      <c r="B551" s="37" t="s">
        <v>1636</v>
      </c>
      <c r="C551" s="37" t="s">
        <v>63</v>
      </c>
      <c r="D551" s="37" t="s">
        <v>1637</v>
      </c>
      <c r="E551" s="38" t="s">
        <v>115</v>
      </c>
      <c r="F551" s="39">
        <v>190.1</v>
      </c>
      <c r="G551" s="40">
        <v>7.76</v>
      </c>
      <c r="H551" s="40">
        <f t="shared" si="33"/>
        <v>7.76</v>
      </c>
      <c r="I551" s="40">
        <v>9.3800000000000008</v>
      </c>
      <c r="J551" s="40">
        <f t="shared" si="34"/>
        <v>9.3800000000000008</v>
      </c>
      <c r="K551" s="40">
        <v>1783.14</v>
      </c>
      <c r="L551" s="40">
        <f t="shared" si="35"/>
        <v>1783.14</v>
      </c>
      <c r="M551" s="150">
        <f t="shared" si="32"/>
        <v>5.377775715302845E-4</v>
      </c>
      <c r="N551" s="71"/>
    </row>
    <row r="552" spans="1:14" ht="65" customHeight="1">
      <c r="A552" s="37" t="s">
        <v>1178</v>
      </c>
      <c r="B552" s="37">
        <v>90105</v>
      </c>
      <c r="C552" s="37" t="s">
        <v>82</v>
      </c>
      <c r="D552" s="37" t="s">
        <v>1189</v>
      </c>
      <c r="E552" s="38" t="s">
        <v>126</v>
      </c>
      <c r="F552" s="39">
        <v>39.21</v>
      </c>
      <c r="G552" s="40">
        <v>9.25</v>
      </c>
      <c r="H552" s="40">
        <f t="shared" si="33"/>
        <v>9.25</v>
      </c>
      <c r="I552" s="40">
        <v>11.19</v>
      </c>
      <c r="J552" s="40">
        <f t="shared" si="34"/>
        <v>11.19</v>
      </c>
      <c r="K552" s="40">
        <v>438.76</v>
      </c>
      <c r="L552" s="40">
        <f t="shared" si="35"/>
        <v>438.76</v>
      </c>
      <c r="M552" s="150">
        <f t="shared" si="32"/>
        <v>1.3232572163970725E-4</v>
      </c>
      <c r="N552" s="71"/>
    </row>
    <row r="553" spans="1:14" ht="39" customHeight="1">
      <c r="A553" s="37" t="s">
        <v>1180</v>
      </c>
      <c r="B553" s="37">
        <v>97883</v>
      </c>
      <c r="C553" s="37" t="s">
        <v>82</v>
      </c>
      <c r="D553" s="37" t="s">
        <v>1193</v>
      </c>
      <c r="E553" s="38" t="s">
        <v>65</v>
      </c>
      <c r="F553" s="39">
        <v>5</v>
      </c>
      <c r="G553" s="40">
        <v>459.5</v>
      </c>
      <c r="H553" s="40">
        <f t="shared" si="33"/>
        <v>459.5</v>
      </c>
      <c r="I553" s="40">
        <v>555.72</v>
      </c>
      <c r="J553" s="40">
        <f t="shared" si="34"/>
        <v>555.72</v>
      </c>
      <c r="K553" s="40">
        <v>2778.6</v>
      </c>
      <c r="L553" s="40">
        <f t="shared" si="35"/>
        <v>2778.6</v>
      </c>
      <c r="M553" s="150">
        <f t="shared" si="32"/>
        <v>8.37998564472811E-4</v>
      </c>
      <c r="N553" s="71"/>
    </row>
    <row r="554" spans="1:14" ht="39" customHeight="1">
      <c r="A554" s="37" t="s">
        <v>1182</v>
      </c>
      <c r="B554" s="37">
        <v>97881</v>
      </c>
      <c r="C554" s="37" t="s">
        <v>82</v>
      </c>
      <c r="D554" s="37" t="s">
        <v>1195</v>
      </c>
      <c r="E554" s="38" t="s">
        <v>65</v>
      </c>
      <c r="F554" s="39">
        <v>11</v>
      </c>
      <c r="G554" s="40">
        <v>151.83000000000001</v>
      </c>
      <c r="H554" s="40">
        <f t="shared" si="33"/>
        <v>151.83000000000001</v>
      </c>
      <c r="I554" s="40">
        <v>183.62</v>
      </c>
      <c r="J554" s="40">
        <f t="shared" si="34"/>
        <v>183.62</v>
      </c>
      <c r="K554" s="40">
        <v>2019.82</v>
      </c>
      <c r="L554" s="40">
        <f t="shared" si="35"/>
        <v>2019.82</v>
      </c>
      <c r="M554" s="150">
        <f t="shared" si="32"/>
        <v>6.0915794302651444E-4</v>
      </c>
      <c r="N554" s="71"/>
    </row>
    <row r="555" spans="1:14" ht="24" customHeight="1">
      <c r="A555" s="32" t="s">
        <v>1198</v>
      </c>
      <c r="B555" s="32" t="s">
        <v>55</v>
      </c>
      <c r="C555" s="32"/>
      <c r="D555" s="32" t="s">
        <v>1089</v>
      </c>
      <c r="E555" s="33"/>
      <c r="F555" s="34">
        <v>1</v>
      </c>
      <c r="G555" s="34" t="s">
        <v>56</v>
      </c>
      <c r="H555" s="34" t="s">
        <v>56</v>
      </c>
      <c r="I555" s="34" t="s">
        <v>56</v>
      </c>
      <c r="J555" s="34" t="s">
        <v>56</v>
      </c>
      <c r="K555" s="35">
        <f>SUM(K556:K559)</f>
        <v>24497.34</v>
      </c>
      <c r="L555" s="35">
        <f>SUM(L556:L559)</f>
        <v>24497.34</v>
      </c>
      <c r="M555" s="151">
        <f t="shared" si="32"/>
        <v>7.3881579764638206E-3</v>
      </c>
      <c r="N555" s="71"/>
    </row>
    <row r="556" spans="1:14" ht="52" customHeight="1">
      <c r="A556" s="37" t="s">
        <v>1199</v>
      </c>
      <c r="B556" s="37">
        <v>92984</v>
      </c>
      <c r="C556" s="37" t="s">
        <v>82</v>
      </c>
      <c r="D556" s="37" t="s">
        <v>1638</v>
      </c>
      <c r="E556" s="38" t="s">
        <v>115</v>
      </c>
      <c r="F556" s="39">
        <v>44.9</v>
      </c>
      <c r="G556" s="40">
        <v>35.409999999999997</v>
      </c>
      <c r="H556" s="40">
        <f t="shared" si="33"/>
        <v>35.409999999999997</v>
      </c>
      <c r="I556" s="40">
        <v>42.82</v>
      </c>
      <c r="J556" s="40">
        <f t="shared" si="34"/>
        <v>42.82</v>
      </c>
      <c r="K556" s="40">
        <v>1922.62</v>
      </c>
      <c r="L556" s="40">
        <f t="shared" si="35"/>
        <v>1922.62</v>
      </c>
      <c r="M556" s="150">
        <f t="shared" si="32"/>
        <v>5.7984337437080391E-4</v>
      </c>
      <c r="N556" s="71"/>
    </row>
    <row r="557" spans="1:14" ht="39" customHeight="1">
      <c r="A557" s="37" t="s">
        <v>1201</v>
      </c>
      <c r="B557" s="37">
        <v>91929</v>
      </c>
      <c r="C557" s="37" t="s">
        <v>82</v>
      </c>
      <c r="D557" s="37" t="s">
        <v>1207</v>
      </c>
      <c r="E557" s="38" t="s">
        <v>115</v>
      </c>
      <c r="F557" s="39">
        <v>649.6</v>
      </c>
      <c r="G557" s="40">
        <v>8.9600000000000009</v>
      </c>
      <c r="H557" s="40">
        <f t="shared" si="33"/>
        <v>8.9600000000000009</v>
      </c>
      <c r="I557" s="40">
        <v>10.84</v>
      </c>
      <c r="J557" s="40">
        <f t="shared" si="34"/>
        <v>10.8399</v>
      </c>
      <c r="K557" s="40">
        <v>7041.66</v>
      </c>
      <c r="L557" s="40">
        <f t="shared" si="35"/>
        <v>7041.66</v>
      </c>
      <c r="M557" s="150">
        <f t="shared" si="32"/>
        <v>2.1236957358042232E-3</v>
      </c>
      <c r="N557" s="71"/>
    </row>
    <row r="558" spans="1:14" ht="52" customHeight="1">
      <c r="A558" s="37" t="s">
        <v>1203</v>
      </c>
      <c r="B558" s="37">
        <v>92988</v>
      </c>
      <c r="C558" s="37" t="s">
        <v>82</v>
      </c>
      <c r="D558" s="37" t="s">
        <v>1629</v>
      </c>
      <c r="E558" s="38" t="s">
        <v>115</v>
      </c>
      <c r="F558" s="39">
        <v>179.6</v>
      </c>
      <c r="G558" s="40">
        <v>71.349999999999994</v>
      </c>
      <c r="H558" s="40">
        <f t="shared" si="33"/>
        <v>71.349999999999994</v>
      </c>
      <c r="I558" s="40">
        <v>86.29</v>
      </c>
      <c r="J558" s="40">
        <f t="shared" si="34"/>
        <v>86.289900000000003</v>
      </c>
      <c r="K558" s="40">
        <v>15497.68</v>
      </c>
      <c r="L558" s="40">
        <f t="shared" si="35"/>
        <v>15497.68</v>
      </c>
      <c r="M558" s="150">
        <f t="shared" si="32"/>
        <v>4.6739486045702851E-3</v>
      </c>
      <c r="N558" s="71"/>
    </row>
    <row r="559" spans="1:14" ht="39" customHeight="1">
      <c r="A559" s="37" t="s">
        <v>1205</v>
      </c>
      <c r="B559" s="37">
        <v>91930</v>
      </c>
      <c r="C559" s="37" t="s">
        <v>82</v>
      </c>
      <c r="D559" s="37" t="s">
        <v>1099</v>
      </c>
      <c r="E559" s="38" t="s">
        <v>115</v>
      </c>
      <c r="F559" s="39">
        <v>2.5</v>
      </c>
      <c r="G559" s="40">
        <v>11.7</v>
      </c>
      <c r="H559" s="40">
        <f t="shared" si="33"/>
        <v>11.7</v>
      </c>
      <c r="I559" s="40">
        <v>14.15</v>
      </c>
      <c r="J559" s="40">
        <f t="shared" si="34"/>
        <v>14.151999999999999</v>
      </c>
      <c r="K559" s="40">
        <v>35.380000000000003</v>
      </c>
      <c r="L559" s="40">
        <f t="shared" si="35"/>
        <v>35.380000000000003</v>
      </c>
      <c r="M559" s="150">
        <f t="shared" si="32"/>
        <v>1.0670261718508622E-5</v>
      </c>
      <c r="N559" s="71"/>
    </row>
    <row r="560" spans="1:14" ht="24" customHeight="1">
      <c r="A560" s="32" t="s">
        <v>1209</v>
      </c>
      <c r="B560" s="32" t="s">
        <v>55</v>
      </c>
      <c r="C560" s="32"/>
      <c r="D560" s="32" t="s">
        <v>1210</v>
      </c>
      <c r="E560" s="33"/>
      <c r="F560" s="34">
        <v>1</v>
      </c>
      <c r="G560" s="34" t="s">
        <v>56</v>
      </c>
      <c r="H560" s="34" t="s">
        <v>56</v>
      </c>
      <c r="I560" s="34" t="s">
        <v>56</v>
      </c>
      <c r="J560" s="34" t="s">
        <v>56</v>
      </c>
      <c r="K560" s="35">
        <f>SUM(K561:K563)</f>
        <v>31429.86</v>
      </c>
      <c r="L560" s="35">
        <f>SUM(L561:L563)</f>
        <v>31429.86</v>
      </c>
      <c r="M560" s="151">
        <f t="shared" si="32"/>
        <v>9.4789381564749971E-3</v>
      </c>
      <c r="N560" s="71"/>
    </row>
    <row r="561" spans="1:14" ht="39" customHeight="1">
      <c r="A561" s="37" t="s">
        <v>1211</v>
      </c>
      <c r="B561" s="37">
        <v>105953</v>
      </c>
      <c r="C561" s="37" t="s">
        <v>82</v>
      </c>
      <c r="D561" s="37" t="s">
        <v>1639</v>
      </c>
      <c r="E561" s="38" t="s">
        <v>65</v>
      </c>
      <c r="F561" s="39">
        <v>11</v>
      </c>
      <c r="G561" s="40">
        <v>1758.68</v>
      </c>
      <c r="H561" s="40">
        <f t="shared" si="33"/>
        <v>1758.68</v>
      </c>
      <c r="I561" s="40">
        <v>2126.9499999999998</v>
      </c>
      <c r="J561" s="40">
        <f t="shared" si="34"/>
        <v>2126.9499999999998</v>
      </c>
      <c r="K561" s="40">
        <v>23396.45</v>
      </c>
      <c r="L561" s="40">
        <f t="shared" si="35"/>
        <v>23396.45</v>
      </c>
      <c r="M561" s="150">
        <f t="shared" si="32"/>
        <v>7.0561403274166492E-3</v>
      </c>
      <c r="N561" s="71"/>
    </row>
    <row r="562" spans="1:14" ht="39" customHeight="1">
      <c r="A562" s="37" t="s">
        <v>1213</v>
      </c>
      <c r="B562" s="37">
        <v>101658</v>
      </c>
      <c r="C562" s="37" t="s">
        <v>82</v>
      </c>
      <c r="D562" s="37" t="s">
        <v>1640</v>
      </c>
      <c r="E562" s="38" t="s">
        <v>65</v>
      </c>
      <c r="F562" s="39">
        <v>11</v>
      </c>
      <c r="G562" s="40">
        <v>492.92</v>
      </c>
      <c r="H562" s="40">
        <f t="shared" si="33"/>
        <v>492.92</v>
      </c>
      <c r="I562" s="40">
        <v>596.14</v>
      </c>
      <c r="J562" s="40">
        <f t="shared" si="34"/>
        <v>596.14</v>
      </c>
      <c r="K562" s="40">
        <v>6557.54</v>
      </c>
      <c r="L562" s="40">
        <f t="shared" si="35"/>
        <v>6557.54</v>
      </c>
      <c r="M562" s="150">
        <f t="shared" si="32"/>
        <v>1.9776898821251845E-3</v>
      </c>
      <c r="N562" s="71"/>
    </row>
    <row r="563" spans="1:14" ht="26" customHeight="1">
      <c r="A563" s="37" t="s">
        <v>1215</v>
      </c>
      <c r="B563" s="37">
        <v>96986</v>
      </c>
      <c r="C563" s="37" t="s">
        <v>82</v>
      </c>
      <c r="D563" s="37" t="s">
        <v>1216</v>
      </c>
      <c r="E563" s="38" t="s">
        <v>65</v>
      </c>
      <c r="F563" s="39">
        <v>11</v>
      </c>
      <c r="G563" s="40">
        <v>110.94</v>
      </c>
      <c r="H563" s="40">
        <f t="shared" si="33"/>
        <v>110.94</v>
      </c>
      <c r="I563" s="40">
        <v>134.16999999999999</v>
      </c>
      <c r="J563" s="40">
        <f t="shared" si="34"/>
        <v>134.16999999999999</v>
      </c>
      <c r="K563" s="40">
        <v>1475.87</v>
      </c>
      <c r="L563" s="40">
        <f t="shared" si="35"/>
        <v>1475.87</v>
      </c>
      <c r="M563" s="150">
        <f t="shared" si="32"/>
        <v>4.4510794693316332E-4</v>
      </c>
      <c r="N563" s="71"/>
    </row>
    <row r="564" spans="1:14" ht="24" customHeight="1">
      <c r="A564" s="32" t="s">
        <v>1240</v>
      </c>
      <c r="B564" s="32" t="s">
        <v>55</v>
      </c>
      <c r="C564" s="32"/>
      <c r="D564" s="32" t="s">
        <v>1641</v>
      </c>
      <c r="E564" s="33"/>
      <c r="F564" s="34">
        <v>1</v>
      </c>
      <c r="G564" s="34" t="s">
        <v>56</v>
      </c>
      <c r="H564" s="34" t="s">
        <v>56</v>
      </c>
      <c r="I564" s="34" t="s">
        <v>56</v>
      </c>
      <c r="J564" s="34" t="s">
        <v>56</v>
      </c>
      <c r="K564" s="35">
        <f>K565+K571+K593</f>
        <v>40135.289999999994</v>
      </c>
      <c r="L564" s="35">
        <f>L565+L571+L593</f>
        <v>40135.289999999994</v>
      </c>
      <c r="M564" s="151">
        <f t="shared" si="32"/>
        <v>1.2104410640142504E-2</v>
      </c>
      <c r="N564" s="71"/>
    </row>
    <row r="565" spans="1:14" ht="24" customHeight="1">
      <c r="A565" s="32" t="s">
        <v>1242</v>
      </c>
      <c r="B565" s="32" t="s">
        <v>55</v>
      </c>
      <c r="C565" s="32"/>
      <c r="D565" s="32" t="s">
        <v>1243</v>
      </c>
      <c r="E565" s="33"/>
      <c r="F565" s="34">
        <v>1</v>
      </c>
      <c r="G565" s="34" t="s">
        <v>56</v>
      </c>
      <c r="H565" s="34" t="s">
        <v>56</v>
      </c>
      <c r="I565" s="34" t="s">
        <v>56</v>
      </c>
      <c r="J565" s="34" t="s">
        <v>56</v>
      </c>
      <c r="K565" s="35">
        <f>SUM(K566:K570)</f>
        <v>2814.8199999999997</v>
      </c>
      <c r="L565" s="35">
        <f>SUM(L566:L570)</f>
        <v>2814.8199999999997</v>
      </c>
      <c r="M565" s="151">
        <f t="shared" si="32"/>
        <v>8.4892216196982568E-4</v>
      </c>
      <c r="N565" s="71"/>
    </row>
    <row r="566" spans="1:14" ht="26" customHeight="1">
      <c r="A566" s="37" t="s">
        <v>1244</v>
      </c>
      <c r="B566" s="37">
        <v>96977</v>
      </c>
      <c r="C566" s="37" t="s">
        <v>82</v>
      </c>
      <c r="D566" s="37" t="s">
        <v>1267</v>
      </c>
      <c r="E566" s="38" t="s">
        <v>115</v>
      </c>
      <c r="F566" s="39">
        <v>20</v>
      </c>
      <c r="G566" s="40">
        <v>74.16</v>
      </c>
      <c r="H566" s="40">
        <f t="shared" si="33"/>
        <v>74.16</v>
      </c>
      <c r="I566" s="40">
        <v>89.69</v>
      </c>
      <c r="J566" s="40">
        <f t="shared" si="34"/>
        <v>89.69</v>
      </c>
      <c r="K566" s="40">
        <v>1793.8</v>
      </c>
      <c r="L566" s="40">
        <f t="shared" si="35"/>
        <v>1793.8</v>
      </c>
      <c r="M566" s="150">
        <f t="shared" si="32"/>
        <v>5.4099252319561228E-4</v>
      </c>
      <c r="N566" s="71"/>
    </row>
    <row r="567" spans="1:14" ht="26" customHeight="1">
      <c r="A567" s="37" t="s">
        <v>1248</v>
      </c>
      <c r="B567" s="37">
        <v>96985</v>
      </c>
      <c r="C567" s="37" t="s">
        <v>82</v>
      </c>
      <c r="D567" s="37" t="s">
        <v>1224</v>
      </c>
      <c r="E567" s="38" t="s">
        <v>65</v>
      </c>
      <c r="F567" s="39">
        <v>3</v>
      </c>
      <c r="G567" s="40">
        <v>74.14</v>
      </c>
      <c r="H567" s="40">
        <f t="shared" si="33"/>
        <v>74.14</v>
      </c>
      <c r="I567" s="40">
        <v>89.66</v>
      </c>
      <c r="J567" s="40">
        <f t="shared" si="34"/>
        <v>89.66</v>
      </c>
      <c r="K567" s="40">
        <v>268.98</v>
      </c>
      <c r="L567" s="40">
        <f t="shared" si="35"/>
        <v>268.98</v>
      </c>
      <c r="M567" s="150">
        <f t="shared" si="32"/>
        <v>8.1121735360216199E-5</v>
      </c>
      <c r="N567" s="71"/>
    </row>
    <row r="568" spans="1:14" ht="52" customHeight="1">
      <c r="A568" s="37" t="s">
        <v>1642</v>
      </c>
      <c r="B568" s="37" t="s">
        <v>1643</v>
      </c>
      <c r="C568" s="37" t="s">
        <v>63</v>
      </c>
      <c r="D568" s="37" t="s">
        <v>1644</v>
      </c>
      <c r="E568" s="38" t="s">
        <v>65</v>
      </c>
      <c r="F568" s="39">
        <v>3</v>
      </c>
      <c r="G568" s="40">
        <v>164.46</v>
      </c>
      <c r="H568" s="40">
        <f t="shared" si="33"/>
        <v>164.46</v>
      </c>
      <c r="I568" s="40">
        <v>198.9</v>
      </c>
      <c r="J568" s="40">
        <f t="shared" si="34"/>
        <v>198.9</v>
      </c>
      <c r="K568" s="40">
        <v>596.70000000000005</v>
      </c>
      <c r="L568" s="40">
        <f t="shared" si="35"/>
        <v>596.70000000000005</v>
      </c>
      <c r="M568" s="150">
        <f t="shared" si="32"/>
        <v>1.7995887980311177E-4</v>
      </c>
      <c r="N568" s="71"/>
    </row>
    <row r="569" spans="1:14" ht="26" customHeight="1">
      <c r="A569" s="37" t="s">
        <v>1645</v>
      </c>
      <c r="B569" s="37">
        <v>98111</v>
      </c>
      <c r="C569" s="37" t="s">
        <v>82</v>
      </c>
      <c r="D569" s="37" t="s">
        <v>1222</v>
      </c>
      <c r="E569" s="38" t="s">
        <v>65</v>
      </c>
      <c r="F569" s="39">
        <v>1</v>
      </c>
      <c r="G569" s="40">
        <v>78.41</v>
      </c>
      <c r="H569" s="40">
        <f t="shared" si="33"/>
        <v>78.41</v>
      </c>
      <c r="I569" s="40">
        <v>94.83</v>
      </c>
      <c r="J569" s="40">
        <f t="shared" si="34"/>
        <v>94.83</v>
      </c>
      <c r="K569" s="40">
        <v>94.83</v>
      </c>
      <c r="L569" s="40">
        <f t="shared" si="35"/>
        <v>94.83</v>
      </c>
      <c r="M569" s="150">
        <f t="shared" si="32"/>
        <v>2.859979985206819E-5</v>
      </c>
      <c r="N569" s="71"/>
    </row>
    <row r="570" spans="1:14" ht="52" customHeight="1">
      <c r="A570" s="37" t="s">
        <v>1646</v>
      </c>
      <c r="B570" s="37">
        <v>104750</v>
      </c>
      <c r="C570" s="37" t="s">
        <v>82</v>
      </c>
      <c r="D570" s="37" t="s">
        <v>1647</v>
      </c>
      <c r="E570" s="38" t="s">
        <v>65</v>
      </c>
      <c r="F570" s="39">
        <v>3</v>
      </c>
      <c r="G570" s="40">
        <v>16.68</v>
      </c>
      <c r="H570" s="40">
        <f t="shared" si="33"/>
        <v>16.68</v>
      </c>
      <c r="I570" s="40">
        <v>20.170000000000002</v>
      </c>
      <c r="J570" s="40">
        <f t="shared" si="34"/>
        <v>20.170000000000002</v>
      </c>
      <c r="K570" s="40">
        <v>60.51</v>
      </c>
      <c r="L570" s="40">
        <f t="shared" si="35"/>
        <v>60.51</v>
      </c>
      <c r="M570" s="150">
        <f t="shared" si="32"/>
        <v>1.8249223758817316E-5</v>
      </c>
      <c r="N570" s="71"/>
    </row>
    <row r="571" spans="1:14" ht="24" customHeight="1">
      <c r="A571" s="32" t="s">
        <v>1251</v>
      </c>
      <c r="B571" s="32" t="s">
        <v>55</v>
      </c>
      <c r="C571" s="32"/>
      <c r="D571" s="32" t="s">
        <v>1641</v>
      </c>
      <c r="E571" s="33"/>
      <c r="F571" s="34">
        <v>1</v>
      </c>
      <c r="G571" s="34" t="s">
        <v>56</v>
      </c>
      <c r="H571" s="34" t="s">
        <v>56</v>
      </c>
      <c r="I571" s="34" t="s">
        <v>56</v>
      </c>
      <c r="J571" s="34" t="s">
        <v>56</v>
      </c>
      <c r="K571" s="35">
        <f>SUM(K572:K592)</f>
        <v>34606.289999999994</v>
      </c>
      <c r="L571" s="35">
        <f>SUM(L572:L592)</f>
        <v>34606.289999999994</v>
      </c>
      <c r="M571" s="151">
        <f t="shared" si="32"/>
        <v>1.0436918355189588E-2</v>
      </c>
      <c r="N571" s="71"/>
    </row>
    <row r="572" spans="1:14" ht="52" customHeight="1">
      <c r="A572" s="37" t="s">
        <v>1253</v>
      </c>
      <c r="B572" s="37" t="s">
        <v>1648</v>
      </c>
      <c r="C572" s="37" t="s">
        <v>63</v>
      </c>
      <c r="D572" s="37" t="s">
        <v>1649</v>
      </c>
      <c r="E572" s="38" t="s">
        <v>65</v>
      </c>
      <c r="F572" s="39">
        <v>1</v>
      </c>
      <c r="G572" s="40">
        <v>2543.48</v>
      </c>
      <c r="H572" s="40">
        <f t="shared" si="33"/>
        <v>2543.48</v>
      </c>
      <c r="I572" s="40">
        <v>3076.08</v>
      </c>
      <c r="J572" s="40">
        <f t="shared" si="34"/>
        <v>3076.08</v>
      </c>
      <c r="K572" s="40">
        <v>3076.08</v>
      </c>
      <c r="L572" s="40">
        <f t="shared" si="35"/>
        <v>3076.08</v>
      </c>
      <c r="M572" s="150">
        <f t="shared" si="32"/>
        <v>9.2771562088948551E-4</v>
      </c>
      <c r="N572" s="71"/>
    </row>
    <row r="573" spans="1:14" ht="39" customHeight="1">
      <c r="A573" s="37" t="s">
        <v>1255</v>
      </c>
      <c r="B573" s="37" t="s">
        <v>1650</v>
      </c>
      <c r="C573" s="37" t="s">
        <v>63</v>
      </c>
      <c r="D573" s="37" t="s">
        <v>1651</v>
      </c>
      <c r="E573" s="38" t="s">
        <v>608</v>
      </c>
      <c r="F573" s="39">
        <v>4</v>
      </c>
      <c r="G573" s="40">
        <v>91.93</v>
      </c>
      <c r="H573" s="40">
        <f t="shared" si="33"/>
        <v>91.93</v>
      </c>
      <c r="I573" s="40">
        <v>111.18</v>
      </c>
      <c r="J573" s="40">
        <f t="shared" si="34"/>
        <v>111.18</v>
      </c>
      <c r="K573" s="40">
        <v>444.72</v>
      </c>
      <c r="L573" s="40">
        <f t="shared" si="35"/>
        <v>444.72</v>
      </c>
      <c r="M573" s="150">
        <f t="shared" si="32"/>
        <v>1.3412319930625083E-4</v>
      </c>
      <c r="N573" s="71"/>
    </row>
    <row r="574" spans="1:14" ht="52" customHeight="1">
      <c r="A574" s="37" t="s">
        <v>1257</v>
      </c>
      <c r="B574" s="37">
        <v>102104</v>
      </c>
      <c r="C574" s="37" t="s">
        <v>82</v>
      </c>
      <c r="D574" s="37" t="s">
        <v>1652</v>
      </c>
      <c r="E574" s="38" t="s">
        <v>65</v>
      </c>
      <c r="F574" s="39">
        <v>1</v>
      </c>
      <c r="G574" s="40">
        <v>15800.14</v>
      </c>
      <c r="H574" s="40">
        <f t="shared" si="33"/>
        <v>15800.14</v>
      </c>
      <c r="I574" s="40">
        <v>19108.689999999999</v>
      </c>
      <c r="J574" s="40">
        <f t="shared" si="34"/>
        <v>19108.689999999999</v>
      </c>
      <c r="K574" s="40">
        <v>19108.689999999999</v>
      </c>
      <c r="L574" s="40">
        <f t="shared" si="35"/>
        <v>19108.689999999999</v>
      </c>
      <c r="M574" s="150">
        <f t="shared" si="32"/>
        <v>5.7629938778363055E-3</v>
      </c>
      <c r="N574" s="71"/>
    </row>
    <row r="575" spans="1:14" ht="65" customHeight="1">
      <c r="A575" s="37" t="s">
        <v>1259</v>
      </c>
      <c r="B575" s="37" t="s">
        <v>1653</v>
      </c>
      <c r="C575" s="37" t="s">
        <v>63</v>
      </c>
      <c r="D575" s="37" t="s">
        <v>1654</v>
      </c>
      <c r="E575" s="38" t="s">
        <v>65</v>
      </c>
      <c r="F575" s="39">
        <v>1</v>
      </c>
      <c r="G575" s="40">
        <v>53.34</v>
      </c>
      <c r="H575" s="40">
        <f t="shared" si="33"/>
        <v>53.34</v>
      </c>
      <c r="I575" s="40">
        <v>64.510000000000005</v>
      </c>
      <c r="J575" s="40">
        <f t="shared" si="34"/>
        <v>64.510000000000005</v>
      </c>
      <c r="K575" s="40">
        <v>64.510000000000005</v>
      </c>
      <c r="L575" s="40">
        <f t="shared" si="35"/>
        <v>64.510000000000005</v>
      </c>
      <c r="M575" s="150">
        <f t="shared" si="32"/>
        <v>1.9455584608846558E-5</v>
      </c>
      <c r="N575" s="71"/>
    </row>
    <row r="576" spans="1:14" ht="52" customHeight="1">
      <c r="A576" s="37" t="s">
        <v>1655</v>
      </c>
      <c r="B576" s="37" t="s">
        <v>1656</v>
      </c>
      <c r="C576" s="37" t="s">
        <v>63</v>
      </c>
      <c r="D576" s="37" t="s">
        <v>1657</v>
      </c>
      <c r="E576" s="38" t="s">
        <v>115</v>
      </c>
      <c r="F576" s="39">
        <v>6</v>
      </c>
      <c r="G576" s="40">
        <v>77.92</v>
      </c>
      <c r="H576" s="40">
        <f t="shared" si="33"/>
        <v>77.92</v>
      </c>
      <c r="I576" s="40">
        <v>94.24</v>
      </c>
      <c r="J576" s="40">
        <f t="shared" si="34"/>
        <v>94.24</v>
      </c>
      <c r="K576" s="40">
        <v>565.44000000000005</v>
      </c>
      <c r="L576" s="40">
        <f t="shared" si="35"/>
        <v>565.44000000000005</v>
      </c>
      <c r="M576" s="150">
        <f t="shared" si="32"/>
        <v>1.7053116976013328E-4</v>
      </c>
      <c r="N576" s="71"/>
    </row>
    <row r="577" spans="1:14" ht="52" customHeight="1">
      <c r="A577" s="37" t="s">
        <v>1658</v>
      </c>
      <c r="B577" s="37">
        <v>101564</v>
      </c>
      <c r="C577" s="37" t="s">
        <v>82</v>
      </c>
      <c r="D577" s="37" t="s">
        <v>1659</v>
      </c>
      <c r="E577" s="38" t="s">
        <v>115</v>
      </c>
      <c r="F577" s="39">
        <v>44</v>
      </c>
      <c r="G577" s="40">
        <v>68.13</v>
      </c>
      <c r="H577" s="40">
        <f t="shared" si="33"/>
        <v>68.13</v>
      </c>
      <c r="I577" s="40">
        <v>82.4</v>
      </c>
      <c r="J577" s="40">
        <f t="shared" si="34"/>
        <v>82.4</v>
      </c>
      <c r="K577" s="40">
        <v>3625.6</v>
      </c>
      <c r="L577" s="40">
        <f t="shared" si="35"/>
        <v>3625.6</v>
      </c>
      <c r="M577" s="150">
        <f t="shared" si="32"/>
        <v>1.0934454744665025E-3</v>
      </c>
      <c r="N577" s="71"/>
    </row>
    <row r="578" spans="1:14" ht="52" customHeight="1">
      <c r="A578" s="37" t="s">
        <v>1660</v>
      </c>
      <c r="B578" s="37" t="s">
        <v>1661</v>
      </c>
      <c r="C578" s="37" t="s">
        <v>63</v>
      </c>
      <c r="D578" s="37" t="s">
        <v>1662</v>
      </c>
      <c r="E578" s="38" t="s">
        <v>65</v>
      </c>
      <c r="F578" s="39">
        <v>1</v>
      </c>
      <c r="G578" s="40">
        <v>34.75</v>
      </c>
      <c r="H578" s="40">
        <f t="shared" si="33"/>
        <v>34.75</v>
      </c>
      <c r="I578" s="40">
        <v>42.03</v>
      </c>
      <c r="J578" s="40">
        <f t="shared" si="34"/>
        <v>42.03</v>
      </c>
      <c r="K578" s="40">
        <v>42.03</v>
      </c>
      <c r="L578" s="40">
        <f t="shared" si="35"/>
        <v>42.03</v>
      </c>
      <c r="M578" s="150">
        <f t="shared" si="32"/>
        <v>1.2675836631682232E-5</v>
      </c>
      <c r="N578" s="71"/>
    </row>
    <row r="579" spans="1:14" ht="26" customHeight="1">
      <c r="A579" s="37" t="s">
        <v>1663</v>
      </c>
      <c r="B579" s="37">
        <v>102109</v>
      </c>
      <c r="C579" s="37" t="s">
        <v>82</v>
      </c>
      <c r="D579" s="37" t="s">
        <v>1664</v>
      </c>
      <c r="E579" s="38" t="s">
        <v>65</v>
      </c>
      <c r="F579" s="39">
        <v>2</v>
      </c>
      <c r="G579" s="40">
        <v>91.93</v>
      </c>
      <c r="H579" s="40">
        <f t="shared" si="33"/>
        <v>91.93</v>
      </c>
      <c r="I579" s="40">
        <v>111.18</v>
      </c>
      <c r="J579" s="40">
        <f t="shared" si="34"/>
        <v>111.18</v>
      </c>
      <c r="K579" s="40">
        <v>222.36</v>
      </c>
      <c r="L579" s="40">
        <f t="shared" si="35"/>
        <v>222.36</v>
      </c>
      <c r="M579" s="150">
        <f t="shared" si="32"/>
        <v>6.7061599653125414E-5</v>
      </c>
      <c r="N579" s="71"/>
    </row>
    <row r="580" spans="1:14" ht="39" customHeight="1">
      <c r="A580" s="37" t="s">
        <v>1665</v>
      </c>
      <c r="B580" s="37">
        <v>92346</v>
      </c>
      <c r="C580" s="37" t="s">
        <v>82</v>
      </c>
      <c r="D580" s="37" t="s">
        <v>1666</v>
      </c>
      <c r="E580" s="38" t="s">
        <v>65</v>
      </c>
      <c r="F580" s="39">
        <v>2</v>
      </c>
      <c r="G580" s="40">
        <v>97.07</v>
      </c>
      <c r="H580" s="40">
        <f t="shared" si="33"/>
        <v>97.07</v>
      </c>
      <c r="I580" s="40">
        <v>117.4</v>
      </c>
      <c r="J580" s="40">
        <f t="shared" si="34"/>
        <v>117.4</v>
      </c>
      <c r="K580" s="40">
        <v>234.8</v>
      </c>
      <c r="L580" s="40">
        <f t="shared" si="35"/>
        <v>234.8</v>
      </c>
      <c r="M580" s="150">
        <f t="shared" si="32"/>
        <v>7.0813381896716346E-5</v>
      </c>
      <c r="N580" s="71"/>
    </row>
    <row r="581" spans="1:14" ht="39" customHeight="1">
      <c r="A581" s="37" t="s">
        <v>1667</v>
      </c>
      <c r="B581" s="37">
        <v>92347</v>
      </c>
      <c r="C581" s="37" t="s">
        <v>82</v>
      </c>
      <c r="D581" s="37" t="s">
        <v>1668</v>
      </c>
      <c r="E581" s="38" t="s">
        <v>65</v>
      </c>
      <c r="F581" s="39">
        <v>1</v>
      </c>
      <c r="G581" s="40">
        <v>107.78</v>
      </c>
      <c r="H581" s="40">
        <f t="shared" si="33"/>
        <v>107.78</v>
      </c>
      <c r="I581" s="40">
        <v>130.35</v>
      </c>
      <c r="J581" s="40">
        <f t="shared" si="34"/>
        <v>130.35</v>
      </c>
      <c r="K581" s="40">
        <v>130.35</v>
      </c>
      <c r="L581" s="40">
        <f t="shared" si="35"/>
        <v>130.35</v>
      </c>
      <c r="M581" s="150">
        <f t="shared" si="32"/>
        <v>3.9312284200327835E-5</v>
      </c>
      <c r="N581" s="71"/>
    </row>
    <row r="582" spans="1:14" ht="52" customHeight="1">
      <c r="A582" s="37" t="s">
        <v>1669</v>
      </c>
      <c r="B582" s="37" t="s">
        <v>1670</v>
      </c>
      <c r="C582" s="37" t="s">
        <v>63</v>
      </c>
      <c r="D582" s="37" t="s">
        <v>1621</v>
      </c>
      <c r="E582" s="38" t="s">
        <v>65</v>
      </c>
      <c r="F582" s="39">
        <v>1</v>
      </c>
      <c r="G582" s="40">
        <v>1331.83</v>
      </c>
      <c r="H582" s="40">
        <f t="shared" si="33"/>
        <v>1331.83</v>
      </c>
      <c r="I582" s="40">
        <v>1610.72</v>
      </c>
      <c r="J582" s="40">
        <f t="shared" si="34"/>
        <v>1610.72</v>
      </c>
      <c r="K582" s="40">
        <v>1610.72</v>
      </c>
      <c r="L582" s="40">
        <f t="shared" si="35"/>
        <v>1610.72</v>
      </c>
      <c r="M582" s="150">
        <f t="shared" si="32"/>
        <v>4.8577738708977409E-4</v>
      </c>
      <c r="N582" s="71"/>
    </row>
    <row r="583" spans="1:14" ht="26" customHeight="1">
      <c r="A583" s="37" t="s">
        <v>1671</v>
      </c>
      <c r="B583" s="37" t="s">
        <v>1672</v>
      </c>
      <c r="C583" s="37" t="s">
        <v>63</v>
      </c>
      <c r="D583" s="37" t="s">
        <v>1673</v>
      </c>
      <c r="E583" s="38" t="s">
        <v>65</v>
      </c>
      <c r="F583" s="39">
        <v>1</v>
      </c>
      <c r="G583" s="40">
        <v>654.17999999999995</v>
      </c>
      <c r="H583" s="40">
        <f t="shared" si="33"/>
        <v>654.17999999999995</v>
      </c>
      <c r="I583" s="40">
        <v>791.17</v>
      </c>
      <c r="J583" s="40">
        <f t="shared" si="34"/>
        <v>791.17</v>
      </c>
      <c r="K583" s="40">
        <v>791.17</v>
      </c>
      <c r="L583" s="40">
        <f t="shared" si="35"/>
        <v>791.17</v>
      </c>
      <c r="M583" s="150">
        <f t="shared" si="32"/>
        <v>2.3860912842940828E-4</v>
      </c>
      <c r="N583" s="71"/>
    </row>
    <row r="584" spans="1:14" ht="26" customHeight="1">
      <c r="A584" s="37" t="s">
        <v>1674</v>
      </c>
      <c r="B584" s="37" t="s">
        <v>1675</v>
      </c>
      <c r="C584" s="37" t="s">
        <v>63</v>
      </c>
      <c r="D584" s="37" t="s">
        <v>1676</v>
      </c>
      <c r="E584" s="38" t="s">
        <v>65</v>
      </c>
      <c r="F584" s="39">
        <v>1</v>
      </c>
      <c r="G584" s="40">
        <v>654.17999999999995</v>
      </c>
      <c r="H584" s="40">
        <f t="shared" si="33"/>
        <v>654.17999999999995</v>
      </c>
      <c r="I584" s="40">
        <v>791.17</v>
      </c>
      <c r="J584" s="40">
        <f t="shared" si="34"/>
        <v>791.17</v>
      </c>
      <c r="K584" s="40">
        <v>791.17</v>
      </c>
      <c r="L584" s="40">
        <f t="shared" si="35"/>
        <v>791.17</v>
      </c>
      <c r="M584" s="150">
        <f t="shared" si="32"/>
        <v>2.3860912842940828E-4</v>
      </c>
      <c r="N584" s="71"/>
    </row>
    <row r="585" spans="1:14" ht="39" customHeight="1">
      <c r="A585" s="37" t="s">
        <v>1677</v>
      </c>
      <c r="B585" s="37" t="s">
        <v>1678</v>
      </c>
      <c r="C585" s="37" t="s">
        <v>63</v>
      </c>
      <c r="D585" s="37" t="s">
        <v>1679</v>
      </c>
      <c r="E585" s="38" t="s">
        <v>65</v>
      </c>
      <c r="F585" s="39">
        <v>1</v>
      </c>
      <c r="G585" s="40">
        <v>1238.8699999999999</v>
      </c>
      <c r="H585" s="40">
        <f t="shared" si="33"/>
        <v>1238.8699999999999</v>
      </c>
      <c r="I585" s="40">
        <v>1498.29</v>
      </c>
      <c r="J585" s="40">
        <f t="shared" si="34"/>
        <v>1498.29</v>
      </c>
      <c r="K585" s="40">
        <v>1498.29</v>
      </c>
      <c r="L585" s="40">
        <f t="shared" si="35"/>
        <v>1498.29</v>
      </c>
      <c r="M585" s="150">
        <f t="shared" si="32"/>
        <v>4.5186959949757721E-4</v>
      </c>
      <c r="N585" s="71"/>
    </row>
    <row r="586" spans="1:14" ht="39" customHeight="1">
      <c r="A586" s="37" t="s">
        <v>1680</v>
      </c>
      <c r="B586" s="37" t="s">
        <v>1681</v>
      </c>
      <c r="C586" s="37" t="s">
        <v>63</v>
      </c>
      <c r="D586" s="37" t="s">
        <v>1682</v>
      </c>
      <c r="E586" s="38" t="s">
        <v>115</v>
      </c>
      <c r="F586" s="39">
        <v>3</v>
      </c>
      <c r="G586" s="40">
        <v>35.78</v>
      </c>
      <c r="H586" s="40">
        <f t="shared" si="33"/>
        <v>35.78</v>
      </c>
      <c r="I586" s="40">
        <v>43.27</v>
      </c>
      <c r="J586" s="40">
        <f t="shared" si="34"/>
        <v>43.27</v>
      </c>
      <c r="K586" s="40">
        <v>129.81</v>
      </c>
      <c r="L586" s="40">
        <f t="shared" si="35"/>
        <v>129.81</v>
      </c>
      <c r="M586" s="150">
        <f t="shared" si="32"/>
        <v>3.9149425485573885E-5</v>
      </c>
      <c r="N586" s="71"/>
    </row>
    <row r="587" spans="1:14" ht="26" customHeight="1">
      <c r="A587" s="37" t="s">
        <v>1683</v>
      </c>
      <c r="B587" s="37">
        <v>101895</v>
      </c>
      <c r="C587" s="37" t="s">
        <v>82</v>
      </c>
      <c r="D587" s="37" t="s">
        <v>1633</v>
      </c>
      <c r="E587" s="38" t="s">
        <v>65</v>
      </c>
      <c r="F587" s="39">
        <v>1</v>
      </c>
      <c r="G587" s="40">
        <v>625.80999999999995</v>
      </c>
      <c r="H587" s="40">
        <f t="shared" si="33"/>
        <v>625.80999999999995</v>
      </c>
      <c r="I587" s="40">
        <v>756.85</v>
      </c>
      <c r="J587" s="40">
        <f t="shared" si="34"/>
        <v>756.85</v>
      </c>
      <c r="K587" s="40">
        <v>756.85</v>
      </c>
      <c r="L587" s="40">
        <f t="shared" si="35"/>
        <v>756.85</v>
      </c>
      <c r="M587" s="150">
        <f t="shared" ref="M587:M650" si="36">L587/$L$727</f>
        <v>2.2825855233615742E-4</v>
      </c>
      <c r="N587" s="71"/>
    </row>
    <row r="588" spans="1:14" ht="39" customHeight="1">
      <c r="A588" s="37" t="s">
        <v>1684</v>
      </c>
      <c r="B588" s="37">
        <v>95727</v>
      </c>
      <c r="C588" s="37" t="s">
        <v>82</v>
      </c>
      <c r="D588" s="37" t="s">
        <v>1685</v>
      </c>
      <c r="E588" s="38" t="s">
        <v>115</v>
      </c>
      <c r="F588" s="39">
        <v>3</v>
      </c>
      <c r="G588" s="40">
        <v>22.59</v>
      </c>
      <c r="H588" s="40">
        <f t="shared" si="33"/>
        <v>22.59</v>
      </c>
      <c r="I588" s="40">
        <v>27.32</v>
      </c>
      <c r="J588" s="40">
        <f t="shared" si="34"/>
        <v>27.32</v>
      </c>
      <c r="K588" s="40">
        <v>81.96</v>
      </c>
      <c r="L588" s="40">
        <f t="shared" si="35"/>
        <v>81.96</v>
      </c>
      <c r="M588" s="150">
        <f t="shared" si="36"/>
        <v>2.4718333817099112E-5</v>
      </c>
      <c r="N588" s="71"/>
    </row>
    <row r="589" spans="1:14" ht="39" customHeight="1">
      <c r="A589" s="37" t="s">
        <v>1686</v>
      </c>
      <c r="B589" s="37" t="s">
        <v>1687</v>
      </c>
      <c r="C589" s="37" t="s">
        <v>63</v>
      </c>
      <c r="D589" s="37" t="s">
        <v>1688</v>
      </c>
      <c r="E589" s="38" t="s">
        <v>115</v>
      </c>
      <c r="F589" s="39">
        <v>3</v>
      </c>
      <c r="G589" s="40">
        <v>26</v>
      </c>
      <c r="H589" s="40">
        <f t="shared" si="33"/>
        <v>26</v>
      </c>
      <c r="I589" s="40">
        <v>31.44</v>
      </c>
      <c r="J589" s="40">
        <f t="shared" si="34"/>
        <v>31.44</v>
      </c>
      <c r="K589" s="40">
        <v>94.32</v>
      </c>
      <c r="L589" s="40">
        <f t="shared" si="35"/>
        <v>94.32</v>
      </c>
      <c r="M589" s="150">
        <f t="shared" si="36"/>
        <v>2.844598884368946E-5</v>
      </c>
      <c r="N589" s="71"/>
    </row>
    <row r="590" spans="1:14" ht="39" customHeight="1">
      <c r="A590" s="37" t="s">
        <v>1689</v>
      </c>
      <c r="B590" s="37" t="s">
        <v>1690</v>
      </c>
      <c r="C590" s="37" t="s">
        <v>63</v>
      </c>
      <c r="D590" s="37" t="s">
        <v>1691</v>
      </c>
      <c r="E590" s="38" t="s">
        <v>65</v>
      </c>
      <c r="F590" s="39">
        <v>3</v>
      </c>
      <c r="G590" s="40">
        <v>103.08</v>
      </c>
      <c r="H590" s="40">
        <f t="shared" ref="H590:H651" si="37">ROUND(J590/(1+$B$4),2)</f>
        <v>103.08</v>
      </c>
      <c r="I590" s="40">
        <v>124.66</v>
      </c>
      <c r="J590" s="40">
        <f t="shared" ref="J590:J651" si="38">TRUNC(L590/F590,4)</f>
        <v>124.66</v>
      </c>
      <c r="K590" s="40">
        <v>373.98</v>
      </c>
      <c r="L590" s="40">
        <f t="shared" ref="L590:L651" si="39">ROUND((1-$B$6)*K590,2)</f>
        <v>373.98</v>
      </c>
      <c r="M590" s="150">
        <f t="shared" si="36"/>
        <v>1.1278870767348373E-4</v>
      </c>
      <c r="N590" s="71"/>
    </row>
    <row r="591" spans="1:14" ht="24" customHeight="1">
      <c r="A591" s="37" t="s">
        <v>1692</v>
      </c>
      <c r="B591" s="37" t="s">
        <v>1693</v>
      </c>
      <c r="C591" s="37" t="s">
        <v>63</v>
      </c>
      <c r="D591" s="37" t="s">
        <v>1694</v>
      </c>
      <c r="E591" s="38" t="s">
        <v>608</v>
      </c>
      <c r="F591" s="39">
        <v>2</v>
      </c>
      <c r="G591" s="40">
        <v>394.81</v>
      </c>
      <c r="H591" s="40">
        <f t="shared" si="37"/>
        <v>394.81</v>
      </c>
      <c r="I591" s="40">
        <v>477.48</v>
      </c>
      <c r="J591" s="40">
        <f t="shared" si="38"/>
        <v>477.48</v>
      </c>
      <c r="K591" s="40">
        <v>954.96</v>
      </c>
      <c r="L591" s="40">
        <f t="shared" si="39"/>
        <v>954.96</v>
      </c>
      <c r="M591" s="150">
        <f t="shared" si="36"/>
        <v>2.8800658933598056E-4</v>
      </c>
      <c r="N591" s="71"/>
    </row>
    <row r="592" spans="1:14" ht="26" customHeight="1">
      <c r="A592" s="37" t="s">
        <v>1695</v>
      </c>
      <c r="B592" s="37">
        <v>101548</v>
      </c>
      <c r="C592" s="37" t="s">
        <v>82</v>
      </c>
      <c r="D592" s="37" t="s">
        <v>1226</v>
      </c>
      <c r="E592" s="38" t="s">
        <v>65</v>
      </c>
      <c r="F592" s="39">
        <v>1</v>
      </c>
      <c r="G592" s="40">
        <v>7.01</v>
      </c>
      <c r="H592" s="40">
        <f t="shared" si="37"/>
        <v>7.01</v>
      </c>
      <c r="I592" s="40">
        <v>8.48</v>
      </c>
      <c r="J592" s="40">
        <f t="shared" si="38"/>
        <v>8.48</v>
      </c>
      <c r="K592" s="40">
        <v>8.48</v>
      </c>
      <c r="L592" s="40">
        <f t="shared" si="39"/>
        <v>8.48</v>
      </c>
      <c r="M592" s="150">
        <f t="shared" si="36"/>
        <v>2.5574850020619872E-6</v>
      </c>
      <c r="N592" s="71"/>
    </row>
    <row r="593" spans="1:14" ht="24" customHeight="1">
      <c r="A593" s="32" t="s">
        <v>1262</v>
      </c>
      <c r="B593" s="32" t="s">
        <v>55</v>
      </c>
      <c r="C593" s="32"/>
      <c r="D593" s="32" t="s">
        <v>1696</v>
      </c>
      <c r="E593" s="33"/>
      <c r="F593" s="34">
        <v>1</v>
      </c>
      <c r="G593" s="34" t="s">
        <v>56</v>
      </c>
      <c r="H593" s="34" t="s">
        <v>56</v>
      </c>
      <c r="I593" s="34" t="s">
        <v>56</v>
      </c>
      <c r="J593" s="34" t="s">
        <v>56</v>
      </c>
      <c r="K593" s="35">
        <f>SUM(K594:K602)</f>
        <v>2714.1800000000003</v>
      </c>
      <c r="L593" s="35">
        <f>SUM(L594:L602)</f>
        <v>2714.1800000000003</v>
      </c>
      <c r="M593" s="151">
        <f t="shared" si="36"/>
        <v>8.185701229830902E-4</v>
      </c>
      <c r="N593" s="71"/>
    </row>
    <row r="594" spans="1:14" ht="52" customHeight="1">
      <c r="A594" s="37" t="s">
        <v>1264</v>
      </c>
      <c r="B594" s="37">
        <v>103356</v>
      </c>
      <c r="C594" s="37" t="s">
        <v>82</v>
      </c>
      <c r="D594" s="37" t="s">
        <v>371</v>
      </c>
      <c r="E594" s="38" t="s">
        <v>84</v>
      </c>
      <c r="F594" s="39">
        <v>4.7300000000000004</v>
      </c>
      <c r="G594" s="40">
        <v>70.73</v>
      </c>
      <c r="H594" s="40">
        <f t="shared" si="37"/>
        <v>70.73</v>
      </c>
      <c r="I594" s="40">
        <v>85.54</v>
      </c>
      <c r="J594" s="40">
        <f t="shared" si="38"/>
        <v>85.539100000000005</v>
      </c>
      <c r="K594" s="40">
        <v>404.6</v>
      </c>
      <c r="L594" s="40">
        <f t="shared" si="39"/>
        <v>404.6</v>
      </c>
      <c r="M594" s="150">
        <f t="shared" si="36"/>
        <v>1.2202339998045756E-4</v>
      </c>
      <c r="N594" s="71"/>
    </row>
    <row r="595" spans="1:14" ht="52" customHeight="1">
      <c r="A595" s="37" t="s">
        <v>1266</v>
      </c>
      <c r="B595" s="37">
        <v>87879</v>
      </c>
      <c r="C595" s="37" t="s">
        <v>82</v>
      </c>
      <c r="D595" s="37" t="s">
        <v>542</v>
      </c>
      <c r="E595" s="38" t="s">
        <v>84</v>
      </c>
      <c r="F595" s="39">
        <v>9.4499999999999993</v>
      </c>
      <c r="G595" s="40">
        <v>5.0199999999999996</v>
      </c>
      <c r="H595" s="40">
        <f t="shared" si="37"/>
        <v>5.0199999999999996</v>
      </c>
      <c r="I595" s="40">
        <v>6.07</v>
      </c>
      <c r="J595" s="40">
        <f t="shared" si="38"/>
        <v>6.0697999999999999</v>
      </c>
      <c r="K595" s="40">
        <v>57.36</v>
      </c>
      <c r="L595" s="40">
        <f t="shared" si="39"/>
        <v>57.36</v>
      </c>
      <c r="M595" s="150">
        <f t="shared" si="36"/>
        <v>1.7299214589419291E-5</v>
      </c>
      <c r="N595" s="71"/>
    </row>
    <row r="596" spans="1:14" ht="52" customHeight="1">
      <c r="A596" s="37" t="s">
        <v>1268</v>
      </c>
      <c r="B596" s="37">
        <v>87547</v>
      </c>
      <c r="C596" s="37" t="s">
        <v>82</v>
      </c>
      <c r="D596" s="37" t="s">
        <v>1236</v>
      </c>
      <c r="E596" s="38" t="s">
        <v>84</v>
      </c>
      <c r="F596" s="39">
        <v>9.4499999999999993</v>
      </c>
      <c r="G596" s="40">
        <v>31.74</v>
      </c>
      <c r="H596" s="40">
        <f t="shared" si="37"/>
        <v>31.74</v>
      </c>
      <c r="I596" s="40">
        <v>38.39</v>
      </c>
      <c r="J596" s="40">
        <f t="shared" si="38"/>
        <v>38.3904</v>
      </c>
      <c r="K596" s="40">
        <v>362.79</v>
      </c>
      <c r="L596" s="40">
        <f t="shared" si="39"/>
        <v>362.79</v>
      </c>
      <c r="M596" s="150">
        <f t="shared" si="36"/>
        <v>1.0941391319552693E-4</v>
      </c>
      <c r="N596" s="71"/>
    </row>
    <row r="597" spans="1:14" ht="26" customHeight="1">
      <c r="A597" s="37" t="s">
        <v>1271</v>
      </c>
      <c r="B597" s="37">
        <v>96135</v>
      </c>
      <c r="C597" s="37" t="s">
        <v>82</v>
      </c>
      <c r="D597" s="37" t="s">
        <v>518</v>
      </c>
      <c r="E597" s="38" t="s">
        <v>84</v>
      </c>
      <c r="F597" s="39">
        <v>9.4499999999999993</v>
      </c>
      <c r="G597" s="40">
        <v>33.869999999999997</v>
      </c>
      <c r="H597" s="40">
        <f t="shared" si="37"/>
        <v>33.869999999999997</v>
      </c>
      <c r="I597" s="40">
        <v>40.96</v>
      </c>
      <c r="J597" s="40">
        <f t="shared" si="38"/>
        <v>40.959699999999998</v>
      </c>
      <c r="K597" s="40">
        <v>387.07</v>
      </c>
      <c r="L597" s="40">
        <f t="shared" si="39"/>
        <v>387.07</v>
      </c>
      <c r="M597" s="150">
        <f t="shared" si="36"/>
        <v>1.167365235552044E-4</v>
      </c>
      <c r="N597" s="71"/>
    </row>
    <row r="598" spans="1:14" ht="26" customHeight="1">
      <c r="A598" s="37" t="s">
        <v>1272</v>
      </c>
      <c r="B598" s="37">
        <v>104642</v>
      </c>
      <c r="C598" s="37" t="s">
        <v>82</v>
      </c>
      <c r="D598" s="37" t="s">
        <v>511</v>
      </c>
      <c r="E598" s="38" t="s">
        <v>84</v>
      </c>
      <c r="F598" s="39">
        <v>9.4499999999999993</v>
      </c>
      <c r="G598" s="40">
        <v>12.1</v>
      </c>
      <c r="H598" s="40">
        <f t="shared" si="37"/>
        <v>12.1</v>
      </c>
      <c r="I598" s="40">
        <v>14.63</v>
      </c>
      <c r="J598" s="40">
        <f t="shared" si="38"/>
        <v>14.6296</v>
      </c>
      <c r="K598" s="40">
        <v>138.25</v>
      </c>
      <c r="L598" s="40">
        <f t="shared" si="39"/>
        <v>138.25</v>
      </c>
      <c r="M598" s="150">
        <f t="shared" si="36"/>
        <v>4.1694846879135583E-5</v>
      </c>
      <c r="N598" s="71"/>
    </row>
    <row r="599" spans="1:14" ht="39" customHeight="1">
      <c r="A599" s="37" t="s">
        <v>1697</v>
      </c>
      <c r="B599" s="37">
        <v>97087</v>
      </c>
      <c r="C599" s="37" t="s">
        <v>82</v>
      </c>
      <c r="D599" s="37" t="s">
        <v>318</v>
      </c>
      <c r="E599" s="38" t="s">
        <v>84</v>
      </c>
      <c r="F599" s="39">
        <v>2.1</v>
      </c>
      <c r="G599" s="40">
        <v>2.87</v>
      </c>
      <c r="H599" s="40">
        <f t="shared" si="37"/>
        <v>2.87</v>
      </c>
      <c r="I599" s="40">
        <v>3.47</v>
      </c>
      <c r="J599" s="40">
        <f t="shared" si="38"/>
        <v>3.4714</v>
      </c>
      <c r="K599" s="40">
        <v>7.29</v>
      </c>
      <c r="L599" s="40">
        <f t="shared" si="39"/>
        <v>7.29</v>
      </c>
      <c r="M599" s="150">
        <f t="shared" si="36"/>
        <v>2.1985926491782885E-6</v>
      </c>
      <c r="N599" s="71"/>
    </row>
    <row r="600" spans="1:14" ht="39" customHeight="1">
      <c r="A600" s="37" t="s">
        <v>1698</v>
      </c>
      <c r="B600" s="37">
        <v>96622</v>
      </c>
      <c r="C600" s="37" t="s">
        <v>82</v>
      </c>
      <c r="D600" s="37" t="s">
        <v>481</v>
      </c>
      <c r="E600" s="38" t="s">
        <v>126</v>
      </c>
      <c r="F600" s="39">
        <v>2.1</v>
      </c>
      <c r="G600" s="40">
        <v>378.16</v>
      </c>
      <c r="H600" s="40">
        <f t="shared" si="37"/>
        <v>378.16</v>
      </c>
      <c r="I600" s="40">
        <v>457.35</v>
      </c>
      <c r="J600" s="40">
        <f t="shared" si="38"/>
        <v>457.35230000000001</v>
      </c>
      <c r="K600" s="40">
        <v>960.44</v>
      </c>
      <c r="L600" s="40">
        <f t="shared" si="39"/>
        <v>960.44</v>
      </c>
      <c r="M600" s="150">
        <f t="shared" si="36"/>
        <v>2.8965930370052068E-4</v>
      </c>
      <c r="N600" s="71"/>
    </row>
    <row r="601" spans="1:14" ht="39" customHeight="1">
      <c r="A601" s="37" t="s">
        <v>1699</v>
      </c>
      <c r="B601" s="37">
        <v>94993</v>
      </c>
      <c r="C601" s="37" t="s">
        <v>82</v>
      </c>
      <c r="D601" s="37" t="s">
        <v>483</v>
      </c>
      <c r="E601" s="38" t="s">
        <v>84</v>
      </c>
      <c r="F601" s="39">
        <v>2.1</v>
      </c>
      <c r="G601" s="40">
        <v>71.55</v>
      </c>
      <c r="H601" s="40">
        <f t="shared" si="37"/>
        <v>71.55</v>
      </c>
      <c r="I601" s="40">
        <v>86.53</v>
      </c>
      <c r="J601" s="40">
        <f t="shared" si="38"/>
        <v>86.528499999999994</v>
      </c>
      <c r="K601" s="40">
        <v>181.71</v>
      </c>
      <c r="L601" s="40">
        <f t="shared" si="39"/>
        <v>181.71</v>
      </c>
      <c r="M601" s="150">
        <f t="shared" si="36"/>
        <v>5.4801957514703267E-5</v>
      </c>
      <c r="N601" s="71"/>
    </row>
    <row r="602" spans="1:14" ht="39" customHeight="1">
      <c r="A602" s="37" t="s">
        <v>1700</v>
      </c>
      <c r="B602" s="37">
        <v>97736</v>
      </c>
      <c r="C602" s="37" t="s">
        <v>82</v>
      </c>
      <c r="D602" s="37" t="s">
        <v>1474</v>
      </c>
      <c r="E602" s="38" t="s">
        <v>126</v>
      </c>
      <c r="F602" s="39">
        <v>0.11</v>
      </c>
      <c r="G602" s="40">
        <v>1613.65</v>
      </c>
      <c r="H602" s="40">
        <f t="shared" si="37"/>
        <v>1613.65</v>
      </c>
      <c r="I602" s="40">
        <v>1951.55</v>
      </c>
      <c r="J602" s="40">
        <f t="shared" si="38"/>
        <v>1951.5454</v>
      </c>
      <c r="K602" s="40">
        <v>214.67</v>
      </c>
      <c r="L602" s="40">
        <f t="shared" si="39"/>
        <v>214.67</v>
      </c>
      <c r="M602" s="150">
        <f t="shared" si="36"/>
        <v>6.4742370918944198E-5</v>
      </c>
      <c r="N602" s="71"/>
    </row>
    <row r="603" spans="1:14" ht="26" customHeight="1">
      <c r="A603" s="32" t="s">
        <v>1275</v>
      </c>
      <c r="B603" s="32" t="s">
        <v>55</v>
      </c>
      <c r="C603" s="32"/>
      <c r="D603" s="32" t="s">
        <v>1241</v>
      </c>
      <c r="E603" s="33"/>
      <c r="F603" s="34">
        <v>1</v>
      </c>
      <c r="G603" s="34" t="s">
        <v>56</v>
      </c>
      <c r="H603" s="34" t="s">
        <v>56</v>
      </c>
      <c r="I603" s="34" t="s">
        <v>56</v>
      </c>
      <c r="J603" s="34" t="s">
        <v>56</v>
      </c>
      <c r="K603" s="35">
        <f>K604+K607+K612</f>
        <v>20044.809999999998</v>
      </c>
      <c r="L603" s="35">
        <f>L604+L607+L612</f>
        <v>20044.809999999998</v>
      </c>
      <c r="M603" s="151">
        <f t="shared" si="36"/>
        <v>6.0453185075686477E-3</v>
      </c>
      <c r="N603" s="71"/>
    </row>
    <row r="604" spans="1:14" ht="24" customHeight="1">
      <c r="A604" s="32" t="s">
        <v>1277</v>
      </c>
      <c r="B604" s="32" t="s">
        <v>55</v>
      </c>
      <c r="C604" s="32"/>
      <c r="D604" s="32" t="s">
        <v>1243</v>
      </c>
      <c r="E604" s="33"/>
      <c r="F604" s="34">
        <v>1</v>
      </c>
      <c r="G604" s="34" t="s">
        <v>56</v>
      </c>
      <c r="H604" s="34" t="s">
        <v>56</v>
      </c>
      <c r="I604" s="34" t="s">
        <v>56</v>
      </c>
      <c r="J604" s="34" t="s">
        <v>56</v>
      </c>
      <c r="K604" s="35">
        <f>SUM(K605:K606)</f>
        <v>1131.2</v>
      </c>
      <c r="L604" s="35">
        <f>SUM(L605:L606)</f>
        <v>1131.2</v>
      </c>
      <c r="M604" s="151">
        <f t="shared" si="36"/>
        <v>3.4115884838826886E-4</v>
      </c>
      <c r="N604" s="71"/>
    </row>
    <row r="605" spans="1:14" ht="26" customHeight="1">
      <c r="A605" s="37" t="s">
        <v>1279</v>
      </c>
      <c r="B605" s="37" t="s">
        <v>1245</v>
      </c>
      <c r="C605" s="37" t="s">
        <v>63</v>
      </c>
      <c r="D605" s="37" t="s">
        <v>1246</v>
      </c>
      <c r="E605" s="38" t="s">
        <v>1247</v>
      </c>
      <c r="F605" s="39">
        <v>20</v>
      </c>
      <c r="G605" s="40">
        <v>28.3</v>
      </c>
      <c r="H605" s="40">
        <f t="shared" si="37"/>
        <v>28.3</v>
      </c>
      <c r="I605" s="40">
        <v>34.229999999999997</v>
      </c>
      <c r="J605" s="40">
        <f t="shared" si="38"/>
        <v>34.229999999999997</v>
      </c>
      <c r="K605" s="40">
        <v>684.6</v>
      </c>
      <c r="L605" s="40">
        <f t="shared" si="39"/>
        <v>684.6</v>
      </c>
      <c r="M605" s="150">
        <f t="shared" si="36"/>
        <v>2.0646865948250429E-4</v>
      </c>
      <c r="N605" s="71"/>
    </row>
    <row r="606" spans="1:14" ht="39" customHeight="1">
      <c r="A606" s="37" t="s">
        <v>1282</v>
      </c>
      <c r="B606" s="37" t="s">
        <v>1249</v>
      </c>
      <c r="C606" s="37" t="s">
        <v>63</v>
      </c>
      <c r="D606" s="37" t="s">
        <v>1250</v>
      </c>
      <c r="E606" s="38" t="s">
        <v>626</v>
      </c>
      <c r="F606" s="39">
        <v>1</v>
      </c>
      <c r="G606" s="40">
        <v>369.27</v>
      </c>
      <c r="H606" s="40">
        <f t="shared" si="37"/>
        <v>369.27</v>
      </c>
      <c r="I606" s="40">
        <v>446.6</v>
      </c>
      <c r="J606" s="40">
        <f t="shared" si="38"/>
        <v>446.6</v>
      </c>
      <c r="K606" s="40">
        <v>446.6</v>
      </c>
      <c r="L606" s="40">
        <f t="shared" si="39"/>
        <v>446.6</v>
      </c>
      <c r="M606" s="150">
        <f t="shared" si="36"/>
        <v>1.3469018890576457E-4</v>
      </c>
      <c r="N606" s="71"/>
    </row>
    <row r="607" spans="1:14" ht="24" customHeight="1">
      <c r="A607" s="32" t="s">
        <v>1291</v>
      </c>
      <c r="B607" s="32" t="s">
        <v>55</v>
      </c>
      <c r="C607" s="32"/>
      <c r="D607" s="32" t="s">
        <v>1252</v>
      </c>
      <c r="E607" s="33"/>
      <c r="F607" s="34">
        <v>1</v>
      </c>
      <c r="G607" s="34" t="s">
        <v>56</v>
      </c>
      <c r="H607" s="34" t="s">
        <v>56</v>
      </c>
      <c r="I607" s="34" t="s">
        <v>56</v>
      </c>
      <c r="J607" s="34" t="s">
        <v>56</v>
      </c>
      <c r="K607" s="35">
        <f>SUM(K608:K611)</f>
        <v>1027.9000000000001</v>
      </c>
      <c r="L607" s="35">
        <f>SUM(L608:L611)</f>
        <v>1027.9000000000001</v>
      </c>
      <c r="M607" s="151">
        <f t="shared" si="36"/>
        <v>3.1000457943626379E-4</v>
      </c>
      <c r="N607" s="71"/>
    </row>
    <row r="608" spans="1:14" ht="26" customHeight="1">
      <c r="A608" s="37" t="s">
        <v>1292</v>
      </c>
      <c r="B608" s="37">
        <v>96989</v>
      </c>
      <c r="C608" s="37" t="s">
        <v>82</v>
      </c>
      <c r="D608" s="37" t="s">
        <v>1254</v>
      </c>
      <c r="E608" s="38" t="s">
        <v>65</v>
      </c>
      <c r="F608" s="39">
        <v>1</v>
      </c>
      <c r="G608" s="40">
        <v>111.92</v>
      </c>
      <c r="H608" s="40">
        <f t="shared" si="37"/>
        <v>111.92</v>
      </c>
      <c r="I608" s="40">
        <v>135.36000000000001</v>
      </c>
      <c r="J608" s="40">
        <f t="shared" si="38"/>
        <v>135.36000000000001</v>
      </c>
      <c r="K608" s="40">
        <v>135.36000000000001</v>
      </c>
      <c r="L608" s="40">
        <f t="shared" si="39"/>
        <v>135.36000000000001</v>
      </c>
      <c r="M608" s="150">
        <f t="shared" si="36"/>
        <v>4.082325116498946E-5</v>
      </c>
      <c r="N608" s="71"/>
    </row>
    <row r="609" spans="1:14" ht="26" customHeight="1">
      <c r="A609" s="37" t="s">
        <v>1293</v>
      </c>
      <c r="B609" s="37">
        <v>96988</v>
      </c>
      <c r="C609" s="37" t="s">
        <v>82</v>
      </c>
      <c r="D609" s="37" t="s">
        <v>1256</v>
      </c>
      <c r="E609" s="38" t="s">
        <v>65</v>
      </c>
      <c r="F609" s="39">
        <v>1</v>
      </c>
      <c r="G609" s="40">
        <v>133.81</v>
      </c>
      <c r="H609" s="40">
        <f t="shared" si="37"/>
        <v>133.81</v>
      </c>
      <c r="I609" s="40">
        <v>161.83000000000001</v>
      </c>
      <c r="J609" s="40">
        <f t="shared" si="38"/>
        <v>161.83000000000001</v>
      </c>
      <c r="K609" s="40">
        <v>161.83000000000001</v>
      </c>
      <c r="L609" s="40">
        <f t="shared" si="39"/>
        <v>161.83000000000001</v>
      </c>
      <c r="M609" s="150">
        <f t="shared" si="36"/>
        <v>4.8806344090057953E-5</v>
      </c>
      <c r="N609" s="71"/>
    </row>
    <row r="610" spans="1:14" ht="26" customHeight="1">
      <c r="A610" s="37" t="s">
        <v>1294</v>
      </c>
      <c r="B610" s="37">
        <v>96987</v>
      </c>
      <c r="C610" s="37" t="s">
        <v>82</v>
      </c>
      <c r="D610" s="37" t="s">
        <v>1258</v>
      </c>
      <c r="E610" s="38" t="s">
        <v>65</v>
      </c>
      <c r="F610" s="39">
        <v>1</v>
      </c>
      <c r="G610" s="40">
        <v>122.59</v>
      </c>
      <c r="H610" s="40">
        <f t="shared" si="37"/>
        <v>122.59</v>
      </c>
      <c r="I610" s="40">
        <v>148.26</v>
      </c>
      <c r="J610" s="40">
        <f t="shared" si="38"/>
        <v>148.26</v>
      </c>
      <c r="K610" s="40">
        <v>148.26</v>
      </c>
      <c r="L610" s="40">
        <f t="shared" si="39"/>
        <v>148.26</v>
      </c>
      <c r="M610" s="150">
        <f t="shared" si="36"/>
        <v>4.4713764906333751E-5</v>
      </c>
      <c r="N610" s="71"/>
    </row>
    <row r="611" spans="1:14" ht="26" customHeight="1">
      <c r="A611" s="37" t="s">
        <v>1296</v>
      </c>
      <c r="B611" s="37" t="s">
        <v>1260</v>
      </c>
      <c r="C611" s="37" t="s">
        <v>63</v>
      </c>
      <c r="D611" s="37" t="s">
        <v>1261</v>
      </c>
      <c r="E611" s="38" t="s">
        <v>65</v>
      </c>
      <c r="F611" s="39">
        <v>11</v>
      </c>
      <c r="G611" s="40">
        <v>43.78</v>
      </c>
      <c r="H611" s="40">
        <f t="shared" si="37"/>
        <v>43.78</v>
      </c>
      <c r="I611" s="40">
        <v>52.95</v>
      </c>
      <c r="J611" s="40">
        <f t="shared" si="38"/>
        <v>52.95</v>
      </c>
      <c r="K611" s="40">
        <v>582.45000000000005</v>
      </c>
      <c r="L611" s="40">
        <f t="shared" si="39"/>
        <v>582.45000000000005</v>
      </c>
      <c r="M611" s="150">
        <f t="shared" si="36"/>
        <v>1.7566121927488262E-4</v>
      </c>
      <c r="N611" s="71"/>
    </row>
    <row r="612" spans="1:14" ht="24" customHeight="1">
      <c r="A612" s="32" t="s">
        <v>1308</v>
      </c>
      <c r="B612" s="32" t="s">
        <v>55</v>
      </c>
      <c r="C612" s="32"/>
      <c r="D612" s="32" t="s">
        <v>1263</v>
      </c>
      <c r="E612" s="33"/>
      <c r="F612" s="34">
        <v>1</v>
      </c>
      <c r="G612" s="34" t="s">
        <v>56</v>
      </c>
      <c r="H612" s="34" t="s">
        <v>56</v>
      </c>
      <c r="I612" s="34" t="s">
        <v>56</v>
      </c>
      <c r="J612" s="34" t="s">
        <v>56</v>
      </c>
      <c r="K612" s="35">
        <f>SUM(K613:K617)</f>
        <v>17885.71</v>
      </c>
      <c r="L612" s="35">
        <f>SUM(L613:L617)</f>
        <v>17885.71</v>
      </c>
      <c r="M612" s="151">
        <f t="shared" si="36"/>
        <v>5.3941550797441161E-3</v>
      </c>
      <c r="N612" s="71"/>
    </row>
    <row r="613" spans="1:14" ht="26" customHeight="1">
      <c r="A613" s="37" t="s">
        <v>1310</v>
      </c>
      <c r="B613" s="37">
        <v>96973</v>
      </c>
      <c r="C613" s="37" t="s">
        <v>82</v>
      </c>
      <c r="D613" s="37" t="s">
        <v>1265</v>
      </c>
      <c r="E613" s="38" t="s">
        <v>115</v>
      </c>
      <c r="F613" s="39">
        <v>77.3</v>
      </c>
      <c r="G613" s="40">
        <v>83.5</v>
      </c>
      <c r="H613" s="40">
        <f t="shared" si="37"/>
        <v>83.5</v>
      </c>
      <c r="I613" s="40">
        <v>100.98</v>
      </c>
      <c r="J613" s="40">
        <f t="shared" si="38"/>
        <v>100.9799</v>
      </c>
      <c r="K613" s="40">
        <v>7805.75</v>
      </c>
      <c r="L613" s="40">
        <f t="shared" si="39"/>
        <v>7805.75</v>
      </c>
      <c r="M613" s="150">
        <f t="shared" si="36"/>
        <v>2.3541378012789335E-3</v>
      </c>
      <c r="N613" s="71"/>
    </row>
    <row r="614" spans="1:14" ht="26" customHeight="1">
      <c r="A614" s="37" t="s">
        <v>1312</v>
      </c>
      <c r="B614" s="37">
        <v>96977</v>
      </c>
      <c r="C614" s="37" t="s">
        <v>82</v>
      </c>
      <c r="D614" s="37" t="s">
        <v>1267</v>
      </c>
      <c r="E614" s="38" t="s">
        <v>115</v>
      </c>
      <c r="F614" s="39">
        <v>37.43</v>
      </c>
      <c r="G614" s="40">
        <v>74.16</v>
      </c>
      <c r="H614" s="40">
        <f t="shared" si="37"/>
        <v>74.16</v>
      </c>
      <c r="I614" s="40">
        <v>89.69</v>
      </c>
      <c r="J614" s="40">
        <f t="shared" si="38"/>
        <v>89.69</v>
      </c>
      <c r="K614" s="40">
        <v>3357.1</v>
      </c>
      <c r="L614" s="40">
        <f t="shared" si="39"/>
        <v>3357.1</v>
      </c>
      <c r="M614" s="150">
        <f t="shared" si="36"/>
        <v>1.0124685024082898E-3</v>
      </c>
      <c r="N614" s="71"/>
    </row>
    <row r="615" spans="1:14" ht="26" customHeight="1">
      <c r="A615" s="37" t="s">
        <v>1701</v>
      </c>
      <c r="B615" s="37" t="s">
        <v>1269</v>
      </c>
      <c r="C615" s="37" t="s">
        <v>63</v>
      </c>
      <c r="D615" s="37" t="s">
        <v>1270</v>
      </c>
      <c r="E615" s="38" t="s">
        <v>65</v>
      </c>
      <c r="F615" s="39">
        <v>30.2</v>
      </c>
      <c r="G615" s="40">
        <v>51.28</v>
      </c>
      <c r="H615" s="40">
        <f t="shared" si="37"/>
        <v>51.28</v>
      </c>
      <c r="I615" s="40">
        <v>62.02</v>
      </c>
      <c r="J615" s="40">
        <f t="shared" si="38"/>
        <v>62.019799999999996</v>
      </c>
      <c r="K615" s="40">
        <v>1873</v>
      </c>
      <c r="L615" s="40">
        <f t="shared" si="39"/>
        <v>1873</v>
      </c>
      <c r="M615" s="150">
        <f t="shared" si="36"/>
        <v>5.6487846802619126E-4</v>
      </c>
      <c r="N615" s="71"/>
    </row>
    <row r="616" spans="1:14" ht="26" customHeight="1">
      <c r="A616" s="37" t="s">
        <v>1702</v>
      </c>
      <c r="B616" s="37" t="s">
        <v>1245</v>
      </c>
      <c r="C616" s="37" t="s">
        <v>63</v>
      </c>
      <c r="D616" s="37" t="s">
        <v>1246</v>
      </c>
      <c r="E616" s="38" t="s">
        <v>1247</v>
      </c>
      <c r="F616" s="39">
        <v>86</v>
      </c>
      <c r="G616" s="40">
        <v>28.3</v>
      </c>
      <c r="H616" s="40">
        <f t="shared" si="37"/>
        <v>28.3</v>
      </c>
      <c r="I616" s="40">
        <v>34.229999999999997</v>
      </c>
      <c r="J616" s="40">
        <f t="shared" si="38"/>
        <v>34.229999999999997</v>
      </c>
      <c r="K616" s="40">
        <v>2943.78</v>
      </c>
      <c r="L616" s="40">
        <f t="shared" si="39"/>
        <v>2943.78</v>
      </c>
      <c r="M616" s="150">
        <f t="shared" si="36"/>
        <v>8.8781523577476855E-4</v>
      </c>
      <c r="N616" s="71"/>
    </row>
    <row r="617" spans="1:14" ht="26" customHeight="1">
      <c r="A617" s="37" t="s">
        <v>1703</v>
      </c>
      <c r="B617" s="37" t="s">
        <v>1273</v>
      </c>
      <c r="C617" s="37" t="s">
        <v>63</v>
      </c>
      <c r="D617" s="37" t="s">
        <v>1274</v>
      </c>
      <c r="E617" s="38" t="s">
        <v>1247</v>
      </c>
      <c r="F617" s="39">
        <v>52.8</v>
      </c>
      <c r="G617" s="40">
        <v>29.85</v>
      </c>
      <c r="H617" s="40">
        <f t="shared" si="37"/>
        <v>29.85</v>
      </c>
      <c r="I617" s="40">
        <v>36.1</v>
      </c>
      <c r="J617" s="40">
        <f t="shared" si="38"/>
        <v>36.1</v>
      </c>
      <c r="K617" s="40">
        <v>1906.08</v>
      </c>
      <c r="L617" s="40">
        <f t="shared" si="39"/>
        <v>1906.08</v>
      </c>
      <c r="M617" s="150">
        <f t="shared" si="36"/>
        <v>5.748550722559331E-4</v>
      </c>
      <c r="N617" s="71"/>
    </row>
    <row r="618" spans="1:14" ht="24" customHeight="1">
      <c r="A618" s="32" t="s">
        <v>1347</v>
      </c>
      <c r="B618" s="32" t="s">
        <v>55</v>
      </c>
      <c r="C618" s="32"/>
      <c r="D618" s="32" t="s">
        <v>1276</v>
      </c>
      <c r="E618" s="33"/>
      <c r="F618" s="34">
        <v>1</v>
      </c>
      <c r="G618" s="34" t="s">
        <v>56</v>
      </c>
      <c r="H618" s="34" t="s">
        <v>56</v>
      </c>
      <c r="I618" s="34" t="s">
        <v>56</v>
      </c>
      <c r="J618" s="34" t="s">
        <v>56</v>
      </c>
      <c r="K618" s="35">
        <f>K619+K624+K634+K637+K640+K647</f>
        <v>35919.800000000003</v>
      </c>
      <c r="L618" s="35">
        <f>L619+L624+L634+L637+L640+L647</f>
        <v>35919.800000000003</v>
      </c>
      <c r="M618" s="151">
        <f t="shared" si="36"/>
        <v>1.0833060115220068E-2</v>
      </c>
      <c r="N618" s="71"/>
    </row>
    <row r="619" spans="1:14" ht="24" customHeight="1">
      <c r="A619" s="32" t="s">
        <v>1349</v>
      </c>
      <c r="B619" s="32" t="s">
        <v>55</v>
      </c>
      <c r="C619" s="32"/>
      <c r="D619" s="32" t="s">
        <v>1278</v>
      </c>
      <c r="E619" s="33"/>
      <c r="F619" s="34">
        <v>1</v>
      </c>
      <c r="G619" s="34" t="s">
        <v>56</v>
      </c>
      <c r="H619" s="34" t="s">
        <v>56</v>
      </c>
      <c r="I619" s="34" t="s">
        <v>56</v>
      </c>
      <c r="J619" s="34" t="s">
        <v>56</v>
      </c>
      <c r="K619" s="35">
        <f>SUM(K620:K623)</f>
        <v>9542.1200000000008</v>
      </c>
      <c r="L619" s="35">
        <f>SUM(L620:L623)</f>
        <v>9542.1200000000008</v>
      </c>
      <c r="M619" s="151">
        <f t="shared" si="36"/>
        <v>2.8778099985702515E-3</v>
      </c>
      <c r="N619" s="71"/>
    </row>
    <row r="620" spans="1:14" ht="26" customHeight="1">
      <c r="A620" s="37" t="s">
        <v>1351</v>
      </c>
      <c r="B620" s="37" t="s">
        <v>1280</v>
      </c>
      <c r="C620" s="37" t="s">
        <v>63</v>
      </c>
      <c r="D620" s="37" t="s">
        <v>1281</v>
      </c>
      <c r="E620" s="38" t="s">
        <v>626</v>
      </c>
      <c r="F620" s="39">
        <v>84</v>
      </c>
      <c r="G620" s="40">
        <v>9.82</v>
      </c>
      <c r="H620" s="40">
        <f t="shared" si="37"/>
        <v>9.82</v>
      </c>
      <c r="I620" s="40">
        <v>11.88</v>
      </c>
      <c r="J620" s="40">
        <f t="shared" si="38"/>
        <v>11.88</v>
      </c>
      <c r="K620" s="40">
        <v>997.92</v>
      </c>
      <c r="L620" s="40">
        <f t="shared" si="39"/>
        <v>997.92</v>
      </c>
      <c r="M620" s="150">
        <f t="shared" si="36"/>
        <v>3.0096290486529461E-4</v>
      </c>
      <c r="N620" s="71"/>
    </row>
    <row r="621" spans="1:14" ht="26" customHeight="1">
      <c r="A621" s="37" t="s">
        <v>1352</v>
      </c>
      <c r="B621" s="37" t="s">
        <v>1283</v>
      </c>
      <c r="C621" s="37" t="s">
        <v>63</v>
      </c>
      <c r="D621" s="37" t="s">
        <v>1284</v>
      </c>
      <c r="E621" s="38" t="s">
        <v>626</v>
      </c>
      <c r="F621" s="39">
        <v>34</v>
      </c>
      <c r="G621" s="40">
        <v>43.6</v>
      </c>
      <c r="H621" s="40">
        <f t="shared" si="37"/>
        <v>43.6</v>
      </c>
      <c r="I621" s="40">
        <v>52.73</v>
      </c>
      <c r="J621" s="40">
        <f t="shared" si="38"/>
        <v>52.73</v>
      </c>
      <c r="K621" s="40">
        <v>1792.82</v>
      </c>
      <c r="L621" s="40">
        <f t="shared" si="39"/>
        <v>1792.82</v>
      </c>
      <c r="M621" s="150">
        <f t="shared" si="36"/>
        <v>5.4069696478735516E-4</v>
      </c>
      <c r="N621" s="71"/>
    </row>
    <row r="622" spans="1:14" ht="26" customHeight="1">
      <c r="A622" s="37" t="s">
        <v>1353</v>
      </c>
      <c r="B622" s="37" t="s">
        <v>1286</v>
      </c>
      <c r="C622" s="37" t="s">
        <v>63</v>
      </c>
      <c r="D622" s="37" t="s">
        <v>1287</v>
      </c>
      <c r="E622" s="38" t="s">
        <v>65</v>
      </c>
      <c r="F622" s="39">
        <v>5</v>
      </c>
      <c r="G622" s="40">
        <v>964</v>
      </c>
      <c r="H622" s="40">
        <f t="shared" si="37"/>
        <v>964</v>
      </c>
      <c r="I622" s="40">
        <v>1165.8599999999999</v>
      </c>
      <c r="J622" s="40">
        <f t="shared" si="38"/>
        <v>1165.8599999999999</v>
      </c>
      <c r="K622" s="40">
        <v>5829.3</v>
      </c>
      <c r="L622" s="40">
        <f t="shared" si="39"/>
        <v>5829.3</v>
      </c>
      <c r="M622" s="150">
        <f t="shared" si="36"/>
        <v>1.7580598257688612E-3</v>
      </c>
      <c r="N622" s="71"/>
    </row>
    <row r="623" spans="1:14" ht="26" customHeight="1">
      <c r="A623" s="37" t="s">
        <v>1354</v>
      </c>
      <c r="B623" s="37" t="s">
        <v>1289</v>
      </c>
      <c r="C623" s="37" t="s">
        <v>63</v>
      </c>
      <c r="D623" s="37" t="s">
        <v>1290</v>
      </c>
      <c r="E623" s="38" t="s">
        <v>626</v>
      </c>
      <c r="F623" s="39">
        <v>24</v>
      </c>
      <c r="G623" s="40">
        <v>31.77</v>
      </c>
      <c r="H623" s="40">
        <f t="shared" si="37"/>
        <v>31.77</v>
      </c>
      <c r="I623" s="40">
        <v>38.42</v>
      </c>
      <c r="J623" s="40">
        <f t="shared" si="38"/>
        <v>38.42</v>
      </c>
      <c r="K623" s="40">
        <v>922.08</v>
      </c>
      <c r="L623" s="40">
        <f t="shared" si="39"/>
        <v>922.08</v>
      </c>
      <c r="M623" s="150">
        <f t="shared" si="36"/>
        <v>2.7809030314874026E-4</v>
      </c>
      <c r="N623" s="71"/>
    </row>
    <row r="624" spans="1:14" ht="24" customHeight="1">
      <c r="A624" s="32" t="s">
        <v>1358</v>
      </c>
      <c r="B624" s="32" t="s">
        <v>55</v>
      </c>
      <c r="C624" s="32"/>
      <c r="D624" s="32" t="s">
        <v>1047</v>
      </c>
      <c r="E624" s="33"/>
      <c r="F624" s="34">
        <v>1</v>
      </c>
      <c r="G624" s="34" t="s">
        <v>56</v>
      </c>
      <c r="H624" s="34" t="s">
        <v>56</v>
      </c>
      <c r="I624" s="34" t="s">
        <v>56</v>
      </c>
      <c r="J624" s="34" t="s">
        <v>56</v>
      </c>
      <c r="K624" s="35">
        <f>SUM(K625:K633)</f>
        <v>6497.26</v>
      </c>
      <c r="L624" s="35">
        <f>SUM(L625:L633)</f>
        <v>6497.26</v>
      </c>
      <c r="M624" s="151">
        <f t="shared" si="36"/>
        <v>1.9595100241152439E-3</v>
      </c>
      <c r="N624" s="71"/>
    </row>
    <row r="625" spans="1:14" ht="39" customHeight="1">
      <c r="A625" s="37" t="s">
        <v>1360</v>
      </c>
      <c r="B625" s="37">
        <v>91939</v>
      </c>
      <c r="C625" s="37" t="s">
        <v>82</v>
      </c>
      <c r="D625" s="37" t="s">
        <v>1049</v>
      </c>
      <c r="E625" s="38" t="s">
        <v>65</v>
      </c>
      <c r="F625" s="39">
        <v>7</v>
      </c>
      <c r="G625" s="40">
        <v>36.020000000000003</v>
      </c>
      <c r="H625" s="40">
        <f t="shared" si="37"/>
        <v>36.020000000000003</v>
      </c>
      <c r="I625" s="40">
        <v>43.56</v>
      </c>
      <c r="J625" s="40">
        <f t="shared" si="38"/>
        <v>43.56</v>
      </c>
      <c r="K625" s="40">
        <v>304.92</v>
      </c>
      <c r="L625" s="40">
        <f t="shared" si="39"/>
        <v>304.92</v>
      </c>
      <c r="M625" s="150">
        <f t="shared" si="36"/>
        <v>9.1960887597728911E-5</v>
      </c>
      <c r="N625" s="71"/>
    </row>
    <row r="626" spans="1:14" ht="39" customHeight="1">
      <c r="A626" s="37" t="s">
        <v>1704</v>
      </c>
      <c r="B626" s="37">
        <v>91941</v>
      </c>
      <c r="C626" s="37" t="s">
        <v>82</v>
      </c>
      <c r="D626" s="37" t="s">
        <v>1053</v>
      </c>
      <c r="E626" s="38" t="s">
        <v>65</v>
      </c>
      <c r="F626" s="39">
        <v>13</v>
      </c>
      <c r="G626" s="40">
        <v>13.11</v>
      </c>
      <c r="H626" s="40">
        <f t="shared" si="37"/>
        <v>13.11</v>
      </c>
      <c r="I626" s="40">
        <v>15.86</v>
      </c>
      <c r="J626" s="40">
        <f t="shared" si="38"/>
        <v>15.86</v>
      </c>
      <c r="K626" s="40">
        <v>206.18</v>
      </c>
      <c r="L626" s="40">
        <f t="shared" si="39"/>
        <v>206.18</v>
      </c>
      <c r="M626" s="150">
        <f t="shared" si="36"/>
        <v>6.2181870014757143E-5</v>
      </c>
      <c r="N626" s="71"/>
    </row>
    <row r="627" spans="1:14" ht="39" customHeight="1">
      <c r="A627" s="37" t="s">
        <v>1705</v>
      </c>
      <c r="B627" s="37">
        <v>91834</v>
      </c>
      <c r="C627" s="37" t="s">
        <v>82</v>
      </c>
      <c r="D627" s="37" t="s">
        <v>1295</v>
      </c>
      <c r="E627" s="38" t="s">
        <v>115</v>
      </c>
      <c r="F627" s="39">
        <v>124.2</v>
      </c>
      <c r="G627" s="40">
        <v>20.5</v>
      </c>
      <c r="H627" s="40">
        <f t="shared" si="37"/>
        <v>20.5</v>
      </c>
      <c r="I627" s="40">
        <v>24.79</v>
      </c>
      <c r="J627" s="40">
        <f t="shared" si="38"/>
        <v>24.79</v>
      </c>
      <c r="K627" s="40">
        <v>3078.92</v>
      </c>
      <c r="L627" s="40">
        <f t="shared" si="39"/>
        <v>3078.92</v>
      </c>
      <c r="M627" s="150">
        <f t="shared" si="36"/>
        <v>9.2857213709300634E-4</v>
      </c>
      <c r="N627" s="71"/>
    </row>
    <row r="628" spans="1:14" ht="39" customHeight="1">
      <c r="A628" s="37" t="s">
        <v>1706</v>
      </c>
      <c r="B628" s="37">
        <v>91836</v>
      </c>
      <c r="C628" s="37" t="s">
        <v>82</v>
      </c>
      <c r="D628" s="37" t="s">
        <v>1297</v>
      </c>
      <c r="E628" s="38" t="s">
        <v>115</v>
      </c>
      <c r="F628" s="39">
        <v>15.1</v>
      </c>
      <c r="G628" s="40">
        <v>24.06</v>
      </c>
      <c r="H628" s="40">
        <f t="shared" si="37"/>
        <v>24.06</v>
      </c>
      <c r="I628" s="40">
        <v>29.1</v>
      </c>
      <c r="J628" s="40">
        <f t="shared" si="38"/>
        <v>29.1</v>
      </c>
      <c r="K628" s="40">
        <v>439.41</v>
      </c>
      <c r="L628" s="40">
        <f t="shared" si="39"/>
        <v>439.41</v>
      </c>
      <c r="M628" s="150">
        <f t="shared" si="36"/>
        <v>1.3252175527783702E-4</v>
      </c>
      <c r="N628" s="71"/>
    </row>
    <row r="629" spans="1:14" ht="52" customHeight="1">
      <c r="A629" s="37" t="s">
        <v>1707</v>
      </c>
      <c r="B629" s="37" t="s">
        <v>1086</v>
      </c>
      <c r="C629" s="37" t="s">
        <v>63</v>
      </c>
      <c r="D629" s="37" t="s">
        <v>1087</v>
      </c>
      <c r="E629" s="38" t="s">
        <v>115</v>
      </c>
      <c r="F629" s="39">
        <v>21.4</v>
      </c>
      <c r="G629" s="40">
        <v>26</v>
      </c>
      <c r="H629" s="40">
        <f t="shared" si="37"/>
        <v>26</v>
      </c>
      <c r="I629" s="40">
        <v>31.44</v>
      </c>
      <c r="J629" s="40">
        <f t="shared" si="38"/>
        <v>31.440100000000001</v>
      </c>
      <c r="K629" s="40">
        <v>672.82</v>
      </c>
      <c r="L629" s="40">
        <f t="shared" si="39"/>
        <v>672.82</v>
      </c>
      <c r="M629" s="150">
        <f t="shared" si="36"/>
        <v>2.0291592677916821E-4</v>
      </c>
      <c r="N629" s="71"/>
    </row>
    <row r="630" spans="1:14" ht="39" customHeight="1">
      <c r="A630" s="37" t="s">
        <v>1708</v>
      </c>
      <c r="B630" s="37">
        <v>95808</v>
      </c>
      <c r="C630" s="37" t="s">
        <v>82</v>
      </c>
      <c r="D630" s="37" t="s">
        <v>1300</v>
      </c>
      <c r="E630" s="38" t="s">
        <v>65</v>
      </c>
      <c r="F630" s="39">
        <v>2</v>
      </c>
      <c r="G630" s="40">
        <v>33.880000000000003</v>
      </c>
      <c r="H630" s="40">
        <f t="shared" si="37"/>
        <v>33.880000000000003</v>
      </c>
      <c r="I630" s="40">
        <v>40.97</v>
      </c>
      <c r="J630" s="40">
        <f t="shared" si="38"/>
        <v>40.97</v>
      </c>
      <c r="K630" s="40">
        <v>81.94</v>
      </c>
      <c r="L630" s="40">
        <f t="shared" si="39"/>
        <v>81.94</v>
      </c>
      <c r="M630" s="150">
        <f t="shared" si="36"/>
        <v>2.4712302012848964E-5</v>
      </c>
      <c r="N630" s="71"/>
    </row>
    <row r="631" spans="1:14" ht="39" customHeight="1">
      <c r="A631" s="37" t="s">
        <v>1709</v>
      </c>
      <c r="B631" s="37" t="s">
        <v>1064</v>
      </c>
      <c r="C631" s="37" t="s">
        <v>63</v>
      </c>
      <c r="D631" s="37" t="s">
        <v>1065</v>
      </c>
      <c r="E631" s="38" t="s">
        <v>65</v>
      </c>
      <c r="F631" s="39">
        <v>2</v>
      </c>
      <c r="G631" s="40">
        <v>137.11000000000001</v>
      </c>
      <c r="H631" s="40">
        <f t="shared" si="37"/>
        <v>137.11000000000001</v>
      </c>
      <c r="I631" s="40">
        <v>165.82</v>
      </c>
      <c r="J631" s="40">
        <f t="shared" si="38"/>
        <v>165.82</v>
      </c>
      <c r="K631" s="40">
        <v>331.64</v>
      </c>
      <c r="L631" s="40">
        <f t="shared" si="39"/>
        <v>331.64</v>
      </c>
      <c r="M631" s="150">
        <f t="shared" si="36"/>
        <v>1.0001937807592422E-4</v>
      </c>
      <c r="N631" s="71"/>
    </row>
    <row r="632" spans="1:14" ht="39" customHeight="1">
      <c r="A632" s="37" t="s">
        <v>1710</v>
      </c>
      <c r="B632" s="37" t="s">
        <v>1061</v>
      </c>
      <c r="C632" s="37" t="s">
        <v>63</v>
      </c>
      <c r="D632" s="37" t="s">
        <v>1062</v>
      </c>
      <c r="E632" s="38" t="s">
        <v>65</v>
      </c>
      <c r="F632" s="39">
        <v>3</v>
      </c>
      <c r="G632" s="40">
        <v>152.22999999999999</v>
      </c>
      <c r="H632" s="40">
        <f t="shared" si="37"/>
        <v>152.22999999999999</v>
      </c>
      <c r="I632" s="40">
        <v>184.11</v>
      </c>
      <c r="J632" s="40">
        <f t="shared" si="38"/>
        <v>184.11</v>
      </c>
      <c r="K632" s="40">
        <v>552.33000000000004</v>
      </c>
      <c r="L632" s="40">
        <f t="shared" si="39"/>
        <v>552.33000000000004</v>
      </c>
      <c r="M632" s="150">
        <f t="shared" si="36"/>
        <v>1.6657732207416245E-4</v>
      </c>
      <c r="N632" s="71"/>
    </row>
    <row r="633" spans="1:14" ht="39" customHeight="1">
      <c r="A633" s="37" t="s">
        <v>1711</v>
      </c>
      <c r="B633" s="37" t="s">
        <v>1304</v>
      </c>
      <c r="C633" s="37" t="s">
        <v>63</v>
      </c>
      <c r="D633" s="37" t="s">
        <v>1305</v>
      </c>
      <c r="E633" s="38" t="s">
        <v>65</v>
      </c>
      <c r="F633" s="39">
        <v>5</v>
      </c>
      <c r="G633" s="40">
        <v>137.11000000000001</v>
      </c>
      <c r="H633" s="40">
        <f t="shared" si="37"/>
        <v>137.11000000000001</v>
      </c>
      <c r="I633" s="40">
        <v>165.82</v>
      </c>
      <c r="J633" s="40">
        <f t="shared" si="38"/>
        <v>165.82</v>
      </c>
      <c r="K633" s="40">
        <v>829.1</v>
      </c>
      <c r="L633" s="40">
        <f t="shared" si="39"/>
        <v>829.1</v>
      </c>
      <c r="M633" s="150">
        <f t="shared" si="36"/>
        <v>2.5004844518981058E-4</v>
      </c>
      <c r="N633" s="71"/>
    </row>
    <row r="634" spans="1:14" ht="24" customHeight="1">
      <c r="A634" s="32" t="s">
        <v>1712</v>
      </c>
      <c r="B634" s="32" t="s">
        <v>55</v>
      </c>
      <c r="C634" s="32"/>
      <c r="D634" s="32" t="s">
        <v>1309</v>
      </c>
      <c r="E634" s="33"/>
      <c r="F634" s="34">
        <v>1</v>
      </c>
      <c r="G634" s="34" t="s">
        <v>56</v>
      </c>
      <c r="H634" s="34" t="s">
        <v>56</v>
      </c>
      <c r="I634" s="34" t="s">
        <v>56</v>
      </c>
      <c r="J634" s="34" t="s">
        <v>56</v>
      </c>
      <c r="K634" s="35">
        <f>SUM(K635:K636)</f>
        <v>11648.470000000001</v>
      </c>
      <c r="L634" s="35">
        <f>SUM(L635:L636)</f>
        <v>11648.470000000001</v>
      </c>
      <c r="M634" s="151">
        <f t="shared" si="36"/>
        <v>3.5130645426850234E-3</v>
      </c>
      <c r="N634" s="71"/>
    </row>
    <row r="635" spans="1:14" ht="39" customHeight="1">
      <c r="A635" s="37" t="s">
        <v>1713</v>
      </c>
      <c r="B635" s="37">
        <v>98297</v>
      </c>
      <c r="C635" s="37" t="s">
        <v>82</v>
      </c>
      <c r="D635" s="37" t="s">
        <v>1311</v>
      </c>
      <c r="E635" s="38" t="s">
        <v>115</v>
      </c>
      <c r="F635" s="39">
        <v>935.6</v>
      </c>
      <c r="G635" s="40">
        <v>9.77</v>
      </c>
      <c r="H635" s="40">
        <f t="shared" si="37"/>
        <v>9.77</v>
      </c>
      <c r="I635" s="40">
        <v>11.82</v>
      </c>
      <c r="J635" s="40">
        <f t="shared" si="38"/>
        <v>11.819900000000001</v>
      </c>
      <c r="K635" s="40">
        <v>11058.79</v>
      </c>
      <c r="L635" s="40">
        <f t="shared" si="39"/>
        <v>11058.79</v>
      </c>
      <c r="M635" s="150">
        <f t="shared" si="36"/>
        <v>3.3352228261737129E-3</v>
      </c>
      <c r="N635" s="71"/>
    </row>
    <row r="636" spans="1:14" ht="39" customHeight="1">
      <c r="A636" s="37" t="s">
        <v>1714</v>
      </c>
      <c r="B636" s="37">
        <v>98295</v>
      </c>
      <c r="C636" s="37" t="s">
        <v>82</v>
      </c>
      <c r="D636" s="37" t="s">
        <v>1313</v>
      </c>
      <c r="E636" s="38" t="s">
        <v>115</v>
      </c>
      <c r="F636" s="39">
        <v>72</v>
      </c>
      <c r="G636" s="40">
        <v>6.77</v>
      </c>
      <c r="H636" s="40">
        <f t="shared" si="37"/>
        <v>6.77</v>
      </c>
      <c r="I636" s="40">
        <v>8.19</v>
      </c>
      <c r="J636" s="40">
        <f t="shared" si="38"/>
        <v>8.19</v>
      </c>
      <c r="K636" s="40">
        <v>589.67999999999995</v>
      </c>
      <c r="L636" s="40">
        <f t="shared" si="39"/>
        <v>589.67999999999995</v>
      </c>
      <c r="M636" s="150">
        <f t="shared" si="36"/>
        <v>1.7784171651131044E-4</v>
      </c>
      <c r="N636" s="71"/>
    </row>
    <row r="637" spans="1:14" ht="24" customHeight="1">
      <c r="A637" s="32" t="s">
        <v>1715</v>
      </c>
      <c r="B637" s="32" t="s">
        <v>55</v>
      </c>
      <c r="C637" s="32"/>
      <c r="D637" s="32" t="s">
        <v>1315</v>
      </c>
      <c r="E637" s="33"/>
      <c r="F637" s="34">
        <v>1</v>
      </c>
      <c r="G637" s="34" t="s">
        <v>56</v>
      </c>
      <c r="H637" s="34" t="s">
        <v>56</v>
      </c>
      <c r="I637" s="34" t="s">
        <v>56</v>
      </c>
      <c r="J637" s="34" t="s">
        <v>56</v>
      </c>
      <c r="K637" s="35">
        <f>SUM(K638:K639)</f>
        <v>2517.1999999999998</v>
      </c>
      <c r="L637" s="35">
        <f>SUM(L638:L639)</f>
        <v>2517.1999999999998</v>
      </c>
      <c r="M637" s="151">
        <f t="shared" si="36"/>
        <v>7.5916288292340016E-4</v>
      </c>
      <c r="N637" s="71"/>
    </row>
    <row r="638" spans="1:14" ht="26" customHeight="1">
      <c r="A638" s="37" t="s">
        <v>1716</v>
      </c>
      <c r="B638" s="37">
        <v>98307</v>
      </c>
      <c r="C638" s="37" t="s">
        <v>82</v>
      </c>
      <c r="D638" s="37" t="s">
        <v>1317</v>
      </c>
      <c r="E638" s="38" t="s">
        <v>65</v>
      </c>
      <c r="F638" s="39">
        <v>6</v>
      </c>
      <c r="G638" s="40">
        <v>63.26</v>
      </c>
      <c r="H638" s="40">
        <f t="shared" si="37"/>
        <v>63.26</v>
      </c>
      <c r="I638" s="40">
        <v>76.510000000000005</v>
      </c>
      <c r="J638" s="40">
        <f t="shared" si="38"/>
        <v>76.510000000000005</v>
      </c>
      <c r="K638" s="40">
        <v>459.06</v>
      </c>
      <c r="L638" s="40">
        <f t="shared" si="39"/>
        <v>459.06</v>
      </c>
      <c r="M638" s="150">
        <f t="shared" si="36"/>
        <v>1.3844800295360565E-4</v>
      </c>
      <c r="N638" s="71"/>
    </row>
    <row r="639" spans="1:14" ht="39" customHeight="1">
      <c r="A639" s="37" t="s">
        <v>1717</v>
      </c>
      <c r="B639" s="37" t="s">
        <v>1319</v>
      </c>
      <c r="C639" s="37" t="s">
        <v>63</v>
      </c>
      <c r="D639" s="37" t="s">
        <v>1320</v>
      </c>
      <c r="E639" s="38" t="s">
        <v>65</v>
      </c>
      <c r="F639" s="39">
        <v>14</v>
      </c>
      <c r="G639" s="40">
        <v>121.56</v>
      </c>
      <c r="H639" s="40">
        <f t="shared" si="37"/>
        <v>121.56</v>
      </c>
      <c r="I639" s="40">
        <v>147.01</v>
      </c>
      <c r="J639" s="40">
        <f t="shared" si="38"/>
        <v>147.01</v>
      </c>
      <c r="K639" s="40">
        <v>2058.14</v>
      </c>
      <c r="L639" s="40">
        <f t="shared" si="39"/>
        <v>2058.14</v>
      </c>
      <c r="M639" s="150">
        <f t="shared" si="36"/>
        <v>6.2071487996979459E-4</v>
      </c>
      <c r="N639" s="71"/>
    </row>
    <row r="640" spans="1:14" ht="24" customHeight="1">
      <c r="A640" s="32" t="s">
        <v>1718</v>
      </c>
      <c r="B640" s="32" t="s">
        <v>55</v>
      </c>
      <c r="C640" s="32"/>
      <c r="D640" s="32" t="s">
        <v>1322</v>
      </c>
      <c r="E640" s="33"/>
      <c r="F640" s="34">
        <v>1</v>
      </c>
      <c r="G640" s="34" t="s">
        <v>56</v>
      </c>
      <c r="H640" s="34" t="s">
        <v>56</v>
      </c>
      <c r="I640" s="34" t="s">
        <v>56</v>
      </c>
      <c r="J640" s="34" t="s">
        <v>56</v>
      </c>
      <c r="K640" s="35">
        <f>SUM(K641:K646)</f>
        <v>2796.7799999999997</v>
      </c>
      <c r="L640" s="35">
        <f>SUM(L641:L646)</f>
        <v>2796.7799999999997</v>
      </c>
      <c r="M640" s="151">
        <f t="shared" si="36"/>
        <v>8.4348147453619385E-4</v>
      </c>
      <c r="N640" s="71"/>
    </row>
    <row r="641" spans="1:14" ht="26" customHeight="1">
      <c r="A641" s="37" t="s">
        <v>1719</v>
      </c>
      <c r="B641" s="37" t="s">
        <v>1324</v>
      </c>
      <c r="C641" s="37" t="s">
        <v>63</v>
      </c>
      <c r="D641" s="37" t="s">
        <v>1325</v>
      </c>
      <c r="E641" s="38" t="s">
        <v>65</v>
      </c>
      <c r="F641" s="39">
        <v>20</v>
      </c>
      <c r="G641" s="40">
        <v>4.62</v>
      </c>
      <c r="H641" s="40">
        <f t="shared" si="37"/>
        <v>4.62</v>
      </c>
      <c r="I641" s="40">
        <v>5.59</v>
      </c>
      <c r="J641" s="40">
        <f t="shared" si="38"/>
        <v>5.59</v>
      </c>
      <c r="K641" s="40">
        <v>111.8</v>
      </c>
      <c r="L641" s="40">
        <f t="shared" si="39"/>
        <v>111.8</v>
      </c>
      <c r="M641" s="150">
        <f t="shared" si="36"/>
        <v>3.3717785758317234E-5</v>
      </c>
      <c r="N641" s="71"/>
    </row>
    <row r="642" spans="1:14" ht="26" customHeight="1">
      <c r="A642" s="37" t="s">
        <v>1720</v>
      </c>
      <c r="B642" s="37" t="s">
        <v>1327</v>
      </c>
      <c r="C642" s="37" t="s">
        <v>63</v>
      </c>
      <c r="D642" s="37" t="s">
        <v>1328</v>
      </c>
      <c r="E642" s="38" t="s">
        <v>626</v>
      </c>
      <c r="F642" s="39">
        <v>1</v>
      </c>
      <c r="G642" s="40">
        <v>29.44</v>
      </c>
      <c r="H642" s="40">
        <f t="shared" si="37"/>
        <v>29.44</v>
      </c>
      <c r="I642" s="40">
        <v>35.6</v>
      </c>
      <c r="J642" s="40">
        <f t="shared" si="38"/>
        <v>35.6</v>
      </c>
      <c r="K642" s="40">
        <v>35.6</v>
      </c>
      <c r="L642" s="40">
        <f t="shared" si="39"/>
        <v>35.6</v>
      </c>
      <c r="M642" s="150">
        <f t="shared" si="36"/>
        <v>1.0736611565260229E-5</v>
      </c>
      <c r="N642" s="71"/>
    </row>
    <row r="643" spans="1:14" ht="26" customHeight="1">
      <c r="A643" s="37" t="s">
        <v>1721</v>
      </c>
      <c r="B643" s="37" t="s">
        <v>1330</v>
      </c>
      <c r="C643" s="37" t="s">
        <v>63</v>
      </c>
      <c r="D643" s="37" t="s">
        <v>1331</v>
      </c>
      <c r="E643" s="38" t="s">
        <v>626</v>
      </c>
      <c r="F643" s="39">
        <v>3</v>
      </c>
      <c r="G643" s="40">
        <v>27.09</v>
      </c>
      <c r="H643" s="40">
        <f t="shared" si="37"/>
        <v>27.09</v>
      </c>
      <c r="I643" s="40">
        <v>32.76</v>
      </c>
      <c r="J643" s="40">
        <f t="shared" si="38"/>
        <v>32.76</v>
      </c>
      <c r="K643" s="40">
        <v>98.28</v>
      </c>
      <c r="L643" s="40">
        <f t="shared" si="39"/>
        <v>98.28</v>
      </c>
      <c r="M643" s="150">
        <f t="shared" si="36"/>
        <v>2.9640286085218409E-5</v>
      </c>
      <c r="N643" s="71"/>
    </row>
    <row r="644" spans="1:14" ht="26" customHeight="1">
      <c r="A644" s="37" t="s">
        <v>1722</v>
      </c>
      <c r="B644" s="37" t="s">
        <v>1333</v>
      </c>
      <c r="C644" s="37" t="s">
        <v>63</v>
      </c>
      <c r="D644" s="37" t="s">
        <v>1334</v>
      </c>
      <c r="E644" s="38" t="s">
        <v>626</v>
      </c>
      <c r="F644" s="39">
        <v>28</v>
      </c>
      <c r="G644" s="40">
        <v>7.49</v>
      </c>
      <c r="H644" s="40">
        <f t="shared" si="37"/>
        <v>7.49</v>
      </c>
      <c r="I644" s="40">
        <v>9.06</v>
      </c>
      <c r="J644" s="40">
        <f t="shared" si="38"/>
        <v>9.06</v>
      </c>
      <c r="K644" s="40">
        <v>253.68</v>
      </c>
      <c r="L644" s="40">
        <f t="shared" si="39"/>
        <v>253.68</v>
      </c>
      <c r="M644" s="150">
        <f t="shared" si="36"/>
        <v>7.6507405108854358E-5</v>
      </c>
      <c r="N644" s="71"/>
    </row>
    <row r="645" spans="1:14" ht="26" customHeight="1">
      <c r="A645" s="37" t="s">
        <v>1723</v>
      </c>
      <c r="B645" s="37" t="s">
        <v>1336</v>
      </c>
      <c r="C645" s="37" t="s">
        <v>63</v>
      </c>
      <c r="D645" s="37" t="s">
        <v>1337</v>
      </c>
      <c r="E645" s="38" t="s">
        <v>65</v>
      </c>
      <c r="F645" s="39">
        <v>8</v>
      </c>
      <c r="G645" s="40">
        <v>33.65</v>
      </c>
      <c r="H645" s="40">
        <f t="shared" si="37"/>
        <v>33.65</v>
      </c>
      <c r="I645" s="40">
        <v>40.700000000000003</v>
      </c>
      <c r="J645" s="40">
        <f t="shared" si="38"/>
        <v>40.700000000000003</v>
      </c>
      <c r="K645" s="40">
        <v>325.60000000000002</v>
      </c>
      <c r="L645" s="40">
        <f t="shared" si="39"/>
        <v>325.60000000000002</v>
      </c>
      <c r="M645" s="150">
        <f t="shared" si="36"/>
        <v>9.8197773192380084E-5</v>
      </c>
      <c r="N645" s="71"/>
    </row>
    <row r="646" spans="1:14" ht="26" customHeight="1">
      <c r="A646" s="37" t="s">
        <v>1724</v>
      </c>
      <c r="B646" s="37" t="s">
        <v>1339</v>
      </c>
      <c r="C646" s="37" t="s">
        <v>63</v>
      </c>
      <c r="D646" s="37" t="s">
        <v>1340</v>
      </c>
      <c r="E646" s="38" t="s">
        <v>115</v>
      </c>
      <c r="F646" s="39">
        <v>24.2</v>
      </c>
      <c r="G646" s="40">
        <v>67.37</v>
      </c>
      <c r="H646" s="40">
        <f t="shared" si="37"/>
        <v>67.37</v>
      </c>
      <c r="I646" s="40">
        <v>81.48</v>
      </c>
      <c r="J646" s="40">
        <f t="shared" si="38"/>
        <v>81.480099999999993</v>
      </c>
      <c r="K646" s="40">
        <v>1971.82</v>
      </c>
      <c r="L646" s="40">
        <f t="shared" si="39"/>
        <v>1971.82</v>
      </c>
      <c r="M646" s="150">
        <f t="shared" si="36"/>
        <v>5.9468161282616363E-4</v>
      </c>
      <c r="N646" s="71"/>
    </row>
    <row r="647" spans="1:14" ht="24" customHeight="1">
      <c r="A647" s="32" t="s">
        <v>1725</v>
      </c>
      <c r="B647" s="32" t="s">
        <v>55</v>
      </c>
      <c r="C647" s="32"/>
      <c r="D647" s="32" t="s">
        <v>1342</v>
      </c>
      <c r="E647" s="33"/>
      <c r="F647" s="34">
        <v>1</v>
      </c>
      <c r="G647" s="34" t="s">
        <v>56</v>
      </c>
      <c r="H647" s="34" t="s">
        <v>56</v>
      </c>
      <c r="I647" s="34" t="s">
        <v>56</v>
      </c>
      <c r="J647" s="34" t="s">
        <v>56</v>
      </c>
      <c r="K647" s="35">
        <f>SUM(K648:K651)</f>
        <v>2917.9700000000003</v>
      </c>
      <c r="L647" s="35">
        <f>SUM(L648:L651)</f>
        <v>2917.9700000000003</v>
      </c>
      <c r="M647" s="151">
        <f t="shared" si="36"/>
        <v>8.8003119238995486E-4</v>
      </c>
      <c r="N647" s="71"/>
    </row>
    <row r="648" spans="1:14" ht="39" customHeight="1">
      <c r="A648" s="37" t="s">
        <v>1726</v>
      </c>
      <c r="B648" s="37">
        <v>97881</v>
      </c>
      <c r="C648" s="37" t="s">
        <v>82</v>
      </c>
      <c r="D648" s="37" t="s">
        <v>1195</v>
      </c>
      <c r="E648" s="38" t="s">
        <v>65</v>
      </c>
      <c r="F648" s="39">
        <v>1</v>
      </c>
      <c r="G648" s="40">
        <v>151.83000000000001</v>
      </c>
      <c r="H648" s="40">
        <f t="shared" si="37"/>
        <v>151.83000000000001</v>
      </c>
      <c r="I648" s="40">
        <v>183.62</v>
      </c>
      <c r="J648" s="40">
        <f t="shared" si="38"/>
        <v>183.62</v>
      </c>
      <c r="K648" s="40">
        <v>183.62</v>
      </c>
      <c r="L648" s="40">
        <f t="shared" si="39"/>
        <v>183.62</v>
      </c>
      <c r="M648" s="150">
        <f t="shared" si="36"/>
        <v>5.5377994820592232E-5</v>
      </c>
      <c r="N648" s="71"/>
    </row>
    <row r="649" spans="1:14" ht="52" customHeight="1">
      <c r="A649" s="37" t="s">
        <v>1727</v>
      </c>
      <c r="B649" s="37">
        <v>97667</v>
      </c>
      <c r="C649" s="37" t="s">
        <v>82</v>
      </c>
      <c r="D649" s="37" t="s">
        <v>1197</v>
      </c>
      <c r="E649" s="38" t="s">
        <v>115</v>
      </c>
      <c r="F649" s="39">
        <v>35.6</v>
      </c>
      <c r="G649" s="40">
        <v>9.1</v>
      </c>
      <c r="H649" s="40">
        <f t="shared" si="37"/>
        <v>9.1</v>
      </c>
      <c r="I649" s="40">
        <v>11.01</v>
      </c>
      <c r="J649" s="40">
        <f t="shared" si="38"/>
        <v>11.0101</v>
      </c>
      <c r="K649" s="40">
        <v>391.96</v>
      </c>
      <c r="L649" s="40">
        <f t="shared" si="39"/>
        <v>391.96</v>
      </c>
      <c r="M649" s="150">
        <f t="shared" si="36"/>
        <v>1.1821129969436515E-4</v>
      </c>
      <c r="N649" s="71"/>
    </row>
    <row r="650" spans="1:14" ht="39" customHeight="1">
      <c r="A650" s="37" t="s">
        <v>1728</v>
      </c>
      <c r="B650" s="37">
        <v>97883</v>
      </c>
      <c r="C650" s="37" t="s">
        <v>82</v>
      </c>
      <c r="D650" s="37" t="s">
        <v>1193</v>
      </c>
      <c r="E650" s="38" t="s">
        <v>65</v>
      </c>
      <c r="F650" s="39">
        <v>4</v>
      </c>
      <c r="G650" s="40">
        <v>459.5</v>
      </c>
      <c r="H650" s="40">
        <f t="shared" si="37"/>
        <v>459.5</v>
      </c>
      <c r="I650" s="40">
        <v>555.72</v>
      </c>
      <c r="J650" s="40">
        <f t="shared" si="38"/>
        <v>555.72</v>
      </c>
      <c r="K650" s="40">
        <v>2222.88</v>
      </c>
      <c r="L650" s="40">
        <f t="shared" si="39"/>
        <v>2222.88</v>
      </c>
      <c r="M650" s="150">
        <f t="shared" si="36"/>
        <v>6.7039885157824889E-4</v>
      </c>
      <c r="N650" s="71"/>
    </row>
    <row r="651" spans="1:14" ht="65" customHeight="1">
      <c r="A651" s="37" t="s">
        <v>1729</v>
      </c>
      <c r="B651" s="37">
        <v>90105</v>
      </c>
      <c r="C651" s="37" t="s">
        <v>82</v>
      </c>
      <c r="D651" s="37" t="s">
        <v>1189</v>
      </c>
      <c r="E651" s="38" t="s">
        <v>126</v>
      </c>
      <c r="F651" s="39">
        <v>10.68</v>
      </c>
      <c r="G651" s="40">
        <v>9.25</v>
      </c>
      <c r="H651" s="40">
        <f t="shared" si="37"/>
        <v>9.25</v>
      </c>
      <c r="I651" s="40">
        <v>11.19</v>
      </c>
      <c r="J651" s="40">
        <f t="shared" si="38"/>
        <v>11.19</v>
      </c>
      <c r="K651" s="40">
        <v>119.51</v>
      </c>
      <c r="L651" s="40">
        <f t="shared" si="39"/>
        <v>119.51</v>
      </c>
      <c r="M651" s="150">
        <f t="shared" ref="M651:M714" si="40">L651/$L$727</f>
        <v>3.6043046296748594E-5</v>
      </c>
      <c r="N651" s="71"/>
    </row>
    <row r="652" spans="1:14" ht="24" customHeight="1">
      <c r="A652" s="32" t="s">
        <v>1363</v>
      </c>
      <c r="B652" s="32" t="s">
        <v>55</v>
      </c>
      <c r="C652" s="32"/>
      <c r="D652" s="32" t="s">
        <v>1348</v>
      </c>
      <c r="E652" s="33"/>
      <c r="F652" s="34">
        <v>1</v>
      </c>
      <c r="G652" s="34" t="s">
        <v>56</v>
      </c>
      <c r="H652" s="34" t="s">
        <v>56</v>
      </c>
      <c r="I652" s="34" t="s">
        <v>56</v>
      </c>
      <c r="J652" s="34" t="s">
        <v>56</v>
      </c>
      <c r="K652" s="35">
        <f>K653+K663</f>
        <v>12281.93</v>
      </c>
      <c r="L652" s="35">
        <f>L653+L663</f>
        <v>12281.93</v>
      </c>
      <c r="M652" s="151">
        <f t="shared" si="40"/>
        <v>3.7041098786999038E-3</v>
      </c>
      <c r="N652" s="71"/>
    </row>
    <row r="653" spans="1:14" ht="24" customHeight="1">
      <c r="A653" s="32" t="s">
        <v>1365</v>
      </c>
      <c r="B653" s="32" t="s">
        <v>55</v>
      </c>
      <c r="C653" s="32"/>
      <c r="D653" s="32" t="s">
        <v>1350</v>
      </c>
      <c r="E653" s="33"/>
      <c r="F653" s="34">
        <v>1</v>
      </c>
      <c r="G653" s="34" t="s">
        <v>56</v>
      </c>
      <c r="H653" s="34" t="s">
        <v>56</v>
      </c>
      <c r="I653" s="34" t="s">
        <v>56</v>
      </c>
      <c r="J653" s="34" t="s">
        <v>56</v>
      </c>
      <c r="K653" s="35">
        <f>SUM(K654:K662)</f>
        <v>10608.72</v>
      </c>
      <c r="L653" s="35">
        <f>SUM(L654:L662)</f>
        <v>10608.72</v>
      </c>
      <c r="M653" s="151">
        <f t="shared" si="40"/>
        <v>3.1994861192305474E-3</v>
      </c>
      <c r="N653" s="71"/>
    </row>
    <row r="654" spans="1:14" ht="39" customHeight="1">
      <c r="A654" s="37" t="s">
        <v>1730</v>
      </c>
      <c r="B654" s="37">
        <v>91834</v>
      </c>
      <c r="C654" s="37" t="s">
        <v>82</v>
      </c>
      <c r="D654" s="37" t="s">
        <v>1295</v>
      </c>
      <c r="E654" s="38" t="s">
        <v>115</v>
      </c>
      <c r="F654" s="39">
        <v>125.57</v>
      </c>
      <c r="G654" s="40">
        <v>20.5</v>
      </c>
      <c r="H654" s="40">
        <f t="shared" ref="H654:H716" si="41">ROUND(J654/(1+$B$4),2)</f>
        <v>20.5</v>
      </c>
      <c r="I654" s="40">
        <v>24.79</v>
      </c>
      <c r="J654" s="40">
        <f t="shared" ref="J654:J716" si="42">TRUNC(L654/F654,4)</f>
        <v>24.789899999999999</v>
      </c>
      <c r="K654" s="40">
        <v>3112.88</v>
      </c>
      <c r="L654" s="40">
        <f t="shared" ref="L654:L716" si="43">ROUND((1-$B$6)*K654,2)</f>
        <v>3112.88</v>
      </c>
      <c r="M654" s="150">
        <f t="shared" si="40"/>
        <v>9.3881414070975456E-4</v>
      </c>
      <c r="N654" s="71"/>
    </row>
    <row r="655" spans="1:14" ht="39" customHeight="1">
      <c r="A655" s="37" t="s">
        <v>1731</v>
      </c>
      <c r="B655" s="37">
        <v>91854</v>
      </c>
      <c r="C655" s="37" t="s">
        <v>82</v>
      </c>
      <c r="D655" s="37" t="s">
        <v>1069</v>
      </c>
      <c r="E655" s="38" t="s">
        <v>115</v>
      </c>
      <c r="F655" s="39">
        <v>68</v>
      </c>
      <c r="G655" s="40">
        <v>11.48</v>
      </c>
      <c r="H655" s="40">
        <f t="shared" si="41"/>
        <v>11.48</v>
      </c>
      <c r="I655" s="40">
        <v>13.88</v>
      </c>
      <c r="J655" s="40">
        <f t="shared" si="42"/>
        <v>13.88</v>
      </c>
      <c r="K655" s="40">
        <v>943.84</v>
      </c>
      <c r="L655" s="40">
        <f t="shared" si="43"/>
        <v>943.84</v>
      </c>
      <c r="M655" s="150">
        <f t="shared" si="40"/>
        <v>2.8465290617289929E-4</v>
      </c>
      <c r="N655" s="71"/>
    </row>
    <row r="656" spans="1:14" ht="39" customHeight="1">
      <c r="A656" s="37" t="s">
        <v>1732</v>
      </c>
      <c r="B656" s="37">
        <v>104780</v>
      </c>
      <c r="C656" s="37" t="s">
        <v>82</v>
      </c>
      <c r="D656" s="37" t="s">
        <v>1733</v>
      </c>
      <c r="E656" s="38" t="s">
        <v>115</v>
      </c>
      <c r="F656" s="39">
        <v>68</v>
      </c>
      <c r="G656" s="40">
        <v>5.9</v>
      </c>
      <c r="H656" s="40">
        <f t="shared" si="41"/>
        <v>5.9</v>
      </c>
      <c r="I656" s="40">
        <v>7.14</v>
      </c>
      <c r="J656" s="40">
        <f t="shared" si="42"/>
        <v>7.14</v>
      </c>
      <c r="K656" s="40">
        <v>485.52</v>
      </c>
      <c r="L656" s="40">
        <f t="shared" si="43"/>
        <v>485.52</v>
      </c>
      <c r="M656" s="150">
        <f t="shared" si="40"/>
        <v>1.4642807997654905E-4</v>
      </c>
      <c r="N656" s="71"/>
    </row>
    <row r="657" spans="1:14" ht="39" customHeight="1">
      <c r="A657" s="37" t="s">
        <v>1734</v>
      </c>
      <c r="B657" s="37">
        <v>104766</v>
      </c>
      <c r="C657" s="37" t="s">
        <v>82</v>
      </c>
      <c r="D657" s="37" t="s">
        <v>1735</v>
      </c>
      <c r="E657" s="38" t="s">
        <v>115</v>
      </c>
      <c r="F657" s="39">
        <v>68</v>
      </c>
      <c r="G657" s="40">
        <v>18</v>
      </c>
      <c r="H657" s="40">
        <f t="shared" si="41"/>
        <v>18</v>
      </c>
      <c r="I657" s="40">
        <v>21.77</v>
      </c>
      <c r="J657" s="40">
        <f t="shared" si="42"/>
        <v>21.77</v>
      </c>
      <c r="K657" s="40">
        <v>1480.36</v>
      </c>
      <c r="L657" s="40">
        <f t="shared" si="43"/>
        <v>1480.36</v>
      </c>
      <c r="M657" s="150">
        <f t="shared" si="40"/>
        <v>4.4646208698732111E-4</v>
      </c>
      <c r="N657" s="71"/>
    </row>
    <row r="658" spans="1:14" ht="52" customHeight="1">
      <c r="A658" s="37" t="s">
        <v>1736</v>
      </c>
      <c r="B658" s="37" t="s">
        <v>1086</v>
      </c>
      <c r="C658" s="37" t="s">
        <v>63</v>
      </c>
      <c r="D658" s="37" t="s">
        <v>1087</v>
      </c>
      <c r="E658" s="38" t="s">
        <v>115</v>
      </c>
      <c r="F658" s="39">
        <v>28.96</v>
      </c>
      <c r="G658" s="40">
        <v>26</v>
      </c>
      <c r="H658" s="40">
        <f t="shared" si="41"/>
        <v>26</v>
      </c>
      <c r="I658" s="40">
        <v>31.44</v>
      </c>
      <c r="J658" s="40">
        <f t="shared" si="42"/>
        <v>31.439900000000002</v>
      </c>
      <c r="K658" s="40">
        <v>910.5</v>
      </c>
      <c r="L658" s="40">
        <f t="shared" si="43"/>
        <v>910.5</v>
      </c>
      <c r="M658" s="150">
        <f t="shared" si="40"/>
        <v>2.745978884879056E-4</v>
      </c>
      <c r="N658" s="71"/>
    </row>
    <row r="659" spans="1:14" ht="39" customHeight="1">
      <c r="A659" s="37" t="s">
        <v>1737</v>
      </c>
      <c r="B659" s="37" t="s">
        <v>1304</v>
      </c>
      <c r="C659" s="37" t="s">
        <v>63</v>
      </c>
      <c r="D659" s="37" t="s">
        <v>1305</v>
      </c>
      <c r="E659" s="38" t="s">
        <v>65</v>
      </c>
      <c r="F659" s="39">
        <v>4</v>
      </c>
      <c r="G659" s="40">
        <v>137.11000000000001</v>
      </c>
      <c r="H659" s="40">
        <f t="shared" si="41"/>
        <v>137.11000000000001</v>
      </c>
      <c r="I659" s="40">
        <v>165.82</v>
      </c>
      <c r="J659" s="40">
        <f t="shared" si="42"/>
        <v>165.82</v>
      </c>
      <c r="K659" s="40">
        <v>663.28</v>
      </c>
      <c r="L659" s="40">
        <f t="shared" si="43"/>
        <v>663.28</v>
      </c>
      <c r="M659" s="150">
        <f t="shared" si="40"/>
        <v>2.0003875615184845E-4</v>
      </c>
      <c r="N659" s="71"/>
    </row>
    <row r="660" spans="1:14" ht="39" customHeight="1">
      <c r="A660" s="37" t="s">
        <v>1738</v>
      </c>
      <c r="B660" s="37">
        <v>91940</v>
      </c>
      <c r="C660" s="37" t="s">
        <v>82</v>
      </c>
      <c r="D660" s="37" t="s">
        <v>1051</v>
      </c>
      <c r="E660" s="38" t="s">
        <v>65</v>
      </c>
      <c r="F660" s="39">
        <v>17</v>
      </c>
      <c r="G660" s="40">
        <v>20.65</v>
      </c>
      <c r="H660" s="40">
        <f t="shared" si="41"/>
        <v>20.65</v>
      </c>
      <c r="I660" s="40">
        <v>24.97</v>
      </c>
      <c r="J660" s="40">
        <f t="shared" si="42"/>
        <v>24.97</v>
      </c>
      <c r="K660" s="40">
        <v>424.49</v>
      </c>
      <c r="L660" s="40">
        <f t="shared" si="43"/>
        <v>424.49</v>
      </c>
      <c r="M660" s="150">
        <f t="shared" si="40"/>
        <v>1.2802202930722794E-4</v>
      </c>
      <c r="N660" s="71"/>
    </row>
    <row r="661" spans="1:14" ht="26" customHeight="1">
      <c r="A661" s="37" t="s">
        <v>1739</v>
      </c>
      <c r="B661" s="37" t="s">
        <v>1356</v>
      </c>
      <c r="C661" s="37" t="s">
        <v>63</v>
      </c>
      <c r="D661" s="37" t="s">
        <v>1357</v>
      </c>
      <c r="E661" s="38" t="s">
        <v>65</v>
      </c>
      <c r="F661" s="39">
        <v>17</v>
      </c>
      <c r="G661" s="40">
        <v>90.85</v>
      </c>
      <c r="H661" s="40">
        <f t="shared" si="41"/>
        <v>90.85</v>
      </c>
      <c r="I661" s="40">
        <v>109.87</v>
      </c>
      <c r="J661" s="40">
        <f t="shared" si="42"/>
        <v>109.87</v>
      </c>
      <c r="K661" s="40">
        <v>1867.79</v>
      </c>
      <c r="L661" s="40">
        <f t="shared" si="43"/>
        <v>1867.79</v>
      </c>
      <c r="M661" s="150">
        <f t="shared" si="40"/>
        <v>5.6330718301902819E-4</v>
      </c>
      <c r="N661" s="71"/>
    </row>
    <row r="662" spans="1:14" ht="26" customHeight="1">
      <c r="A662" s="37" t="s">
        <v>1740</v>
      </c>
      <c r="B662" s="37">
        <v>91937</v>
      </c>
      <c r="C662" s="37" t="s">
        <v>82</v>
      </c>
      <c r="D662" s="37" t="s">
        <v>1055</v>
      </c>
      <c r="E662" s="38" t="s">
        <v>65</v>
      </c>
      <c r="F662" s="39">
        <v>33</v>
      </c>
      <c r="G662" s="40">
        <v>18.04</v>
      </c>
      <c r="H662" s="40">
        <f t="shared" si="41"/>
        <v>18.04</v>
      </c>
      <c r="I662" s="40">
        <v>21.82</v>
      </c>
      <c r="J662" s="40">
        <f t="shared" si="42"/>
        <v>21.82</v>
      </c>
      <c r="K662" s="40">
        <v>720.06</v>
      </c>
      <c r="L662" s="40">
        <f t="shared" si="43"/>
        <v>720.06</v>
      </c>
      <c r="M662" s="150">
        <f t="shared" si="40"/>
        <v>2.1716304841801348E-4</v>
      </c>
      <c r="N662" s="71"/>
    </row>
    <row r="663" spans="1:14" ht="24" customHeight="1">
      <c r="A663" s="32" t="s">
        <v>1741</v>
      </c>
      <c r="B663" s="32" t="s">
        <v>55</v>
      </c>
      <c r="C663" s="32"/>
      <c r="D663" s="32" t="s">
        <v>1359</v>
      </c>
      <c r="E663" s="33"/>
      <c r="F663" s="34">
        <v>1</v>
      </c>
      <c r="G663" s="34" t="s">
        <v>56</v>
      </c>
      <c r="H663" s="34" t="s">
        <v>56</v>
      </c>
      <c r="I663" s="34" t="s">
        <v>56</v>
      </c>
      <c r="J663" s="34" t="s">
        <v>56</v>
      </c>
      <c r="K663" s="35">
        <f>SUM(K664)</f>
        <v>1673.21</v>
      </c>
      <c r="L663" s="35">
        <f>SUM(L664)</f>
        <v>1673.21</v>
      </c>
      <c r="M663" s="151">
        <f t="shared" si="40"/>
        <v>5.0462375946935584E-4</v>
      </c>
      <c r="N663" s="71"/>
    </row>
    <row r="664" spans="1:14" ht="26" customHeight="1">
      <c r="A664" s="37" t="s">
        <v>1742</v>
      </c>
      <c r="B664" s="37" t="s">
        <v>1361</v>
      </c>
      <c r="C664" s="37" t="s">
        <v>63</v>
      </c>
      <c r="D664" s="37" t="s">
        <v>1362</v>
      </c>
      <c r="E664" s="38" t="s">
        <v>115</v>
      </c>
      <c r="F664" s="39">
        <v>239.03</v>
      </c>
      <c r="G664" s="40">
        <v>5.79</v>
      </c>
      <c r="H664" s="40">
        <f t="shared" si="41"/>
        <v>5.79</v>
      </c>
      <c r="I664" s="40">
        <v>7</v>
      </c>
      <c r="J664" s="40">
        <f t="shared" si="42"/>
        <v>7</v>
      </c>
      <c r="K664" s="40">
        <v>1673.21</v>
      </c>
      <c r="L664" s="40">
        <f t="shared" si="43"/>
        <v>1673.21</v>
      </c>
      <c r="M664" s="150">
        <f t="shared" si="40"/>
        <v>5.0462375946935584E-4</v>
      </c>
      <c r="N664" s="71"/>
    </row>
    <row r="665" spans="1:14" ht="24" customHeight="1">
      <c r="A665" s="32" t="s">
        <v>1743</v>
      </c>
      <c r="B665" s="32" t="s">
        <v>55</v>
      </c>
      <c r="C665" s="32"/>
      <c r="D665" s="32" t="s">
        <v>1364</v>
      </c>
      <c r="E665" s="33"/>
      <c r="F665" s="34">
        <v>1</v>
      </c>
      <c r="G665" s="34" t="s">
        <v>56</v>
      </c>
      <c r="H665" s="34" t="s">
        <v>56</v>
      </c>
      <c r="I665" s="34" t="s">
        <v>56</v>
      </c>
      <c r="J665" s="34" t="s">
        <v>56</v>
      </c>
      <c r="K665" s="35">
        <f>SUM(K666)</f>
        <v>1913.17</v>
      </c>
      <c r="L665" s="35">
        <f>SUM(L666)</f>
        <v>1913.17</v>
      </c>
      <c r="M665" s="151">
        <f t="shared" si="40"/>
        <v>5.7699334686260996E-4</v>
      </c>
      <c r="N665" s="71"/>
    </row>
    <row r="666" spans="1:14" ht="52" customHeight="1">
      <c r="A666" s="37" t="s">
        <v>1744</v>
      </c>
      <c r="B666" s="37">
        <v>103491</v>
      </c>
      <c r="C666" s="37" t="s">
        <v>82</v>
      </c>
      <c r="D666" s="37" t="s">
        <v>1366</v>
      </c>
      <c r="E666" s="38" t="s">
        <v>126</v>
      </c>
      <c r="F666" s="39">
        <v>2.12</v>
      </c>
      <c r="G666" s="40">
        <v>746.19</v>
      </c>
      <c r="H666" s="40">
        <f t="shared" si="41"/>
        <v>746.19</v>
      </c>
      <c r="I666" s="40">
        <v>902.44</v>
      </c>
      <c r="J666" s="40">
        <f t="shared" si="42"/>
        <v>902.43859999999995</v>
      </c>
      <c r="K666" s="40">
        <v>1913.17</v>
      </c>
      <c r="L666" s="40">
        <f t="shared" si="43"/>
        <v>1913.17</v>
      </c>
      <c r="M666" s="150">
        <f t="shared" si="40"/>
        <v>5.7699334686260996E-4</v>
      </c>
      <c r="N666" s="71"/>
    </row>
    <row r="667" spans="1:14" ht="24" customHeight="1">
      <c r="A667" s="32">
        <v>8</v>
      </c>
      <c r="B667" s="32" t="s">
        <v>55</v>
      </c>
      <c r="C667" s="32"/>
      <c r="D667" s="32" t="s">
        <v>37</v>
      </c>
      <c r="E667" s="33"/>
      <c r="F667" s="34">
        <v>1</v>
      </c>
      <c r="G667" s="34" t="s">
        <v>56</v>
      </c>
      <c r="H667" s="34" t="s">
        <v>56</v>
      </c>
      <c r="I667" s="34" t="s">
        <v>56</v>
      </c>
      <c r="J667" s="34" t="s">
        <v>56</v>
      </c>
      <c r="K667" s="35">
        <f>K668+K674+K680</f>
        <v>13715.21</v>
      </c>
      <c r="L667" s="35">
        <f>L668+L674+L680</f>
        <v>13715.21</v>
      </c>
      <c r="M667" s="151">
        <f t="shared" si="40"/>
        <v>4.1363730984823807E-3</v>
      </c>
      <c r="N667" s="71"/>
    </row>
    <row r="668" spans="1:14" ht="24" customHeight="1">
      <c r="A668" s="32" t="s">
        <v>1367</v>
      </c>
      <c r="B668" s="32" t="s">
        <v>55</v>
      </c>
      <c r="C668" s="32"/>
      <c r="D668" s="32" t="s">
        <v>1368</v>
      </c>
      <c r="E668" s="33"/>
      <c r="F668" s="34">
        <v>1</v>
      </c>
      <c r="G668" s="34" t="s">
        <v>56</v>
      </c>
      <c r="H668" s="34" t="s">
        <v>56</v>
      </c>
      <c r="I668" s="34" t="s">
        <v>56</v>
      </c>
      <c r="J668" s="34" t="s">
        <v>56</v>
      </c>
      <c r="K668" s="35">
        <f>SUM(K669:K673)</f>
        <v>10806.13</v>
      </c>
      <c r="L668" s="35">
        <f>SUM(L669:L673)</f>
        <v>10806.13</v>
      </c>
      <c r="M668" s="151">
        <f t="shared" si="40"/>
        <v>3.2590230430816157E-3</v>
      </c>
      <c r="N668" s="71"/>
    </row>
    <row r="669" spans="1:14" ht="26" customHeight="1">
      <c r="A669" s="37" t="s">
        <v>1369</v>
      </c>
      <c r="B669" s="37" t="s">
        <v>1370</v>
      </c>
      <c r="C669" s="37" t="s">
        <v>63</v>
      </c>
      <c r="D669" s="37" t="s">
        <v>1371</v>
      </c>
      <c r="E669" s="38" t="s">
        <v>608</v>
      </c>
      <c r="F669" s="39">
        <v>8</v>
      </c>
      <c r="G669" s="40">
        <v>224.19</v>
      </c>
      <c r="H669" s="40">
        <f t="shared" si="41"/>
        <v>224.19</v>
      </c>
      <c r="I669" s="40">
        <v>271.14</v>
      </c>
      <c r="J669" s="40">
        <f t="shared" si="42"/>
        <v>271.14</v>
      </c>
      <c r="K669" s="40">
        <v>2169.12</v>
      </c>
      <c r="L669" s="40">
        <f t="shared" si="43"/>
        <v>2169.12</v>
      </c>
      <c r="M669" s="150">
        <f t="shared" si="40"/>
        <v>6.5418536175385587E-4</v>
      </c>
      <c r="N669" s="71"/>
    </row>
    <row r="670" spans="1:14" ht="52" customHeight="1">
      <c r="A670" s="37" t="s">
        <v>1372</v>
      </c>
      <c r="B670" s="37" t="s">
        <v>1373</v>
      </c>
      <c r="C670" s="37" t="s">
        <v>63</v>
      </c>
      <c r="D670" s="37" t="s">
        <v>1374</v>
      </c>
      <c r="E670" s="38" t="s">
        <v>115</v>
      </c>
      <c r="F670" s="39">
        <v>42.7</v>
      </c>
      <c r="G670" s="40">
        <v>76.569999999999993</v>
      </c>
      <c r="H670" s="40">
        <f t="shared" si="41"/>
        <v>76.569999999999993</v>
      </c>
      <c r="I670" s="40">
        <v>92.6</v>
      </c>
      <c r="J670" s="40">
        <f t="shared" si="42"/>
        <v>92.6</v>
      </c>
      <c r="K670" s="40">
        <v>3954.02</v>
      </c>
      <c r="L670" s="40">
        <f t="shared" si="43"/>
        <v>3954.02</v>
      </c>
      <c r="M670" s="150">
        <f t="shared" si="40"/>
        <v>1.1924937320581532E-3</v>
      </c>
      <c r="N670" s="71"/>
    </row>
    <row r="671" spans="1:14" ht="52" customHeight="1">
      <c r="A671" s="37" t="s">
        <v>1375</v>
      </c>
      <c r="B671" s="37" t="s">
        <v>1376</v>
      </c>
      <c r="C671" s="37" t="s">
        <v>63</v>
      </c>
      <c r="D671" s="37" t="s">
        <v>1377</v>
      </c>
      <c r="E671" s="38" t="s">
        <v>115</v>
      </c>
      <c r="F671" s="39">
        <v>63.8</v>
      </c>
      <c r="G671" s="40">
        <v>38.53</v>
      </c>
      <c r="H671" s="40">
        <f t="shared" si="41"/>
        <v>38.53</v>
      </c>
      <c r="I671" s="40">
        <v>46.6</v>
      </c>
      <c r="J671" s="40">
        <f t="shared" si="42"/>
        <v>46.6</v>
      </c>
      <c r="K671" s="40">
        <v>2973.08</v>
      </c>
      <c r="L671" s="40">
        <f t="shared" si="43"/>
        <v>2973.08</v>
      </c>
      <c r="M671" s="150">
        <f t="shared" si="40"/>
        <v>8.9665182900123261E-4</v>
      </c>
      <c r="N671" s="71"/>
    </row>
    <row r="672" spans="1:14" ht="52" customHeight="1">
      <c r="A672" s="37" t="s">
        <v>1378</v>
      </c>
      <c r="B672" s="37" t="s">
        <v>1379</v>
      </c>
      <c r="C672" s="37" t="s">
        <v>63</v>
      </c>
      <c r="D672" s="37" t="s">
        <v>1380</v>
      </c>
      <c r="E672" s="38" t="s">
        <v>115</v>
      </c>
      <c r="F672" s="39">
        <v>15.5</v>
      </c>
      <c r="G672" s="40">
        <v>57.27</v>
      </c>
      <c r="H672" s="40">
        <f t="shared" si="41"/>
        <v>57.27</v>
      </c>
      <c r="I672" s="40">
        <v>69.260000000000005</v>
      </c>
      <c r="J672" s="40">
        <f t="shared" si="42"/>
        <v>69.260000000000005</v>
      </c>
      <c r="K672" s="40">
        <v>1073.53</v>
      </c>
      <c r="L672" s="40">
        <f t="shared" si="43"/>
        <v>1073.53</v>
      </c>
      <c r="M672" s="150">
        <f t="shared" si="40"/>
        <v>3.2376614083297231E-4</v>
      </c>
      <c r="N672" s="71"/>
    </row>
    <row r="673" spans="1:14" ht="52" customHeight="1">
      <c r="A673" s="37" t="s">
        <v>1381</v>
      </c>
      <c r="B673" s="37" t="s">
        <v>1382</v>
      </c>
      <c r="C673" s="37" t="s">
        <v>63</v>
      </c>
      <c r="D673" s="37" t="s">
        <v>1383</v>
      </c>
      <c r="E673" s="38" t="s">
        <v>115</v>
      </c>
      <c r="F673" s="39">
        <v>5.6</v>
      </c>
      <c r="G673" s="40">
        <v>93.96</v>
      </c>
      <c r="H673" s="40">
        <f t="shared" si="41"/>
        <v>93.96</v>
      </c>
      <c r="I673" s="40">
        <v>113.64</v>
      </c>
      <c r="J673" s="40">
        <f t="shared" si="42"/>
        <v>113.6392</v>
      </c>
      <c r="K673" s="40">
        <v>636.38</v>
      </c>
      <c r="L673" s="40">
        <f t="shared" si="43"/>
        <v>636.38</v>
      </c>
      <c r="M673" s="150">
        <f t="shared" si="40"/>
        <v>1.919259794354018E-4</v>
      </c>
      <c r="N673" s="71"/>
    </row>
    <row r="674" spans="1:14" ht="24" customHeight="1">
      <c r="A674" s="32" t="s">
        <v>1384</v>
      </c>
      <c r="B674" s="32" t="s">
        <v>55</v>
      </c>
      <c r="C674" s="32"/>
      <c r="D674" s="32" t="s">
        <v>27</v>
      </c>
      <c r="E674" s="33"/>
      <c r="F674" s="34">
        <v>1</v>
      </c>
      <c r="G674" s="34" t="s">
        <v>56</v>
      </c>
      <c r="H674" s="34" t="s">
        <v>56</v>
      </c>
      <c r="I674" s="34" t="s">
        <v>56</v>
      </c>
      <c r="J674" s="34" t="s">
        <v>56</v>
      </c>
      <c r="K674" s="35">
        <f>SUM(K675:K679)</f>
        <v>1918.8999999999999</v>
      </c>
      <c r="L674" s="35">
        <f>SUM(L675:L679)</f>
        <v>1918.8999999999999</v>
      </c>
      <c r="M674" s="151">
        <f t="shared" si="40"/>
        <v>5.7872145878027671E-4</v>
      </c>
      <c r="N674" s="71"/>
    </row>
    <row r="675" spans="1:14" ht="39" customHeight="1">
      <c r="A675" s="37" t="s">
        <v>1385</v>
      </c>
      <c r="B675" s="37">
        <v>90443</v>
      </c>
      <c r="C675" s="37" t="s">
        <v>82</v>
      </c>
      <c r="D675" s="37" t="s">
        <v>806</v>
      </c>
      <c r="E675" s="38" t="s">
        <v>115</v>
      </c>
      <c r="F675" s="39">
        <v>17.600000000000001</v>
      </c>
      <c r="G675" s="40">
        <v>9.16</v>
      </c>
      <c r="H675" s="40">
        <f t="shared" si="41"/>
        <v>9.16</v>
      </c>
      <c r="I675" s="40">
        <v>11.08</v>
      </c>
      <c r="J675" s="40">
        <f t="shared" si="42"/>
        <v>11.0801</v>
      </c>
      <c r="K675" s="40">
        <v>195.01</v>
      </c>
      <c r="L675" s="40">
        <f t="shared" si="43"/>
        <v>195.01</v>
      </c>
      <c r="M675" s="150">
        <f t="shared" si="40"/>
        <v>5.8813107341050485E-5</v>
      </c>
      <c r="N675" s="71"/>
    </row>
    <row r="676" spans="1:14" ht="39" customHeight="1">
      <c r="A676" s="37" t="s">
        <v>1386</v>
      </c>
      <c r="B676" s="37">
        <v>90466</v>
      </c>
      <c r="C676" s="37" t="s">
        <v>82</v>
      </c>
      <c r="D676" s="37" t="s">
        <v>808</v>
      </c>
      <c r="E676" s="38" t="s">
        <v>115</v>
      </c>
      <c r="F676" s="39">
        <v>17.600000000000001</v>
      </c>
      <c r="G676" s="40">
        <v>17.510000000000002</v>
      </c>
      <c r="H676" s="40">
        <f t="shared" si="41"/>
        <v>17.510000000000002</v>
      </c>
      <c r="I676" s="40">
        <v>21.18</v>
      </c>
      <c r="J676" s="40">
        <f t="shared" si="42"/>
        <v>21.180099999999999</v>
      </c>
      <c r="K676" s="40">
        <v>372.77</v>
      </c>
      <c r="L676" s="40">
        <f t="shared" si="43"/>
        <v>372.77</v>
      </c>
      <c r="M676" s="150">
        <f t="shared" si="40"/>
        <v>1.1242378351634987E-4</v>
      </c>
      <c r="N676" s="71"/>
    </row>
    <row r="677" spans="1:14" ht="39" customHeight="1">
      <c r="A677" s="37" t="s">
        <v>1387</v>
      </c>
      <c r="B677" s="37" t="s">
        <v>1388</v>
      </c>
      <c r="C677" s="37" t="s">
        <v>63</v>
      </c>
      <c r="D677" s="37" t="s">
        <v>1389</v>
      </c>
      <c r="E677" s="38" t="s">
        <v>65</v>
      </c>
      <c r="F677" s="39">
        <v>6</v>
      </c>
      <c r="G677" s="40">
        <v>10.8</v>
      </c>
      <c r="H677" s="40">
        <f t="shared" si="41"/>
        <v>10.8</v>
      </c>
      <c r="I677" s="40">
        <v>13.06</v>
      </c>
      <c r="J677" s="40">
        <f t="shared" si="42"/>
        <v>13.06</v>
      </c>
      <c r="K677" s="40">
        <v>78.36</v>
      </c>
      <c r="L677" s="40">
        <f t="shared" si="43"/>
        <v>78.36</v>
      </c>
      <c r="M677" s="150">
        <f t="shared" si="40"/>
        <v>2.3632609052072796E-5</v>
      </c>
      <c r="N677" s="71"/>
    </row>
    <row r="678" spans="1:14" ht="39" customHeight="1">
      <c r="A678" s="37" t="s">
        <v>1390</v>
      </c>
      <c r="B678" s="37" t="s">
        <v>1391</v>
      </c>
      <c r="C678" s="37" t="s">
        <v>63</v>
      </c>
      <c r="D678" s="37" t="s">
        <v>1392</v>
      </c>
      <c r="E678" s="38" t="s">
        <v>65</v>
      </c>
      <c r="F678" s="39">
        <v>8</v>
      </c>
      <c r="G678" s="40">
        <v>10.56</v>
      </c>
      <c r="H678" s="40">
        <f t="shared" si="41"/>
        <v>10.56</v>
      </c>
      <c r="I678" s="40">
        <v>12.77</v>
      </c>
      <c r="J678" s="40">
        <f t="shared" si="42"/>
        <v>12.77</v>
      </c>
      <c r="K678" s="40">
        <v>102.16</v>
      </c>
      <c r="L678" s="40">
        <f t="shared" si="43"/>
        <v>102.16</v>
      </c>
      <c r="M678" s="150">
        <f t="shared" si="40"/>
        <v>3.0810456109746771E-5</v>
      </c>
      <c r="N678" s="71"/>
    </row>
    <row r="679" spans="1:14" ht="39" customHeight="1">
      <c r="A679" s="37" t="s">
        <v>1393</v>
      </c>
      <c r="B679" s="37" t="s">
        <v>1394</v>
      </c>
      <c r="C679" s="37" t="s">
        <v>63</v>
      </c>
      <c r="D679" s="37" t="s">
        <v>1395</v>
      </c>
      <c r="E679" s="38" t="s">
        <v>115</v>
      </c>
      <c r="F679" s="39">
        <v>43.1</v>
      </c>
      <c r="G679" s="40">
        <v>22.46</v>
      </c>
      <c r="H679" s="40">
        <f t="shared" si="41"/>
        <v>22.46</v>
      </c>
      <c r="I679" s="40">
        <v>27.16</v>
      </c>
      <c r="J679" s="40">
        <f t="shared" si="42"/>
        <v>27.16</v>
      </c>
      <c r="K679" s="40">
        <v>1170.5999999999999</v>
      </c>
      <c r="L679" s="40">
        <f t="shared" si="43"/>
        <v>1170.5999999999999</v>
      </c>
      <c r="M679" s="150">
        <f t="shared" si="40"/>
        <v>3.5304150276105686E-4</v>
      </c>
      <c r="N679" s="71"/>
    </row>
    <row r="680" spans="1:14" ht="24" customHeight="1">
      <c r="A680" s="32" t="s">
        <v>1396</v>
      </c>
      <c r="B680" s="32" t="s">
        <v>55</v>
      </c>
      <c r="C680" s="32"/>
      <c r="D680" s="32" t="s">
        <v>1397</v>
      </c>
      <c r="E680" s="33"/>
      <c r="F680" s="34">
        <v>1</v>
      </c>
      <c r="G680" s="34" t="s">
        <v>56</v>
      </c>
      <c r="H680" s="34" t="s">
        <v>56</v>
      </c>
      <c r="I680" s="34" t="s">
        <v>56</v>
      </c>
      <c r="J680" s="34" t="s">
        <v>56</v>
      </c>
      <c r="K680" s="35">
        <f>SUM(K681)</f>
        <v>990.18</v>
      </c>
      <c r="L680" s="35">
        <f>SUM(L681)</f>
        <v>990.18</v>
      </c>
      <c r="M680" s="151">
        <f t="shared" si="40"/>
        <v>2.9862859662048804E-4</v>
      </c>
      <c r="N680" s="71"/>
    </row>
    <row r="681" spans="1:14" ht="39" customHeight="1">
      <c r="A681" s="37" t="s">
        <v>1398</v>
      </c>
      <c r="B681" s="37" t="s">
        <v>1399</v>
      </c>
      <c r="C681" s="37" t="s">
        <v>63</v>
      </c>
      <c r="D681" s="37" t="s">
        <v>1400</v>
      </c>
      <c r="E681" s="38" t="s">
        <v>115</v>
      </c>
      <c r="F681" s="39">
        <v>63.8</v>
      </c>
      <c r="G681" s="40">
        <v>12.83</v>
      </c>
      <c r="H681" s="40">
        <f t="shared" si="41"/>
        <v>12.83</v>
      </c>
      <c r="I681" s="40">
        <v>15.52</v>
      </c>
      <c r="J681" s="40">
        <f t="shared" si="42"/>
        <v>15.52</v>
      </c>
      <c r="K681" s="40">
        <v>990.18</v>
      </c>
      <c r="L681" s="40">
        <f t="shared" si="43"/>
        <v>990.18</v>
      </c>
      <c r="M681" s="150">
        <f t="shared" si="40"/>
        <v>2.9862859662048804E-4</v>
      </c>
      <c r="N681" s="71"/>
    </row>
    <row r="682" spans="1:14" ht="26" customHeight="1">
      <c r="A682" s="32">
        <v>9</v>
      </c>
      <c r="B682" s="32" t="s">
        <v>55</v>
      </c>
      <c r="C682" s="32"/>
      <c r="D682" s="32" t="s">
        <v>39</v>
      </c>
      <c r="E682" s="33"/>
      <c r="F682" s="34">
        <v>1</v>
      </c>
      <c r="G682" s="34" t="s">
        <v>56</v>
      </c>
      <c r="H682" s="34" t="s">
        <v>56</v>
      </c>
      <c r="I682" s="34" t="s">
        <v>56</v>
      </c>
      <c r="J682" s="34" t="s">
        <v>56</v>
      </c>
      <c r="K682" s="35">
        <f>K683+K688</f>
        <v>5855.32</v>
      </c>
      <c r="L682" s="35">
        <f>L683+L688</f>
        <v>5855.32</v>
      </c>
      <c r="M682" s="151">
        <f t="shared" si="40"/>
        <v>1.7659072030983011E-3</v>
      </c>
      <c r="N682" s="71"/>
    </row>
    <row r="683" spans="1:14" ht="24" customHeight="1">
      <c r="A683" s="32" t="s">
        <v>1401</v>
      </c>
      <c r="B683" s="32" t="s">
        <v>55</v>
      </c>
      <c r="C683" s="32"/>
      <c r="D683" s="32" t="s">
        <v>1402</v>
      </c>
      <c r="E683" s="33"/>
      <c r="F683" s="34">
        <v>1</v>
      </c>
      <c r="G683" s="34" t="s">
        <v>56</v>
      </c>
      <c r="H683" s="34" t="s">
        <v>56</v>
      </c>
      <c r="I683" s="34" t="s">
        <v>56</v>
      </c>
      <c r="J683" s="34" t="s">
        <v>56</v>
      </c>
      <c r="K683" s="35">
        <f>SUM(K684:K687)</f>
        <v>3294.4700000000003</v>
      </c>
      <c r="L683" s="35">
        <f>SUM(L684:L687)</f>
        <v>3294.4700000000003</v>
      </c>
      <c r="M683" s="151">
        <f t="shared" si="40"/>
        <v>9.9357990739895705E-4</v>
      </c>
      <c r="N683" s="71"/>
    </row>
    <row r="684" spans="1:14" ht="39" customHeight="1">
      <c r="A684" s="37" t="s">
        <v>1403</v>
      </c>
      <c r="B684" s="37">
        <v>101909</v>
      </c>
      <c r="C684" s="37" t="s">
        <v>82</v>
      </c>
      <c r="D684" s="37" t="s">
        <v>1404</v>
      </c>
      <c r="E684" s="38" t="s">
        <v>65</v>
      </c>
      <c r="F684" s="39">
        <v>6</v>
      </c>
      <c r="G684" s="40">
        <v>267.56</v>
      </c>
      <c r="H684" s="40">
        <f t="shared" si="41"/>
        <v>267.56</v>
      </c>
      <c r="I684" s="40">
        <v>323.58999999999997</v>
      </c>
      <c r="J684" s="40">
        <f t="shared" si="42"/>
        <v>323.58999999999997</v>
      </c>
      <c r="K684" s="40">
        <v>1941.54</v>
      </c>
      <c r="L684" s="40">
        <f t="shared" si="43"/>
        <v>1941.54</v>
      </c>
      <c r="M684" s="150">
        <f t="shared" si="40"/>
        <v>5.8554946119144223E-4</v>
      </c>
      <c r="N684" s="71"/>
    </row>
    <row r="685" spans="1:14" ht="26" customHeight="1">
      <c r="A685" s="37" t="s">
        <v>1405</v>
      </c>
      <c r="B685" s="37" t="s">
        <v>1406</v>
      </c>
      <c r="C685" s="37" t="s">
        <v>63</v>
      </c>
      <c r="D685" s="37" t="s">
        <v>1407</v>
      </c>
      <c r="E685" s="38" t="s">
        <v>608</v>
      </c>
      <c r="F685" s="39">
        <v>1</v>
      </c>
      <c r="G685" s="40">
        <v>564.28</v>
      </c>
      <c r="H685" s="40">
        <f t="shared" si="41"/>
        <v>564.28</v>
      </c>
      <c r="I685" s="40">
        <v>682.44</v>
      </c>
      <c r="J685" s="40">
        <f t="shared" si="42"/>
        <v>682.44</v>
      </c>
      <c r="K685" s="40">
        <v>682.44</v>
      </c>
      <c r="L685" s="40">
        <f t="shared" si="43"/>
        <v>682.44</v>
      </c>
      <c r="M685" s="150">
        <f t="shared" si="40"/>
        <v>2.0581722462348852E-4</v>
      </c>
      <c r="N685" s="71"/>
    </row>
    <row r="686" spans="1:14" ht="39" customHeight="1">
      <c r="A686" s="37" t="s">
        <v>1408</v>
      </c>
      <c r="B686" s="37">
        <v>97599</v>
      </c>
      <c r="C686" s="37" t="s">
        <v>82</v>
      </c>
      <c r="D686" s="37" t="s">
        <v>1409</v>
      </c>
      <c r="E686" s="38" t="s">
        <v>65</v>
      </c>
      <c r="F686" s="39">
        <v>11</v>
      </c>
      <c r="G686" s="40">
        <v>19.59</v>
      </c>
      <c r="H686" s="40">
        <f t="shared" si="41"/>
        <v>19.59</v>
      </c>
      <c r="I686" s="40">
        <v>23.69</v>
      </c>
      <c r="J686" s="40">
        <f t="shared" si="42"/>
        <v>23.69</v>
      </c>
      <c r="K686" s="40">
        <v>260.58999999999997</v>
      </c>
      <c r="L686" s="40">
        <f t="shared" si="43"/>
        <v>260.58999999999997</v>
      </c>
      <c r="M686" s="150">
        <f t="shared" si="40"/>
        <v>7.8591393477279859E-5</v>
      </c>
      <c r="N686" s="71"/>
    </row>
    <row r="687" spans="1:14" ht="52" customHeight="1">
      <c r="A687" s="37" t="s">
        <v>1410</v>
      </c>
      <c r="B687" s="37" t="s">
        <v>1411</v>
      </c>
      <c r="C687" s="37" t="s">
        <v>63</v>
      </c>
      <c r="D687" s="37" t="s">
        <v>1412</v>
      </c>
      <c r="E687" s="38" t="s">
        <v>608</v>
      </c>
      <c r="F687" s="39">
        <v>10</v>
      </c>
      <c r="G687" s="40">
        <v>33.89</v>
      </c>
      <c r="H687" s="40">
        <f t="shared" si="41"/>
        <v>33.89</v>
      </c>
      <c r="I687" s="40">
        <v>40.99</v>
      </c>
      <c r="J687" s="40">
        <f t="shared" si="42"/>
        <v>40.99</v>
      </c>
      <c r="K687" s="40">
        <v>409.9</v>
      </c>
      <c r="L687" s="40">
        <f t="shared" si="43"/>
        <v>409.9</v>
      </c>
      <c r="M687" s="150">
        <f t="shared" si="40"/>
        <v>1.2362182810674629E-4</v>
      </c>
      <c r="N687" s="71"/>
    </row>
    <row r="688" spans="1:14" ht="24" customHeight="1">
      <c r="A688" s="32" t="s">
        <v>1413</v>
      </c>
      <c r="B688" s="32" t="s">
        <v>55</v>
      </c>
      <c r="C688" s="32"/>
      <c r="D688" s="32" t="s">
        <v>1414</v>
      </c>
      <c r="E688" s="33"/>
      <c r="F688" s="34">
        <v>1</v>
      </c>
      <c r="G688" s="34" t="s">
        <v>56</v>
      </c>
      <c r="H688" s="34" t="s">
        <v>56</v>
      </c>
      <c r="I688" s="34" t="s">
        <v>56</v>
      </c>
      <c r="J688" s="34" t="s">
        <v>56</v>
      </c>
      <c r="K688" s="35">
        <f>K689+K694</f>
        <v>2560.85</v>
      </c>
      <c r="L688" s="35">
        <f>L689+L694</f>
        <v>2560.85</v>
      </c>
      <c r="M688" s="151">
        <f t="shared" si="40"/>
        <v>7.723272956993443E-4</v>
      </c>
      <c r="N688" s="71"/>
    </row>
    <row r="689" spans="1:14" ht="24" customHeight="1">
      <c r="A689" s="32" t="s">
        <v>1415</v>
      </c>
      <c r="B689" s="32" t="s">
        <v>55</v>
      </c>
      <c r="C689" s="32"/>
      <c r="D689" s="32" t="s">
        <v>1416</v>
      </c>
      <c r="E689" s="33"/>
      <c r="F689" s="34">
        <v>1</v>
      </c>
      <c r="G689" s="34" t="s">
        <v>56</v>
      </c>
      <c r="H689" s="34" t="s">
        <v>56</v>
      </c>
      <c r="I689" s="34" t="s">
        <v>56</v>
      </c>
      <c r="J689" s="34" t="s">
        <v>56</v>
      </c>
      <c r="K689" s="35">
        <f>SUM(K690:K693)</f>
        <v>748.89</v>
      </c>
      <c r="L689" s="35">
        <f>SUM(L690:L693)</f>
        <v>748.89</v>
      </c>
      <c r="M689" s="151">
        <f t="shared" si="40"/>
        <v>2.2585789424459923E-4</v>
      </c>
      <c r="N689" s="71"/>
    </row>
    <row r="690" spans="1:14" ht="52" customHeight="1">
      <c r="A690" s="37" t="s">
        <v>1417</v>
      </c>
      <c r="B690" s="37">
        <v>92687</v>
      </c>
      <c r="C690" s="37" t="s">
        <v>82</v>
      </c>
      <c r="D690" s="37" t="s">
        <v>1418</v>
      </c>
      <c r="E690" s="38" t="s">
        <v>115</v>
      </c>
      <c r="F690" s="39">
        <v>10.65</v>
      </c>
      <c r="G690" s="40">
        <v>29.36</v>
      </c>
      <c r="H690" s="40">
        <f t="shared" si="41"/>
        <v>29.36</v>
      </c>
      <c r="I690" s="40">
        <v>35.51</v>
      </c>
      <c r="J690" s="40">
        <f t="shared" si="42"/>
        <v>35.509799999999998</v>
      </c>
      <c r="K690" s="40">
        <v>378.18</v>
      </c>
      <c r="L690" s="40">
        <f t="shared" si="43"/>
        <v>378.18</v>
      </c>
      <c r="M690" s="150">
        <f t="shared" si="40"/>
        <v>1.1405538656601443E-4</v>
      </c>
      <c r="N690" s="71"/>
    </row>
    <row r="691" spans="1:14" ht="52" customHeight="1">
      <c r="A691" s="37" t="s">
        <v>1419</v>
      </c>
      <c r="B691" s="37">
        <v>92699</v>
      </c>
      <c r="C691" s="37" t="s">
        <v>82</v>
      </c>
      <c r="D691" s="37" t="s">
        <v>1420</v>
      </c>
      <c r="E691" s="38" t="s">
        <v>65</v>
      </c>
      <c r="F691" s="39">
        <v>7</v>
      </c>
      <c r="G691" s="40">
        <v>22.26</v>
      </c>
      <c r="H691" s="40">
        <f t="shared" si="41"/>
        <v>22.26</v>
      </c>
      <c r="I691" s="40">
        <v>26.92</v>
      </c>
      <c r="J691" s="40">
        <f t="shared" si="42"/>
        <v>26.92</v>
      </c>
      <c r="K691" s="40">
        <v>188.44</v>
      </c>
      <c r="L691" s="40">
        <f t="shared" si="43"/>
        <v>188.44</v>
      </c>
      <c r="M691" s="150">
        <f t="shared" si="40"/>
        <v>5.6831659644877463E-5</v>
      </c>
      <c r="N691" s="71"/>
    </row>
    <row r="692" spans="1:14" ht="39" customHeight="1">
      <c r="A692" s="37" t="s">
        <v>1421</v>
      </c>
      <c r="B692" s="37">
        <v>90443</v>
      </c>
      <c r="C692" s="37" t="s">
        <v>82</v>
      </c>
      <c r="D692" s="37" t="s">
        <v>806</v>
      </c>
      <c r="E692" s="38" t="s">
        <v>115</v>
      </c>
      <c r="F692" s="39">
        <v>5.65</v>
      </c>
      <c r="G692" s="40">
        <v>9.16</v>
      </c>
      <c r="H692" s="40">
        <f t="shared" si="41"/>
        <v>9.16</v>
      </c>
      <c r="I692" s="40">
        <v>11.08</v>
      </c>
      <c r="J692" s="40">
        <f t="shared" si="42"/>
        <v>11.079599999999999</v>
      </c>
      <c r="K692" s="40">
        <v>62.6</v>
      </c>
      <c r="L692" s="40">
        <f t="shared" si="43"/>
        <v>62.6</v>
      </c>
      <c r="M692" s="150">
        <f t="shared" si="40"/>
        <v>1.8879547302957596E-5</v>
      </c>
      <c r="N692" s="71"/>
    </row>
    <row r="693" spans="1:14" ht="39" customHeight="1">
      <c r="A693" s="37" t="s">
        <v>1422</v>
      </c>
      <c r="B693" s="37">
        <v>90466</v>
      </c>
      <c r="C693" s="37" t="s">
        <v>82</v>
      </c>
      <c r="D693" s="37" t="s">
        <v>808</v>
      </c>
      <c r="E693" s="38" t="s">
        <v>115</v>
      </c>
      <c r="F693" s="39">
        <v>5.65</v>
      </c>
      <c r="G693" s="40">
        <v>17.510000000000002</v>
      </c>
      <c r="H693" s="40">
        <f t="shared" si="41"/>
        <v>17.510000000000002</v>
      </c>
      <c r="I693" s="40">
        <v>21.18</v>
      </c>
      <c r="J693" s="40">
        <f t="shared" si="42"/>
        <v>21.180499999999999</v>
      </c>
      <c r="K693" s="40">
        <v>119.67</v>
      </c>
      <c r="L693" s="40">
        <f t="shared" si="43"/>
        <v>119.67</v>
      </c>
      <c r="M693" s="150">
        <f t="shared" si="40"/>
        <v>3.6091300730749768E-5</v>
      </c>
      <c r="N693" s="71"/>
    </row>
    <row r="694" spans="1:14" ht="24" customHeight="1">
      <c r="A694" s="32" t="s">
        <v>1423</v>
      </c>
      <c r="B694" s="32" t="s">
        <v>55</v>
      </c>
      <c r="C694" s="32"/>
      <c r="D694" s="32" t="s">
        <v>1424</v>
      </c>
      <c r="E694" s="33"/>
      <c r="F694" s="34">
        <v>1</v>
      </c>
      <c r="G694" s="34" t="s">
        <v>56</v>
      </c>
      <c r="H694" s="34" t="s">
        <v>56</v>
      </c>
      <c r="I694" s="34" t="s">
        <v>56</v>
      </c>
      <c r="J694" s="34" t="s">
        <v>56</v>
      </c>
      <c r="K694" s="35">
        <f>SUM(K695:K709)</f>
        <v>1811.96</v>
      </c>
      <c r="L694" s="35">
        <f>SUM(L695:L709)</f>
        <v>1811.96</v>
      </c>
      <c r="M694" s="151">
        <f t="shared" si="40"/>
        <v>5.4646940145474505E-4</v>
      </c>
      <c r="N694" s="71"/>
    </row>
    <row r="695" spans="1:14" ht="52" customHeight="1">
      <c r="A695" s="37" t="s">
        <v>1425</v>
      </c>
      <c r="B695" s="37">
        <v>103356</v>
      </c>
      <c r="C695" s="37" t="s">
        <v>82</v>
      </c>
      <c r="D695" s="37" t="s">
        <v>371</v>
      </c>
      <c r="E695" s="38" t="s">
        <v>84</v>
      </c>
      <c r="F695" s="39">
        <v>1.36</v>
      </c>
      <c r="G695" s="40">
        <v>70.73</v>
      </c>
      <c r="H695" s="40">
        <f t="shared" si="41"/>
        <v>70.73</v>
      </c>
      <c r="I695" s="40">
        <v>85.54</v>
      </c>
      <c r="J695" s="40">
        <f t="shared" si="42"/>
        <v>85.536699999999996</v>
      </c>
      <c r="K695" s="40">
        <v>116.33</v>
      </c>
      <c r="L695" s="40">
        <f t="shared" si="43"/>
        <v>116.33</v>
      </c>
      <c r="M695" s="150">
        <f t="shared" si="40"/>
        <v>3.5083989420975349E-5</v>
      </c>
      <c r="N695" s="71"/>
    </row>
    <row r="696" spans="1:14" ht="52" customHeight="1">
      <c r="A696" s="37" t="s">
        <v>1426</v>
      </c>
      <c r="B696" s="37">
        <v>87879</v>
      </c>
      <c r="C696" s="37" t="s">
        <v>82</v>
      </c>
      <c r="D696" s="37" t="s">
        <v>542</v>
      </c>
      <c r="E696" s="38" t="s">
        <v>84</v>
      </c>
      <c r="F696" s="39">
        <v>2.72</v>
      </c>
      <c r="G696" s="40">
        <v>5.0199999999999996</v>
      </c>
      <c r="H696" s="40">
        <f t="shared" si="41"/>
        <v>5.0199999999999996</v>
      </c>
      <c r="I696" s="40">
        <v>6.07</v>
      </c>
      <c r="J696" s="40">
        <f t="shared" si="42"/>
        <v>6.0697999999999999</v>
      </c>
      <c r="K696" s="40">
        <v>16.510000000000002</v>
      </c>
      <c r="L696" s="40">
        <f t="shared" si="43"/>
        <v>16.510000000000002</v>
      </c>
      <c r="M696" s="150">
        <f t="shared" si="40"/>
        <v>4.9792544084956851E-6</v>
      </c>
      <c r="N696" s="71"/>
    </row>
    <row r="697" spans="1:14" ht="52" customHeight="1">
      <c r="A697" s="37" t="s">
        <v>1427</v>
      </c>
      <c r="B697" s="37">
        <v>87547</v>
      </c>
      <c r="C697" s="37" t="s">
        <v>82</v>
      </c>
      <c r="D697" s="37" t="s">
        <v>1236</v>
      </c>
      <c r="E697" s="38" t="s">
        <v>84</v>
      </c>
      <c r="F697" s="39">
        <v>2.72</v>
      </c>
      <c r="G697" s="40">
        <v>31.74</v>
      </c>
      <c r="H697" s="40">
        <f t="shared" si="41"/>
        <v>31.74</v>
      </c>
      <c r="I697" s="40">
        <v>38.39</v>
      </c>
      <c r="J697" s="40">
        <f t="shared" si="42"/>
        <v>38.389699999999998</v>
      </c>
      <c r="K697" s="40">
        <v>104.42</v>
      </c>
      <c r="L697" s="40">
        <f t="shared" si="43"/>
        <v>104.42</v>
      </c>
      <c r="M697" s="150">
        <f t="shared" si="40"/>
        <v>3.1492049990013291E-5</v>
      </c>
      <c r="N697" s="71"/>
    </row>
    <row r="698" spans="1:14" ht="26" customHeight="1">
      <c r="A698" s="37" t="s">
        <v>1428</v>
      </c>
      <c r="B698" s="37">
        <v>96135</v>
      </c>
      <c r="C698" s="37" t="s">
        <v>82</v>
      </c>
      <c r="D698" s="37" t="s">
        <v>518</v>
      </c>
      <c r="E698" s="38" t="s">
        <v>84</v>
      </c>
      <c r="F698" s="39">
        <v>2.72</v>
      </c>
      <c r="G698" s="40">
        <v>33.869999999999997</v>
      </c>
      <c r="H698" s="40">
        <f t="shared" si="41"/>
        <v>33.869999999999997</v>
      </c>
      <c r="I698" s="40">
        <v>40.96</v>
      </c>
      <c r="J698" s="40">
        <f t="shared" si="42"/>
        <v>40.959499999999998</v>
      </c>
      <c r="K698" s="40">
        <v>111.41</v>
      </c>
      <c r="L698" s="40">
        <f t="shared" si="43"/>
        <v>111.41</v>
      </c>
      <c r="M698" s="150">
        <f t="shared" si="40"/>
        <v>3.3600165575439383E-5</v>
      </c>
      <c r="N698" s="71"/>
    </row>
    <row r="699" spans="1:14" ht="26" customHeight="1">
      <c r="A699" s="37" t="s">
        <v>1429</v>
      </c>
      <c r="B699" s="37">
        <v>88489</v>
      </c>
      <c r="C699" s="37" t="s">
        <v>82</v>
      </c>
      <c r="D699" s="37" t="s">
        <v>1239</v>
      </c>
      <c r="E699" s="38" t="s">
        <v>84</v>
      </c>
      <c r="F699" s="39">
        <v>2.72</v>
      </c>
      <c r="G699" s="40">
        <v>14.55</v>
      </c>
      <c r="H699" s="40">
        <f t="shared" si="41"/>
        <v>14.55</v>
      </c>
      <c r="I699" s="40">
        <v>17.600000000000001</v>
      </c>
      <c r="J699" s="40">
        <f t="shared" si="42"/>
        <v>17.5992</v>
      </c>
      <c r="K699" s="40">
        <v>47.87</v>
      </c>
      <c r="L699" s="40">
        <f t="shared" si="43"/>
        <v>47.87</v>
      </c>
      <c r="M699" s="150">
        <f t="shared" si="40"/>
        <v>1.4437123472724919E-5</v>
      </c>
      <c r="N699" s="71"/>
    </row>
    <row r="700" spans="1:14" ht="39" customHeight="1">
      <c r="A700" s="37" t="s">
        <v>1430</v>
      </c>
      <c r="B700" s="37">
        <v>91341</v>
      </c>
      <c r="C700" s="37" t="s">
        <v>82</v>
      </c>
      <c r="D700" s="37" t="s">
        <v>418</v>
      </c>
      <c r="E700" s="38" t="s">
        <v>84</v>
      </c>
      <c r="F700" s="39">
        <v>0.48</v>
      </c>
      <c r="G700" s="40">
        <v>639.96</v>
      </c>
      <c r="H700" s="40">
        <f t="shared" si="41"/>
        <v>639.97</v>
      </c>
      <c r="I700" s="40">
        <v>773.97</v>
      </c>
      <c r="J700" s="40">
        <f t="shared" si="42"/>
        <v>773.97910000000002</v>
      </c>
      <c r="K700" s="40">
        <v>371.51</v>
      </c>
      <c r="L700" s="40">
        <f t="shared" si="43"/>
        <v>371.51</v>
      </c>
      <c r="M700" s="150">
        <f t="shared" si="40"/>
        <v>1.1204377984859066E-4</v>
      </c>
      <c r="N700" s="71"/>
    </row>
    <row r="701" spans="1:14" ht="39" customHeight="1">
      <c r="A701" s="37" t="s">
        <v>1431</v>
      </c>
      <c r="B701" s="37">
        <v>101162</v>
      </c>
      <c r="C701" s="37" t="s">
        <v>82</v>
      </c>
      <c r="D701" s="37" t="s">
        <v>1432</v>
      </c>
      <c r="E701" s="38" t="s">
        <v>84</v>
      </c>
      <c r="F701" s="39">
        <v>0.12</v>
      </c>
      <c r="G701" s="40">
        <v>178.44</v>
      </c>
      <c r="H701" s="40">
        <f t="shared" si="41"/>
        <v>178.46</v>
      </c>
      <c r="I701" s="40">
        <v>215.81</v>
      </c>
      <c r="J701" s="40">
        <f t="shared" si="42"/>
        <v>215.83330000000001</v>
      </c>
      <c r="K701" s="40">
        <v>25.9</v>
      </c>
      <c r="L701" s="40">
        <f t="shared" si="43"/>
        <v>25.9</v>
      </c>
      <c r="M701" s="150">
        <f t="shared" si="40"/>
        <v>7.8111865039393237E-6</v>
      </c>
      <c r="N701" s="71"/>
    </row>
    <row r="702" spans="1:14" ht="26" customHeight="1">
      <c r="A702" s="37" t="s">
        <v>1433</v>
      </c>
      <c r="B702" s="37" t="s">
        <v>1434</v>
      </c>
      <c r="C702" s="37" t="s">
        <v>63</v>
      </c>
      <c r="D702" s="37" t="s">
        <v>1435</v>
      </c>
      <c r="E702" s="38" t="s">
        <v>608</v>
      </c>
      <c r="F702" s="39">
        <v>1</v>
      </c>
      <c r="G702" s="40">
        <v>44.64</v>
      </c>
      <c r="H702" s="40">
        <f t="shared" si="41"/>
        <v>44.64</v>
      </c>
      <c r="I702" s="40">
        <v>53.99</v>
      </c>
      <c r="J702" s="40">
        <f t="shared" si="42"/>
        <v>53.99</v>
      </c>
      <c r="K702" s="40">
        <v>53.99</v>
      </c>
      <c r="L702" s="40">
        <f t="shared" si="43"/>
        <v>53.99</v>
      </c>
      <c r="M702" s="150">
        <f t="shared" si="40"/>
        <v>1.6282855573269659E-5</v>
      </c>
      <c r="N702" s="71"/>
    </row>
    <row r="703" spans="1:14" ht="52" customHeight="1">
      <c r="A703" s="37" t="s">
        <v>1436</v>
      </c>
      <c r="B703" s="37" t="s">
        <v>1411</v>
      </c>
      <c r="C703" s="37" t="s">
        <v>63</v>
      </c>
      <c r="D703" s="37" t="s">
        <v>1412</v>
      </c>
      <c r="E703" s="38" t="s">
        <v>608</v>
      </c>
      <c r="F703" s="39">
        <v>3</v>
      </c>
      <c r="G703" s="40">
        <v>33.89</v>
      </c>
      <c r="H703" s="40">
        <f t="shared" si="41"/>
        <v>33.89</v>
      </c>
      <c r="I703" s="40">
        <v>40.99</v>
      </c>
      <c r="J703" s="40">
        <f t="shared" si="42"/>
        <v>40.99</v>
      </c>
      <c r="K703" s="40">
        <v>122.97</v>
      </c>
      <c r="L703" s="40">
        <f t="shared" si="43"/>
        <v>122.97</v>
      </c>
      <c r="M703" s="150">
        <f t="shared" si="40"/>
        <v>3.7086548432023886E-5</v>
      </c>
      <c r="N703" s="71"/>
    </row>
    <row r="704" spans="1:14" ht="39" customHeight="1">
      <c r="A704" s="37" t="s">
        <v>1437</v>
      </c>
      <c r="B704" s="37">
        <v>97735</v>
      </c>
      <c r="C704" s="37" t="s">
        <v>82</v>
      </c>
      <c r="D704" s="37" t="s">
        <v>1438</v>
      </c>
      <c r="E704" s="38" t="s">
        <v>126</v>
      </c>
      <c r="F704" s="39">
        <v>0.05</v>
      </c>
      <c r="G704" s="40">
        <v>2705.93</v>
      </c>
      <c r="H704" s="40">
        <f t="shared" si="41"/>
        <v>2705.97</v>
      </c>
      <c r="I704" s="40">
        <v>3272.55</v>
      </c>
      <c r="J704" s="40">
        <f t="shared" si="42"/>
        <v>3272.6</v>
      </c>
      <c r="K704" s="40">
        <v>163.63</v>
      </c>
      <c r="L704" s="40">
        <f t="shared" si="43"/>
        <v>163.63</v>
      </c>
      <c r="M704" s="150">
        <f t="shared" si="40"/>
        <v>4.9349206472571101E-5</v>
      </c>
      <c r="N704" s="71"/>
    </row>
    <row r="705" spans="1:14" ht="26" customHeight="1">
      <c r="A705" s="37" t="s">
        <v>1439</v>
      </c>
      <c r="B705" s="37" t="s">
        <v>1440</v>
      </c>
      <c r="C705" s="37" t="s">
        <v>63</v>
      </c>
      <c r="D705" s="37" t="s">
        <v>1441</v>
      </c>
      <c r="E705" s="38" t="s">
        <v>84</v>
      </c>
      <c r="F705" s="39">
        <v>1.98</v>
      </c>
      <c r="G705" s="40">
        <v>22.04</v>
      </c>
      <c r="H705" s="40">
        <f t="shared" si="41"/>
        <v>22.05</v>
      </c>
      <c r="I705" s="40">
        <v>26.66</v>
      </c>
      <c r="J705" s="40">
        <f t="shared" si="42"/>
        <v>26.6616</v>
      </c>
      <c r="K705" s="40">
        <v>52.79</v>
      </c>
      <c r="L705" s="40">
        <f t="shared" si="43"/>
        <v>52.79</v>
      </c>
      <c r="M705" s="150">
        <f t="shared" si="40"/>
        <v>1.5920947318260884E-5</v>
      </c>
      <c r="N705" s="71"/>
    </row>
    <row r="706" spans="1:14" ht="39" customHeight="1">
      <c r="A706" s="37" t="s">
        <v>1442</v>
      </c>
      <c r="B706" s="37">
        <v>97086</v>
      </c>
      <c r="C706" s="37" t="s">
        <v>82</v>
      </c>
      <c r="D706" s="37" t="s">
        <v>1443</v>
      </c>
      <c r="E706" s="38" t="s">
        <v>84</v>
      </c>
      <c r="F706" s="39">
        <v>0.13</v>
      </c>
      <c r="G706" s="40">
        <v>144.44</v>
      </c>
      <c r="H706" s="40">
        <f t="shared" si="41"/>
        <v>144.44999999999999</v>
      </c>
      <c r="I706" s="40">
        <v>174.69</v>
      </c>
      <c r="J706" s="40">
        <f t="shared" si="42"/>
        <v>174.69229999999999</v>
      </c>
      <c r="K706" s="40">
        <v>22.71</v>
      </c>
      <c r="L706" s="40">
        <f t="shared" si="43"/>
        <v>22.71</v>
      </c>
      <c r="M706" s="150">
        <f t="shared" si="40"/>
        <v>6.8491137260410059E-6</v>
      </c>
      <c r="N706" s="71"/>
    </row>
    <row r="707" spans="1:14" ht="52" customHeight="1">
      <c r="A707" s="37" t="s">
        <v>1444</v>
      </c>
      <c r="B707" s="37" t="s">
        <v>1445</v>
      </c>
      <c r="C707" s="37" t="s">
        <v>63</v>
      </c>
      <c r="D707" s="37" t="s">
        <v>1446</v>
      </c>
      <c r="E707" s="38" t="s">
        <v>126</v>
      </c>
      <c r="F707" s="39">
        <v>0.04</v>
      </c>
      <c r="G707" s="40">
        <v>650.04</v>
      </c>
      <c r="H707" s="40">
        <f t="shared" si="41"/>
        <v>650.12</v>
      </c>
      <c r="I707" s="40">
        <v>786.16</v>
      </c>
      <c r="J707" s="40">
        <f t="shared" si="42"/>
        <v>786.25</v>
      </c>
      <c r="K707" s="40">
        <v>31.45</v>
      </c>
      <c r="L707" s="40">
        <f t="shared" si="43"/>
        <v>31.45</v>
      </c>
      <c r="M707" s="150">
        <f t="shared" si="40"/>
        <v>9.4850121833548937E-6</v>
      </c>
      <c r="N707" s="71"/>
    </row>
    <row r="708" spans="1:14" ht="143" customHeight="1">
      <c r="A708" s="37" t="s">
        <v>1447</v>
      </c>
      <c r="B708" s="37" t="s">
        <v>1448</v>
      </c>
      <c r="C708" s="37" t="s">
        <v>63</v>
      </c>
      <c r="D708" s="37" t="s">
        <v>1449</v>
      </c>
      <c r="E708" s="38" t="s">
        <v>65</v>
      </c>
      <c r="F708" s="39">
        <v>1</v>
      </c>
      <c r="G708" s="40">
        <v>397.96</v>
      </c>
      <c r="H708" s="40">
        <f t="shared" si="41"/>
        <v>397.96</v>
      </c>
      <c r="I708" s="40">
        <v>481.29</v>
      </c>
      <c r="J708" s="40">
        <f t="shared" si="42"/>
        <v>481.29</v>
      </c>
      <c r="K708" s="40">
        <v>481.29</v>
      </c>
      <c r="L708" s="40">
        <f t="shared" si="43"/>
        <v>481.29</v>
      </c>
      <c r="M708" s="150">
        <f t="shared" si="40"/>
        <v>1.4515235337764316E-4</v>
      </c>
      <c r="N708" s="71"/>
    </row>
    <row r="709" spans="1:14" ht="26" customHeight="1">
      <c r="A709" s="37" t="s">
        <v>1450</v>
      </c>
      <c r="B709" s="37">
        <v>94231</v>
      </c>
      <c r="C709" s="37" t="s">
        <v>82</v>
      </c>
      <c r="D709" s="37" t="s">
        <v>459</v>
      </c>
      <c r="E709" s="38" t="s">
        <v>115</v>
      </c>
      <c r="F709" s="39">
        <v>1.4</v>
      </c>
      <c r="G709" s="40">
        <v>52.67</v>
      </c>
      <c r="H709" s="40">
        <f t="shared" si="41"/>
        <v>52.67</v>
      </c>
      <c r="I709" s="40">
        <v>63.7</v>
      </c>
      <c r="J709" s="40">
        <f t="shared" si="42"/>
        <v>63.7</v>
      </c>
      <c r="K709" s="40">
        <v>89.18</v>
      </c>
      <c r="L709" s="40">
        <f t="shared" si="43"/>
        <v>89.18</v>
      </c>
      <c r="M709" s="150">
        <f t="shared" si="40"/>
        <v>2.689581515140189E-5</v>
      </c>
      <c r="N709" s="71"/>
    </row>
    <row r="710" spans="1:14" ht="24" customHeight="1">
      <c r="A710" s="32">
        <v>10</v>
      </c>
      <c r="B710" s="32" t="s">
        <v>55</v>
      </c>
      <c r="C710" s="32"/>
      <c r="D710" s="32" t="s">
        <v>41</v>
      </c>
      <c r="E710" s="33"/>
      <c r="F710" s="34">
        <v>1</v>
      </c>
      <c r="G710" s="34" t="s">
        <v>56</v>
      </c>
      <c r="H710" s="34" t="s">
        <v>56</v>
      </c>
      <c r="I710" s="34" t="s">
        <v>56</v>
      </c>
      <c r="J710" s="34" t="s">
        <v>56</v>
      </c>
      <c r="K710" s="35">
        <f>SUM(K711:K716)</f>
        <v>135720.72</v>
      </c>
      <c r="L710" s="35">
        <f>SUM(L711:L716)</f>
        <v>135720.72</v>
      </c>
      <c r="M710" s="151">
        <f t="shared" si="40"/>
        <v>4.0932040786445092E-2</v>
      </c>
      <c r="N710" s="71"/>
    </row>
    <row r="711" spans="1:14" ht="26" customHeight="1">
      <c r="A711" s="37" t="s">
        <v>1451</v>
      </c>
      <c r="B711" s="37">
        <v>98555</v>
      </c>
      <c r="C711" s="37" t="s">
        <v>82</v>
      </c>
      <c r="D711" s="37" t="s">
        <v>979</v>
      </c>
      <c r="E711" s="38" t="s">
        <v>84</v>
      </c>
      <c r="F711" s="39">
        <v>273.06</v>
      </c>
      <c r="G711" s="40">
        <v>36.450000000000003</v>
      </c>
      <c r="H711" s="40">
        <f t="shared" si="41"/>
        <v>36.450000000000003</v>
      </c>
      <c r="I711" s="40">
        <v>44.08</v>
      </c>
      <c r="J711" s="40">
        <f t="shared" si="42"/>
        <v>44.079900000000002</v>
      </c>
      <c r="K711" s="40">
        <v>12036.48</v>
      </c>
      <c r="L711" s="40">
        <f t="shared" si="43"/>
        <v>12036.48</v>
      </c>
      <c r="M711" s="150">
        <f t="shared" si="40"/>
        <v>3.6300845610399844E-3</v>
      </c>
      <c r="N711" s="71"/>
    </row>
    <row r="712" spans="1:14" ht="39" customHeight="1">
      <c r="A712" s="37" t="s">
        <v>1452</v>
      </c>
      <c r="B712" s="37">
        <v>98546</v>
      </c>
      <c r="C712" s="37" t="s">
        <v>82</v>
      </c>
      <c r="D712" s="37" t="s">
        <v>1453</v>
      </c>
      <c r="E712" s="38" t="s">
        <v>84</v>
      </c>
      <c r="F712" s="39">
        <v>417.03</v>
      </c>
      <c r="G712" s="40">
        <v>118.22</v>
      </c>
      <c r="H712" s="40">
        <f t="shared" si="41"/>
        <v>118.22</v>
      </c>
      <c r="I712" s="40">
        <v>142.97999999999999</v>
      </c>
      <c r="J712" s="40">
        <f t="shared" si="42"/>
        <v>142.97999999999999</v>
      </c>
      <c r="K712" s="40">
        <v>59626.95</v>
      </c>
      <c r="L712" s="40">
        <f t="shared" si="43"/>
        <v>59626.95</v>
      </c>
      <c r="M712" s="150">
        <f t="shared" si="40"/>
        <v>1.7982904521662735E-2</v>
      </c>
      <c r="N712" s="71"/>
    </row>
    <row r="713" spans="1:14" ht="39" customHeight="1">
      <c r="A713" s="37" t="s">
        <v>1454</v>
      </c>
      <c r="B713" s="37">
        <v>98563</v>
      </c>
      <c r="C713" s="37" t="s">
        <v>82</v>
      </c>
      <c r="D713" s="37" t="s">
        <v>1455</v>
      </c>
      <c r="E713" s="38" t="s">
        <v>84</v>
      </c>
      <c r="F713" s="39">
        <v>417.03</v>
      </c>
      <c r="G713" s="40">
        <v>41.95</v>
      </c>
      <c r="H713" s="40">
        <f t="shared" si="41"/>
        <v>41.95</v>
      </c>
      <c r="I713" s="40">
        <v>50.73</v>
      </c>
      <c r="J713" s="40">
        <f t="shared" si="42"/>
        <v>50.729900000000001</v>
      </c>
      <c r="K713" s="40">
        <v>21155.93</v>
      </c>
      <c r="L713" s="40">
        <f t="shared" si="43"/>
        <v>21155.93</v>
      </c>
      <c r="M713" s="150">
        <f t="shared" si="40"/>
        <v>6.3804214244897713E-3</v>
      </c>
      <c r="N713" s="71"/>
    </row>
    <row r="714" spans="1:14" ht="26" customHeight="1">
      <c r="A714" s="37" t="s">
        <v>1456</v>
      </c>
      <c r="B714" s="37" t="s">
        <v>1457</v>
      </c>
      <c r="C714" s="37" t="s">
        <v>63</v>
      </c>
      <c r="D714" s="37" t="s">
        <v>1458</v>
      </c>
      <c r="E714" s="38" t="s">
        <v>115</v>
      </c>
      <c r="F714" s="39">
        <v>393.76</v>
      </c>
      <c r="G714" s="40">
        <v>18.510000000000002</v>
      </c>
      <c r="H714" s="40">
        <f t="shared" si="41"/>
        <v>18.510000000000002</v>
      </c>
      <c r="I714" s="40">
        <v>22.39</v>
      </c>
      <c r="J714" s="40">
        <f t="shared" si="42"/>
        <v>22.39</v>
      </c>
      <c r="K714" s="40">
        <v>8816.2900000000009</v>
      </c>
      <c r="L714" s="40">
        <f t="shared" si="43"/>
        <v>8816.2900000000009</v>
      </c>
      <c r="M714" s="150">
        <f t="shared" si="40"/>
        <v>2.6589067746260707E-3</v>
      </c>
      <c r="N714" s="71"/>
    </row>
    <row r="715" spans="1:14" ht="26" customHeight="1">
      <c r="A715" s="37" t="s">
        <v>1459</v>
      </c>
      <c r="B715" s="37">
        <v>98554</v>
      </c>
      <c r="C715" s="37" t="s">
        <v>82</v>
      </c>
      <c r="D715" s="37" t="s">
        <v>1460</v>
      </c>
      <c r="E715" s="38" t="s">
        <v>84</v>
      </c>
      <c r="F715" s="39">
        <v>417.03</v>
      </c>
      <c r="G715" s="40">
        <v>54.17</v>
      </c>
      <c r="H715" s="40">
        <f t="shared" si="41"/>
        <v>54.17</v>
      </c>
      <c r="I715" s="40">
        <v>65.510000000000005</v>
      </c>
      <c r="J715" s="40">
        <f t="shared" si="42"/>
        <v>65.510000000000005</v>
      </c>
      <c r="K715" s="40">
        <v>27319.64</v>
      </c>
      <c r="L715" s="40">
        <f t="shared" si="43"/>
        <v>27319.64</v>
      </c>
      <c r="M715" s="150">
        <f t="shared" ref="M715:M722" si="44">L715/$L$727</f>
        <v>8.2393360332232018E-3</v>
      </c>
      <c r="N715" s="71"/>
    </row>
    <row r="716" spans="1:14" ht="52" customHeight="1">
      <c r="A716" s="37" t="s">
        <v>1461</v>
      </c>
      <c r="B716" s="37" t="s">
        <v>674</v>
      </c>
      <c r="C716" s="37" t="s">
        <v>63</v>
      </c>
      <c r="D716" s="37" t="s">
        <v>675</v>
      </c>
      <c r="E716" s="38" t="s">
        <v>84</v>
      </c>
      <c r="F716" s="39">
        <v>194.13</v>
      </c>
      <c r="G716" s="40">
        <v>28.82</v>
      </c>
      <c r="H716" s="40">
        <f t="shared" si="41"/>
        <v>28.82</v>
      </c>
      <c r="I716" s="40">
        <v>34.85</v>
      </c>
      <c r="J716" s="40">
        <f t="shared" si="42"/>
        <v>34.849899999999998</v>
      </c>
      <c r="K716" s="40">
        <v>6765.43</v>
      </c>
      <c r="L716" s="40">
        <f t="shared" si="43"/>
        <v>6765.43</v>
      </c>
      <c r="M716" s="150">
        <f t="shared" si="44"/>
        <v>2.040387471403329E-3</v>
      </c>
      <c r="N716" s="71"/>
    </row>
    <row r="717" spans="1:14" ht="24" customHeight="1">
      <c r="A717" s="32">
        <v>11</v>
      </c>
      <c r="B717" s="32" t="s">
        <v>55</v>
      </c>
      <c r="C717" s="32"/>
      <c r="D717" s="32" t="s">
        <v>43</v>
      </c>
      <c r="E717" s="33"/>
      <c r="F717" s="34">
        <v>1</v>
      </c>
      <c r="G717" s="34" t="s">
        <v>56</v>
      </c>
      <c r="H717" s="34" t="s">
        <v>56</v>
      </c>
      <c r="I717" s="34" t="s">
        <v>56</v>
      </c>
      <c r="J717" s="34" t="s">
        <v>56</v>
      </c>
      <c r="K717" s="35">
        <f>SUM(K718:K720)</f>
        <v>6275.25</v>
      </c>
      <c r="L717" s="35">
        <f>SUM(L718:L720)</f>
        <v>6275.25</v>
      </c>
      <c r="M717" s="151">
        <f t="shared" si="44"/>
        <v>1.8925539810364959E-3</v>
      </c>
      <c r="N717" s="71"/>
    </row>
    <row r="718" spans="1:14" ht="26" customHeight="1">
      <c r="A718" s="37" t="s">
        <v>1462</v>
      </c>
      <c r="B718" s="37" t="s">
        <v>1463</v>
      </c>
      <c r="C718" s="37" t="s">
        <v>63</v>
      </c>
      <c r="D718" s="37" t="s">
        <v>1464</v>
      </c>
      <c r="E718" s="38" t="s">
        <v>84</v>
      </c>
      <c r="F718" s="39">
        <v>575.20000000000005</v>
      </c>
      <c r="G718" s="40">
        <v>4.2</v>
      </c>
      <c r="H718" s="40">
        <f t="shared" ref="H718:H722" si="45">ROUND(J718/(1+$B$4),2)</f>
        <v>4.2</v>
      </c>
      <c r="I718" s="40">
        <v>5.08</v>
      </c>
      <c r="J718" s="40">
        <f t="shared" ref="J718:J722" si="46">TRUNC(L718/F718,4)</f>
        <v>5.08</v>
      </c>
      <c r="K718" s="40">
        <v>2922.02</v>
      </c>
      <c r="L718" s="40">
        <f t="shared" ref="L718:L722" si="47">ROUND((1-$B$6)*K718,2)</f>
        <v>2922.02</v>
      </c>
      <c r="M718" s="150">
        <f t="shared" si="44"/>
        <v>8.8125263275060941E-4</v>
      </c>
      <c r="N718" s="71"/>
    </row>
    <row r="719" spans="1:14" ht="26" customHeight="1">
      <c r="A719" s="37" t="s">
        <v>1465</v>
      </c>
      <c r="B719" s="37" t="s">
        <v>1466</v>
      </c>
      <c r="C719" s="37" t="s">
        <v>63</v>
      </c>
      <c r="D719" s="37" t="s">
        <v>1467</v>
      </c>
      <c r="E719" s="38" t="s">
        <v>65</v>
      </c>
      <c r="F719" s="39">
        <v>1</v>
      </c>
      <c r="G719" s="40">
        <v>262.55</v>
      </c>
      <c r="H719" s="40">
        <f t="shared" si="45"/>
        <v>262.55</v>
      </c>
      <c r="I719" s="40">
        <v>317.52999999999997</v>
      </c>
      <c r="J719" s="40">
        <f t="shared" si="46"/>
        <v>317.52999999999997</v>
      </c>
      <c r="K719" s="40">
        <v>317.52999999999997</v>
      </c>
      <c r="L719" s="40">
        <f t="shared" si="47"/>
        <v>317.52999999999997</v>
      </c>
      <c r="M719" s="150">
        <f t="shared" si="44"/>
        <v>9.576394017744608E-5</v>
      </c>
      <c r="N719" s="71"/>
    </row>
    <row r="720" spans="1:14" ht="26" customHeight="1">
      <c r="A720" s="37" t="s">
        <v>1468</v>
      </c>
      <c r="B720" s="37" t="s">
        <v>1469</v>
      </c>
      <c r="C720" s="37" t="s">
        <v>63</v>
      </c>
      <c r="D720" s="37" t="s">
        <v>1470</v>
      </c>
      <c r="E720" s="38" t="s">
        <v>65</v>
      </c>
      <c r="F720" s="39">
        <v>2</v>
      </c>
      <c r="G720" s="40">
        <v>1255.04</v>
      </c>
      <c r="H720" s="40">
        <f t="shared" si="45"/>
        <v>1255.04</v>
      </c>
      <c r="I720" s="40">
        <v>1517.85</v>
      </c>
      <c r="J720" s="40">
        <f t="shared" si="46"/>
        <v>1517.85</v>
      </c>
      <c r="K720" s="40">
        <v>3035.7</v>
      </c>
      <c r="L720" s="40">
        <f t="shared" si="47"/>
        <v>3035.7</v>
      </c>
      <c r="M720" s="150">
        <f t="shared" si="44"/>
        <v>9.1553740810844039E-4</v>
      </c>
      <c r="N720" s="71"/>
    </row>
    <row r="721" spans="1:14" ht="24" customHeight="1">
      <c r="A721" s="32">
        <v>12</v>
      </c>
      <c r="B721" s="32" t="s">
        <v>55</v>
      </c>
      <c r="C721" s="32"/>
      <c r="D721" s="32" t="s">
        <v>45</v>
      </c>
      <c r="E721" s="33"/>
      <c r="F721" s="34">
        <v>1</v>
      </c>
      <c r="G721" s="34" t="s">
        <v>56</v>
      </c>
      <c r="H721" s="34" t="s">
        <v>56</v>
      </c>
      <c r="I721" s="34" t="s">
        <v>56</v>
      </c>
      <c r="J721" s="34" t="s">
        <v>56</v>
      </c>
      <c r="K721" s="35">
        <f>SUM(K722)</f>
        <v>440626.98</v>
      </c>
      <c r="L721" s="35">
        <f>SUM(L722)</f>
        <v>440626.98</v>
      </c>
      <c r="M721" s="151">
        <f t="shared" si="44"/>
        <v>0.13288878453465414</v>
      </c>
      <c r="N721" s="71"/>
    </row>
    <row r="722" spans="1:14" ht="24" customHeight="1">
      <c r="A722" s="37" t="s">
        <v>1471</v>
      </c>
      <c r="B722" s="37" t="s">
        <v>1472</v>
      </c>
      <c r="C722" s="37" t="s">
        <v>63</v>
      </c>
      <c r="D722" s="37" t="s">
        <v>1473</v>
      </c>
      <c r="E722" s="38" t="s">
        <v>65</v>
      </c>
      <c r="F722" s="39">
        <v>1</v>
      </c>
      <c r="G722" s="40">
        <v>364335.19</v>
      </c>
      <c r="H722" s="40">
        <f t="shared" si="45"/>
        <v>364335.19</v>
      </c>
      <c r="I722" s="40">
        <v>440626.98</v>
      </c>
      <c r="J722" s="40">
        <f t="shared" si="46"/>
        <v>440626.98</v>
      </c>
      <c r="K722" s="40">
        <v>440626.98</v>
      </c>
      <c r="L722" s="40">
        <f t="shared" si="47"/>
        <v>440626.98</v>
      </c>
      <c r="M722" s="150">
        <f t="shared" si="44"/>
        <v>0.13288878453465414</v>
      </c>
      <c r="N722" s="71"/>
    </row>
    <row r="723" spans="1:14" ht="24" customHeight="1">
      <c r="A723" s="29"/>
      <c r="B723" s="30"/>
      <c r="C723" s="29"/>
      <c r="D723" s="29"/>
      <c r="E723" s="31"/>
      <c r="F723" s="30"/>
      <c r="G723" s="31"/>
      <c r="H723" s="31"/>
      <c r="I723" s="31"/>
      <c r="J723" s="31"/>
      <c r="K723" s="31"/>
      <c r="L723" s="31"/>
      <c r="M723" s="31"/>
      <c r="N723" s="71"/>
    </row>
    <row r="724" spans="1:14" ht="24" customHeight="1">
      <c r="N724" s="71"/>
    </row>
    <row r="725" spans="1:14" ht="24" customHeight="1">
      <c r="A725" s="137"/>
      <c r="B725" s="137"/>
      <c r="C725" s="137"/>
      <c r="D725" s="137"/>
      <c r="E725" s="138"/>
      <c r="F725" s="139"/>
      <c r="G725" s="140"/>
      <c r="H725" s="140"/>
      <c r="I725" s="140"/>
      <c r="J725" s="140"/>
      <c r="K725" s="140"/>
      <c r="L725" s="140"/>
      <c r="M725" s="141"/>
      <c r="N725" s="71"/>
    </row>
    <row r="726" spans="1:14">
      <c r="A726" s="41"/>
      <c r="B726" s="41"/>
      <c r="C726" s="41"/>
      <c r="D726" s="41"/>
      <c r="E726" s="41"/>
      <c r="F726" s="41"/>
      <c r="G726" s="41"/>
      <c r="H726" s="41"/>
      <c r="I726" s="41"/>
      <c r="J726" s="41"/>
      <c r="K726" s="142" t="s">
        <v>1835</v>
      </c>
      <c r="L726" s="142" t="s">
        <v>1836</v>
      </c>
      <c r="M726" s="41"/>
    </row>
    <row r="727" spans="1:14">
      <c r="A727" s="207"/>
      <c r="B727" s="207"/>
      <c r="C727" s="207"/>
      <c r="D727" s="43"/>
      <c r="E727" s="42"/>
      <c r="G727" s="42"/>
      <c r="J727" s="42" t="s">
        <v>1839</v>
      </c>
      <c r="K727" s="135">
        <f>K721+K717+K710+K682+K667+K476+K330+K165+K83+K59+K32+K10</f>
        <v>3315757.47</v>
      </c>
      <c r="L727" s="135">
        <f>L721+L717+L710+L682+L667+L476+L330+L165+L83+L59+L32+L10</f>
        <v>3315757.47</v>
      </c>
      <c r="M727" s="136"/>
    </row>
    <row r="728" spans="1:14" ht="70" customHeight="1">
      <c r="A728" s="208"/>
      <c r="B728" s="209"/>
      <c r="C728" s="209"/>
      <c r="D728" s="209"/>
      <c r="E728" s="209"/>
      <c r="F728" s="209"/>
      <c r="G728" s="209"/>
      <c r="H728" s="209"/>
      <c r="I728" s="209"/>
      <c r="J728" s="209"/>
      <c r="K728" s="209"/>
      <c r="L728" s="209"/>
      <c r="M728" s="209"/>
    </row>
  </sheetData>
  <sheetProtection algorithmName="SHA-512" hashValue="670lVI87C/xFAkwLyk/U2CzERGhB6j1/itEQadYaWCU9poo5x6oepkKDE2Nhigu3SUlTylzNmdsbPGhNMZlg9A==" saltValue="cr8/90zLbJ32njEs0gf0XA==" spinCount="100000" sheet="1" objects="1" scenarios="1"/>
  <mergeCells count="9">
    <mergeCell ref="A727:C727"/>
    <mergeCell ref="A728:M728"/>
    <mergeCell ref="A8:M8"/>
    <mergeCell ref="E1:F1"/>
    <mergeCell ref="G1:I1"/>
    <mergeCell ref="K1:M1"/>
    <mergeCell ref="E2:F2"/>
    <mergeCell ref="G2:I2"/>
    <mergeCell ref="K2:M2"/>
  </mergeCells>
  <phoneticPr fontId="37" type="noConversion"/>
  <printOptions horizontalCentered="1"/>
  <pageMargins left="0.51181102362204722" right="0.51181102362204722" top="0.78740157480314965" bottom="0.78740157480314965" header="0.31496062992125984" footer="0.31496062992125984"/>
  <pageSetup paperSize="9" scale="3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3D4A-46AE-4089-A3DB-32AFA9093878}">
  <dimension ref="A1:P43"/>
  <sheetViews>
    <sheetView view="pageBreakPreview" zoomScale="85" zoomScaleNormal="100" zoomScaleSheetLayoutView="85" workbookViewId="0">
      <selection activeCell="I28" sqref="I28"/>
    </sheetView>
  </sheetViews>
  <sheetFormatPr defaultRowHeight="14.5"/>
  <cols>
    <col min="1" max="1" width="16.54296875" customWidth="1"/>
    <col min="2" max="2" width="10.81640625" bestFit="1" customWidth="1"/>
    <col min="3" max="3" width="14.453125" bestFit="1" customWidth="1"/>
    <col min="4" max="4" width="65.453125" bestFit="1" customWidth="1"/>
    <col min="6" max="7" width="14.1796875" bestFit="1" customWidth="1"/>
    <col min="8" max="8" width="14.1796875" customWidth="1"/>
    <col min="9" max="9" width="16.1796875" customWidth="1"/>
    <col min="10" max="10" width="16.81640625" customWidth="1"/>
    <col min="11" max="11" width="11" customWidth="1"/>
    <col min="12" max="12" width="12.1796875" customWidth="1"/>
    <col min="13" max="13" width="9.6328125" bestFit="1" customWidth="1"/>
  </cols>
  <sheetData>
    <row r="1" spans="1:13">
      <c r="A1" s="132" t="str">
        <f>'CAPA LICITAÇÃO'!B4</f>
        <v>Empresa licitante: PREENCHER SOMENTE AS CÉLULAS EM AMARELO.</v>
      </c>
      <c r="B1" s="27"/>
      <c r="C1" s="27"/>
      <c r="D1" s="27"/>
      <c r="E1" s="211"/>
      <c r="F1" s="211"/>
      <c r="G1" s="211"/>
      <c r="H1" s="211"/>
      <c r="I1" s="211"/>
    </row>
    <row r="2" spans="1:13">
      <c r="A2" s="28" t="str">
        <f>'CAPA LICITAÇÃO'!B6</f>
        <v>CNPJ:</v>
      </c>
      <c r="B2" s="28"/>
      <c r="C2" s="28"/>
      <c r="D2" s="28"/>
      <c r="E2" s="212"/>
      <c r="F2" s="212"/>
      <c r="G2" s="212"/>
      <c r="H2" s="212"/>
      <c r="I2" s="212"/>
    </row>
    <row r="3" spans="1:13">
      <c r="A3" s="133" t="str">
        <f>'CAPA LICITAÇÃO'!B9</f>
        <v>Objeto: Construção do 40º Grupamento Bombeiro Militar</v>
      </c>
      <c r="B3" s="28"/>
      <c r="C3" s="28"/>
      <c r="D3" s="28"/>
      <c r="E3" s="28"/>
      <c r="F3" s="28"/>
      <c r="G3" s="28"/>
      <c r="H3" s="28"/>
      <c r="I3" s="28"/>
    </row>
    <row r="4" spans="1:13">
      <c r="A4" s="28" t="s">
        <v>1827</v>
      </c>
      <c r="B4" s="134">
        <f>BDI!F27</f>
        <v>0.2094</v>
      </c>
      <c r="C4" s="28"/>
      <c r="D4" s="28"/>
      <c r="E4" s="28"/>
      <c r="F4" s="133" t="str">
        <f>'CAPA LICITAÇÃO'!B20</f>
        <v>Brasília-DF, xx de xxxxxxxx de 2026.</v>
      </c>
      <c r="G4" s="28"/>
      <c r="H4" s="28"/>
      <c r="I4" s="28"/>
    </row>
    <row r="5" spans="1:13">
      <c r="A5" s="133" t="s">
        <v>1826</v>
      </c>
      <c r="B5" s="134">
        <f>BDI!M27</f>
        <v>0.15279999999999999</v>
      </c>
      <c r="C5" s="28"/>
      <c r="D5" s="28"/>
      <c r="E5" s="28"/>
      <c r="F5" s="28"/>
      <c r="G5" s="28"/>
      <c r="H5" s="28"/>
      <c r="I5" s="28"/>
      <c r="J5" s="27"/>
      <c r="K5" s="211"/>
      <c r="L5" s="211"/>
      <c r="M5" s="211"/>
    </row>
    <row r="6" spans="1:13">
      <c r="A6" s="28" t="s">
        <v>1828</v>
      </c>
      <c r="B6" s="149">
        <f>'PLANILHA CUSTEIO CONVÊNIO'!B6</f>
        <v>0</v>
      </c>
      <c r="C6" s="28"/>
      <c r="D6" s="28"/>
      <c r="E6" s="28"/>
      <c r="F6" s="28"/>
      <c r="G6" s="28"/>
      <c r="H6" s="28"/>
      <c r="I6" s="28"/>
      <c r="J6" s="28"/>
      <c r="K6" s="212"/>
      <c r="L6" s="212"/>
      <c r="M6" s="212"/>
    </row>
    <row r="7" spans="1:13">
      <c r="A7" s="28"/>
      <c r="B7" s="28"/>
      <c r="C7" s="28"/>
      <c r="D7" s="28"/>
      <c r="E7" s="28"/>
      <c r="F7" s="28"/>
      <c r="G7" s="28"/>
      <c r="H7" s="28"/>
      <c r="I7" s="28"/>
      <c r="J7" s="28"/>
      <c r="K7" s="28"/>
      <c r="L7" s="28"/>
      <c r="M7" s="28"/>
    </row>
    <row r="8" spans="1:13" ht="14.5" customHeight="1">
      <c r="A8" s="210" t="s">
        <v>1838</v>
      </c>
      <c r="B8" s="209"/>
      <c r="C8" s="209"/>
      <c r="D8" s="209"/>
      <c r="E8" s="209"/>
      <c r="F8" s="209"/>
      <c r="G8" s="209"/>
      <c r="H8" s="209"/>
      <c r="I8" s="209"/>
      <c r="J8" s="209"/>
      <c r="K8" s="209"/>
      <c r="L8" s="209"/>
      <c r="M8" s="209"/>
    </row>
    <row r="9" spans="1:13" ht="28">
      <c r="A9" s="29" t="s">
        <v>48</v>
      </c>
      <c r="B9" s="30" t="s">
        <v>49</v>
      </c>
      <c r="C9" s="29" t="s">
        <v>50</v>
      </c>
      <c r="D9" s="29" t="s">
        <v>51</v>
      </c>
      <c r="E9" s="31" t="s">
        <v>52</v>
      </c>
      <c r="F9" s="30" t="s">
        <v>53</v>
      </c>
      <c r="G9" s="31" t="s">
        <v>1830</v>
      </c>
      <c r="H9" s="31" t="s">
        <v>1829</v>
      </c>
      <c r="I9" s="31" t="s">
        <v>1831</v>
      </c>
      <c r="J9" s="31" t="s">
        <v>1832</v>
      </c>
      <c r="K9" s="31" t="s">
        <v>1833</v>
      </c>
      <c r="L9" s="31" t="s">
        <v>1834</v>
      </c>
      <c r="M9" s="31" t="s">
        <v>54</v>
      </c>
    </row>
    <row r="10" spans="1:13">
      <c r="A10" s="32">
        <v>1</v>
      </c>
      <c r="B10" s="32"/>
      <c r="C10" s="32"/>
      <c r="D10" s="32" t="s">
        <v>1532</v>
      </c>
      <c r="E10" s="32"/>
      <c r="F10" s="34"/>
      <c r="G10" s="32"/>
      <c r="H10" s="32"/>
      <c r="I10" s="32"/>
      <c r="J10" s="32"/>
      <c r="K10" s="35">
        <f>SUM(K11)</f>
        <v>1198.03</v>
      </c>
      <c r="L10" s="35">
        <f>SUM(L11)</f>
        <v>1198.03</v>
      </c>
      <c r="M10" s="36">
        <f>L10/$L$41</f>
        <v>1.5255727599123135E-2</v>
      </c>
    </row>
    <row r="11" spans="1:13" ht="37.5">
      <c r="A11" s="37" t="s">
        <v>57</v>
      </c>
      <c r="B11" s="39" t="s">
        <v>1541</v>
      </c>
      <c r="C11" s="37" t="s">
        <v>63</v>
      </c>
      <c r="D11" s="37" t="s">
        <v>1542</v>
      </c>
      <c r="E11" s="38" t="s">
        <v>65</v>
      </c>
      <c r="F11" s="39">
        <v>1</v>
      </c>
      <c r="G11" s="40">
        <v>990.6</v>
      </c>
      <c r="H11" s="40">
        <f>ROUND(J11/(1+$B$4),2)</f>
        <v>990.6</v>
      </c>
      <c r="I11" s="40">
        <v>1198.03</v>
      </c>
      <c r="J11" s="40">
        <f>TRUNC(L11/F11,4)</f>
        <v>1198.03</v>
      </c>
      <c r="K11" s="40">
        <v>1198.03</v>
      </c>
      <c r="L11" s="40">
        <f>ROUND((1-$B$6)*K11,2)</f>
        <v>1198.03</v>
      </c>
      <c r="M11" s="150">
        <f t="shared" ref="M11:M38" si="0">L11/$L$41</f>
        <v>1.5255727599123135E-2</v>
      </c>
    </row>
    <row r="12" spans="1:13">
      <c r="A12" s="32">
        <v>2</v>
      </c>
      <c r="B12" s="32"/>
      <c r="C12" s="32"/>
      <c r="D12" s="32" t="s">
        <v>1533</v>
      </c>
      <c r="E12" s="32"/>
      <c r="F12" s="34"/>
      <c r="G12" s="32"/>
      <c r="H12" s="32"/>
      <c r="I12" s="32"/>
      <c r="J12" s="32"/>
      <c r="K12" s="35">
        <f>SUM(K13)</f>
        <v>1121.24</v>
      </c>
      <c r="L12" s="35">
        <f>SUM(L13)</f>
        <v>1121.24</v>
      </c>
      <c r="M12" s="36">
        <f t="shared" si="0"/>
        <v>1.4277882868743541E-2</v>
      </c>
    </row>
    <row r="13" spans="1:13" ht="25">
      <c r="A13" s="37" t="s">
        <v>116</v>
      </c>
      <c r="B13" s="83" t="s">
        <v>1543</v>
      </c>
      <c r="C13" s="82" t="s">
        <v>63</v>
      </c>
      <c r="D13" s="37" t="s">
        <v>1544</v>
      </c>
      <c r="E13" s="38" t="s">
        <v>626</v>
      </c>
      <c r="F13" s="39">
        <v>1</v>
      </c>
      <c r="G13" s="40">
        <v>927.11</v>
      </c>
      <c r="H13" s="40">
        <f t="shared" ref="H13:H38" si="1">ROUND(J13/(1+$B$4),2)</f>
        <v>927.1</v>
      </c>
      <c r="I13" s="40">
        <v>1121.24</v>
      </c>
      <c r="J13" s="40">
        <f t="shared" ref="J13:J38" si="2">TRUNC(L13/F13,4)</f>
        <v>1121.24</v>
      </c>
      <c r="K13" s="40">
        <v>1121.24</v>
      </c>
      <c r="L13" s="40">
        <f t="shared" ref="L13:L38" si="3">ROUND((1-$B$6)*K13,2)</f>
        <v>1121.24</v>
      </c>
      <c r="M13" s="150">
        <f t="shared" si="0"/>
        <v>1.4277882868743541E-2</v>
      </c>
    </row>
    <row r="14" spans="1:13">
      <c r="A14" s="32">
        <v>3</v>
      </c>
      <c r="B14" s="32"/>
      <c r="C14" s="32"/>
      <c r="D14" s="32" t="s">
        <v>1414</v>
      </c>
      <c r="E14" s="32"/>
      <c r="F14" s="34"/>
      <c r="G14" s="32"/>
      <c r="H14" s="32"/>
      <c r="I14" s="32"/>
      <c r="J14" s="32"/>
      <c r="K14" s="35">
        <f>SUM(K15)</f>
        <v>418.39</v>
      </c>
      <c r="L14" s="35">
        <f>SUM(L15)</f>
        <v>418.39</v>
      </c>
      <c r="M14" s="36">
        <f t="shared" si="0"/>
        <v>5.3277830022596499E-3</v>
      </c>
    </row>
    <row r="15" spans="1:13" ht="25">
      <c r="A15" s="37" t="s">
        <v>171</v>
      </c>
      <c r="B15" s="85" t="s">
        <v>1545</v>
      </c>
      <c r="C15" s="84" t="s">
        <v>63</v>
      </c>
      <c r="D15" s="37" t="s">
        <v>1546</v>
      </c>
      <c r="E15" s="38" t="s">
        <v>65</v>
      </c>
      <c r="F15" s="39">
        <v>1</v>
      </c>
      <c r="G15" s="40">
        <v>345.95</v>
      </c>
      <c r="H15" s="40">
        <f t="shared" si="1"/>
        <v>345.95</v>
      </c>
      <c r="I15" s="40">
        <v>418.39</v>
      </c>
      <c r="J15" s="40">
        <f t="shared" si="2"/>
        <v>418.39</v>
      </c>
      <c r="K15" s="40">
        <v>418.39</v>
      </c>
      <c r="L15" s="40">
        <f t="shared" si="3"/>
        <v>418.39</v>
      </c>
      <c r="M15" s="150">
        <f t="shared" si="0"/>
        <v>5.3277830022596499E-3</v>
      </c>
    </row>
    <row r="16" spans="1:13">
      <c r="A16" s="32">
        <v>4</v>
      </c>
      <c r="B16" s="32"/>
      <c r="C16" s="32"/>
      <c r="D16" s="32" t="s">
        <v>43</v>
      </c>
      <c r="E16" s="32"/>
      <c r="F16" s="34"/>
      <c r="G16" s="32"/>
      <c r="H16" s="32"/>
      <c r="I16" s="32"/>
      <c r="J16" s="32"/>
      <c r="K16" s="35">
        <f>SUM(K17)</f>
        <v>385.38</v>
      </c>
      <c r="L16" s="35">
        <f>SUM(L17)</f>
        <v>385.38</v>
      </c>
      <c r="M16" s="36">
        <f t="shared" si="0"/>
        <v>4.9074332881063696E-3</v>
      </c>
    </row>
    <row r="17" spans="1:13" ht="25">
      <c r="A17" s="37" t="s">
        <v>216</v>
      </c>
      <c r="B17" s="39" t="s">
        <v>1547</v>
      </c>
      <c r="C17" s="37" t="s">
        <v>63</v>
      </c>
      <c r="D17" s="37" t="s">
        <v>1548</v>
      </c>
      <c r="E17" s="38" t="s">
        <v>84</v>
      </c>
      <c r="F17" s="39">
        <v>575.20000000000005</v>
      </c>
      <c r="G17" s="40">
        <v>0.56000000000000005</v>
      </c>
      <c r="H17" s="40">
        <f t="shared" si="1"/>
        <v>0.55000000000000004</v>
      </c>
      <c r="I17" s="40">
        <v>0.67</v>
      </c>
      <c r="J17" s="40">
        <f t="shared" si="2"/>
        <v>0.66990000000000005</v>
      </c>
      <c r="K17" s="40">
        <v>385.38</v>
      </c>
      <c r="L17" s="40">
        <f t="shared" si="3"/>
        <v>385.38</v>
      </c>
      <c r="M17" s="150">
        <f t="shared" si="0"/>
        <v>4.9074332881063696E-3</v>
      </c>
    </row>
    <row r="18" spans="1:13">
      <c r="A18" s="32">
        <v>5</v>
      </c>
      <c r="B18" s="32"/>
      <c r="C18" s="32"/>
      <c r="D18" s="32" t="s">
        <v>1534</v>
      </c>
      <c r="E18" s="32"/>
      <c r="F18" s="34"/>
      <c r="G18" s="32"/>
      <c r="H18" s="32"/>
      <c r="I18" s="32"/>
      <c r="J18" s="32"/>
      <c r="K18" s="35">
        <f>SUM(K19:K25)</f>
        <v>27799</v>
      </c>
      <c r="L18" s="35">
        <f>SUM(L19:L25)</f>
        <v>27799</v>
      </c>
      <c r="M18" s="36">
        <f t="shared" si="0"/>
        <v>0.35399278108897442</v>
      </c>
    </row>
    <row r="19" spans="1:13" ht="25">
      <c r="A19" s="37" t="s">
        <v>364</v>
      </c>
      <c r="B19" s="39" t="s">
        <v>1549</v>
      </c>
      <c r="C19" s="37" t="s">
        <v>63</v>
      </c>
      <c r="D19" s="37" t="s">
        <v>1550</v>
      </c>
      <c r="E19" s="38" t="s">
        <v>65</v>
      </c>
      <c r="F19" s="39">
        <v>1</v>
      </c>
      <c r="G19" s="40">
        <v>2077.4899999999998</v>
      </c>
      <c r="H19" s="40">
        <f t="shared" si="1"/>
        <v>2077.48</v>
      </c>
      <c r="I19" s="40">
        <v>2512.5100000000002</v>
      </c>
      <c r="J19" s="40">
        <f t="shared" si="2"/>
        <v>2512.5100000000002</v>
      </c>
      <c r="K19" s="40">
        <v>2512.5100000000002</v>
      </c>
      <c r="L19" s="40">
        <f t="shared" si="3"/>
        <v>2512.5100000000002</v>
      </c>
      <c r="M19" s="150">
        <f t="shared" si="0"/>
        <v>3.1994330818153859E-2</v>
      </c>
    </row>
    <row r="20" spans="1:13" ht="25">
      <c r="A20" s="37" t="s">
        <v>400</v>
      </c>
      <c r="B20" s="39" t="s">
        <v>1551</v>
      </c>
      <c r="C20" s="37" t="s">
        <v>63</v>
      </c>
      <c r="D20" s="37" t="s">
        <v>1552</v>
      </c>
      <c r="E20" s="38" t="s">
        <v>626</v>
      </c>
      <c r="F20" s="39">
        <v>1</v>
      </c>
      <c r="G20" s="40">
        <v>520</v>
      </c>
      <c r="H20" s="40">
        <f t="shared" si="1"/>
        <v>519.99</v>
      </c>
      <c r="I20" s="40">
        <v>628.88</v>
      </c>
      <c r="J20" s="40">
        <f t="shared" si="2"/>
        <v>628.88</v>
      </c>
      <c r="K20" s="40">
        <v>628.88</v>
      </c>
      <c r="L20" s="40">
        <f t="shared" si="3"/>
        <v>628.88</v>
      </c>
      <c r="M20" s="150">
        <f t="shared" si="0"/>
        <v>8.0081650480677089E-3</v>
      </c>
    </row>
    <row r="21" spans="1:13" ht="25">
      <c r="A21" s="37" t="s">
        <v>406</v>
      </c>
      <c r="B21" s="39" t="s">
        <v>1553</v>
      </c>
      <c r="C21" s="37" t="s">
        <v>63</v>
      </c>
      <c r="D21" s="37" t="s">
        <v>1554</v>
      </c>
      <c r="E21" s="38" t="s">
        <v>65</v>
      </c>
      <c r="F21" s="39">
        <v>5</v>
      </c>
      <c r="G21" s="40">
        <v>447.84</v>
      </c>
      <c r="H21" s="40">
        <f t="shared" si="1"/>
        <v>447.83</v>
      </c>
      <c r="I21" s="40">
        <v>541.61</v>
      </c>
      <c r="J21" s="40">
        <f t="shared" si="2"/>
        <v>541.61</v>
      </c>
      <c r="K21" s="40">
        <v>2708.05</v>
      </c>
      <c r="L21" s="40">
        <f t="shared" si="3"/>
        <v>2708.05</v>
      </c>
      <c r="M21" s="150">
        <f t="shared" si="0"/>
        <v>3.4484339394510496E-2</v>
      </c>
    </row>
    <row r="22" spans="1:13" ht="25">
      <c r="A22" s="37" t="s">
        <v>448</v>
      </c>
      <c r="B22" s="83" t="s">
        <v>1555</v>
      </c>
      <c r="C22" s="82" t="s">
        <v>63</v>
      </c>
      <c r="D22" s="37" t="s">
        <v>1556</v>
      </c>
      <c r="E22" s="38" t="s">
        <v>65</v>
      </c>
      <c r="F22" s="39">
        <v>1</v>
      </c>
      <c r="G22" s="40">
        <v>1533.9</v>
      </c>
      <c r="H22" s="40">
        <f t="shared" si="1"/>
        <v>1533.89</v>
      </c>
      <c r="I22" s="40">
        <v>1855.09</v>
      </c>
      <c r="J22" s="40">
        <f t="shared" si="2"/>
        <v>1855.09</v>
      </c>
      <c r="K22" s="40">
        <v>1855.09</v>
      </c>
      <c r="L22" s="40">
        <f t="shared" si="3"/>
        <v>1855.09</v>
      </c>
      <c r="M22" s="150">
        <f t="shared" si="0"/>
        <v>2.3622737086598278E-2</v>
      </c>
    </row>
    <row r="23" spans="1:13" ht="50">
      <c r="A23" s="80" t="s">
        <v>456</v>
      </c>
      <c r="B23" s="83" t="s">
        <v>1747</v>
      </c>
      <c r="C23" s="82" t="s">
        <v>63</v>
      </c>
      <c r="D23" s="81" t="s">
        <v>1557</v>
      </c>
      <c r="E23" s="38" t="s">
        <v>65</v>
      </c>
      <c r="F23" s="39">
        <v>1</v>
      </c>
      <c r="G23" s="40">
        <v>2289.4</v>
      </c>
      <c r="H23" s="40">
        <f t="shared" si="1"/>
        <v>2289.4</v>
      </c>
      <c r="I23" s="40">
        <v>2768.8</v>
      </c>
      <c r="J23" s="40">
        <f t="shared" si="2"/>
        <v>2768.8</v>
      </c>
      <c r="K23" s="40">
        <v>2768.8</v>
      </c>
      <c r="L23" s="40">
        <f t="shared" si="3"/>
        <v>2768.8</v>
      </c>
      <c r="M23" s="150">
        <f t="shared" si="0"/>
        <v>3.5257930583084011E-2</v>
      </c>
    </row>
    <row r="24" spans="1:13" ht="25">
      <c r="A24" s="80" t="s">
        <v>465</v>
      </c>
      <c r="B24" s="83" t="s">
        <v>1558</v>
      </c>
      <c r="C24" s="82" t="s">
        <v>63</v>
      </c>
      <c r="D24" s="81" t="s">
        <v>1559</v>
      </c>
      <c r="E24" s="38" t="s">
        <v>1560</v>
      </c>
      <c r="F24" s="39">
        <v>1</v>
      </c>
      <c r="G24" s="40">
        <v>1399.96</v>
      </c>
      <c r="H24" s="40">
        <f t="shared" si="1"/>
        <v>1399.96</v>
      </c>
      <c r="I24" s="40">
        <v>1693.11</v>
      </c>
      <c r="J24" s="40">
        <f t="shared" si="2"/>
        <v>1693.11</v>
      </c>
      <c r="K24" s="40">
        <v>1693.11</v>
      </c>
      <c r="L24" s="40">
        <f t="shared" si="3"/>
        <v>1693.11</v>
      </c>
      <c r="M24" s="150">
        <f t="shared" si="0"/>
        <v>2.1560081930628923E-2</v>
      </c>
    </row>
    <row r="25" spans="1:13" ht="50">
      <c r="A25" s="80" t="s">
        <v>558</v>
      </c>
      <c r="B25" s="83" t="s">
        <v>1561</v>
      </c>
      <c r="C25" s="82" t="s">
        <v>63</v>
      </c>
      <c r="D25" s="81" t="s">
        <v>1562</v>
      </c>
      <c r="E25" s="38" t="s">
        <v>626</v>
      </c>
      <c r="F25" s="39">
        <v>1</v>
      </c>
      <c r="G25" s="40">
        <v>13560.52</v>
      </c>
      <c r="H25" s="40">
        <f t="shared" si="1"/>
        <v>12925.88</v>
      </c>
      <c r="I25" s="40">
        <v>15632.56</v>
      </c>
      <c r="J25" s="40">
        <f t="shared" si="2"/>
        <v>15632.56</v>
      </c>
      <c r="K25" s="40">
        <v>15632.56</v>
      </c>
      <c r="L25" s="40">
        <f t="shared" si="3"/>
        <v>15632.56</v>
      </c>
      <c r="M25" s="150">
        <f t="shared" si="0"/>
        <v>0.19906519622793115</v>
      </c>
    </row>
    <row r="26" spans="1:13">
      <c r="A26" s="32">
        <v>6</v>
      </c>
      <c r="B26" s="32"/>
      <c r="C26" s="32"/>
      <c r="D26" s="32" t="s">
        <v>1348</v>
      </c>
      <c r="E26" s="32"/>
      <c r="F26" s="34"/>
      <c r="G26" s="32"/>
      <c r="H26" s="32"/>
      <c r="I26" s="32"/>
      <c r="J26" s="32"/>
      <c r="K26" s="35">
        <f>SUM(K27:K34)</f>
        <v>22316.65</v>
      </c>
      <c r="L26" s="35">
        <f>SUM(L27:L34)</f>
        <v>22316.65</v>
      </c>
      <c r="M26" s="36">
        <f t="shared" si="0"/>
        <v>0.28418047404903996</v>
      </c>
    </row>
    <row r="27" spans="1:13" ht="25">
      <c r="A27" s="37" t="s">
        <v>711</v>
      </c>
      <c r="B27" s="85" t="s">
        <v>1563</v>
      </c>
      <c r="C27" s="84" t="s">
        <v>63</v>
      </c>
      <c r="D27" s="37" t="s">
        <v>1564</v>
      </c>
      <c r="E27" s="38" t="s">
        <v>65</v>
      </c>
      <c r="F27" s="39">
        <v>33</v>
      </c>
      <c r="G27" s="40">
        <v>227.7</v>
      </c>
      <c r="H27" s="40">
        <f t="shared" si="1"/>
        <v>217.04</v>
      </c>
      <c r="I27" s="40">
        <v>262.49</v>
      </c>
      <c r="J27" s="40">
        <f t="shared" si="2"/>
        <v>262.49</v>
      </c>
      <c r="K27" s="40">
        <v>8662.17</v>
      </c>
      <c r="L27" s="40">
        <f t="shared" si="3"/>
        <v>8662.17</v>
      </c>
      <c r="M27" s="150">
        <f t="shared" si="0"/>
        <v>0.11030417096174257</v>
      </c>
    </row>
    <row r="28" spans="1:13" ht="25">
      <c r="A28" s="37" t="s">
        <v>861</v>
      </c>
      <c r="B28" s="39" t="s">
        <v>1565</v>
      </c>
      <c r="C28" s="37" t="s">
        <v>63</v>
      </c>
      <c r="D28" s="37" t="s">
        <v>1566</v>
      </c>
      <c r="E28" s="38" t="s">
        <v>65</v>
      </c>
      <c r="F28" s="39">
        <v>33</v>
      </c>
      <c r="G28" s="40">
        <v>170.81</v>
      </c>
      <c r="H28" s="40">
        <f t="shared" si="1"/>
        <v>162.81</v>
      </c>
      <c r="I28" s="40">
        <v>196.9</v>
      </c>
      <c r="J28" s="40">
        <f t="shared" si="2"/>
        <v>196.9</v>
      </c>
      <c r="K28" s="40">
        <v>6497.7</v>
      </c>
      <c r="L28" s="40">
        <f t="shared" si="3"/>
        <v>6497.7</v>
      </c>
      <c r="M28" s="150">
        <f t="shared" si="0"/>
        <v>8.2741785448463223E-2</v>
      </c>
    </row>
    <row r="29" spans="1:13" ht="25">
      <c r="A29" s="37" t="s">
        <v>982</v>
      </c>
      <c r="B29" s="39" t="s">
        <v>1567</v>
      </c>
      <c r="C29" s="37" t="s">
        <v>63</v>
      </c>
      <c r="D29" s="37" t="s">
        <v>1568</v>
      </c>
      <c r="E29" s="38" t="s">
        <v>65</v>
      </c>
      <c r="F29" s="39">
        <v>1</v>
      </c>
      <c r="G29" s="40">
        <v>387.7</v>
      </c>
      <c r="H29" s="40">
        <f t="shared" si="1"/>
        <v>387.7</v>
      </c>
      <c r="I29" s="40">
        <v>468.88</v>
      </c>
      <c r="J29" s="40">
        <f t="shared" si="2"/>
        <v>468.88</v>
      </c>
      <c r="K29" s="40">
        <v>468.88</v>
      </c>
      <c r="L29" s="40">
        <f t="shared" si="3"/>
        <v>468.88</v>
      </c>
      <c r="M29" s="150">
        <f t="shared" si="0"/>
        <v>5.9707232345407504E-3</v>
      </c>
    </row>
    <row r="30" spans="1:13" ht="25">
      <c r="A30" s="37" t="s">
        <v>1569</v>
      </c>
      <c r="B30" s="39" t="s">
        <v>1570</v>
      </c>
      <c r="C30" s="37" t="s">
        <v>63</v>
      </c>
      <c r="D30" s="37" t="s">
        <v>1571</v>
      </c>
      <c r="E30" s="38" t="s">
        <v>65</v>
      </c>
      <c r="F30" s="39">
        <v>2</v>
      </c>
      <c r="G30" s="40">
        <v>247.78</v>
      </c>
      <c r="H30" s="40">
        <f t="shared" si="1"/>
        <v>247.78</v>
      </c>
      <c r="I30" s="40">
        <v>299.66000000000003</v>
      </c>
      <c r="J30" s="40">
        <f t="shared" si="2"/>
        <v>299.66000000000003</v>
      </c>
      <c r="K30" s="40">
        <v>599.32000000000005</v>
      </c>
      <c r="L30" s="40">
        <f t="shared" si="3"/>
        <v>599.32000000000005</v>
      </c>
      <c r="M30" s="150">
        <f t="shared" si="0"/>
        <v>7.6317476730186039E-3</v>
      </c>
    </row>
    <row r="31" spans="1:13" ht="25">
      <c r="A31" s="37" t="s">
        <v>1572</v>
      </c>
      <c r="B31" s="39" t="s">
        <v>1573</v>
      </c>
      <c r="C31" s="37" t="s">
        <v>63</v>
      </c>
      <c r="D31" s="37" t="s">
        <v>1574</v>
      </c>
      <c r="E31" s="38" t="s">
        <v>65</v>
      </c>
      <c r="F31" s="39">
        <v>1</v>
      </c>
      <c r="G31" s="40">
        <v>349.97</v>
      </c>
      <c r="H31" s="40">
        <f t="shared" si="1"/>
        <v>349.97</v>
      </c>
      <c r="I31" s="40">
        <v>423.25</v>
      </c>
      <c r="J31" s="40">
        <f t="shared" si="2"/>
        <v>423.25</v>
      </c>
      <c r="K31" s="40">
        <v>423.25</v>
      </c>
      <c r="L31" s="40">
        <f t="shared" si="3"/>
        <v>423.25</v>
      </c>
      <c r="M31" s="150">
        <f t="shared" si="0"/>
        <v>5.3896702973455311E-3</v>
      </c>
    </row>
    <row r="32" spans="1:13" ht="112.5">
      <c r="A32" s="37" t="s">
        <v>1575</v>
      </c>
      <c r="B32" s="39" t="s">
        <v>1576</v>
      </c>
      <c r="C32" s="37" t="s">
        <v>63</v>
      </c>
      <c r="D32" s="37" t="s">
        <v>1577</v>
      </c>
      <c r="E32" s="38" t="s">
        <v>65</v>
      </c>
      <c r="F32" s="39">
        <v>1</v>
      </c>
      <c r="G32" s="40">
        <v>2277.3000000000002</v>
      </c>
      <c r="H32" s="40">
        <f t="shared" si="1"/>
        <v>2277.29</v>
      </c>
      <c r="I32" s="40">
        <v>2754.16</v>
      </c>
      <c r="J32" s="40">
        <f t="shared" si="2"/>
        <v>2754.16</v>
      </c>
      <c r="K32" s="40">
        <v>2754.16</v>
      </c>
      <c r="L32" s="40">
        <f t="shared" si="3"/>
        <v>2754.16</v>
      </c>
      <c r="M32" s="150">
        <f t="shared" si="0"/>
        <v>3.5071504657146292E-2</v>
      </c>
    </row>
    <row r="33" spans="1:16" ht="62.5">
      <c r="A33" s="37" t="s">
        <v>1578</v>
      </c>
      <c r="B33" s="39" t="s">
        <v>1579</v>
      </c>
      <c r="C33" s="37" t="s">
        <v>63</v>
      </c>
      <c r="D33" s="37" t="s">
        <v>1580</v>
      </c>
      <c r="E33" s="38" t="s">
        <v>65</v>
      </c>
      <c r="F33" s="39">
        <v>1</v>
      </c>
      <c r="G33" s="40">
        <v>2062.75</v>
      </c>
      <c r="H33" s="40">
        <f t="shared" si="1"/>
        <v>2062.7399999999998</v>
      </c>
      <c r="I33" s="40">
        <v>2494.6799999999998</v>
      </c>
      <c r="J33" s="40">
        <f t="shared" si="2"/>
        <v>2494.6799999999998</v>
      </c>
      <c r="K33" s="40">
        <v>2494.6799999999998</v>
      </c>
      <c r="L33" s="40">
        <f t="shared" si="3"/>
        <v>2494.6799999999998</v>
      </c>
      <c r="M33" s="150">
        <f t="shared" si="0"/>
        <v>3.176728339605895E-2</v>
      </c>
    </row>
    <row r="34" spans="1:16" ht="75">
      <c r="A34" s="37" t="s">
        <v>1581</v>
      </c>
      <c r="B34" s="39" t="s">
        <v>1582</v>
      </c>
      <c r="C34" s="37" t="s">
        <v>63</v>
      </c>
      <c r="D34" s="37" t="s">
        <v>1583</v>
      </c>
      <c r="E34" s="38" t="s">
        <v>65</v>
      </c>
      <c r="F34" s="39">
        <v>1</v>
      </c>
      <c r="G34" s="40">
        <v>344.38</v>
      </c>
      <c r="H34" s="40">
        <f t="shared" si="1"/>
        <v>344.38</v>
      </c>
      <c r="I34" s="40">
        <v>416.49</v>
      </c>
      <c r="J34" s="40">
        <f t="shared" si="2"/>
        <v>416.49</v>
      </c>
      <c r="K34" s="40">
        <v>416.49</v>
      </c>
      <c r="L34" s="40">
        <f t="shared" si="3"/>
        <v>416.49</v>
      </c>
      <c r="M34" s="150">
        <f t="shared" si="0"/>
        <v>5.3035883807240171E-3</v>
      </c>
    </row>
    <row r="35" spans="1:16">
      <c r="A35" s="32">
        <v>7</v>
      </c>
      <c r="B35" s="32"/>
      <c r="C35" s="32"/>
      <c r="D35" s="32" t="s">
        <v>1535</v>
      </c>
      <c r="E35" s="32"/>
      <c r="F35" s="34"/>
      <c r="G35" s="32"/>
      <c r="H35" s="32"/>
      <c r="I35" s="32"/>
      <c r="J35" s="32"/>
      <c r="K35" s="35">
        <f>SUM(K36:K38)</f>
        <v>25291.16</v>
      </c>
      <c r="L35" s="35">
        <f>SUM(L36:L38)</f>
        <v>25291.16</v>
      </c>
      <c r="M35" s="36">
        <f t="shared" si="0"/>
        <v>0.32205791810375289</v>
      </c>
    </row>
    <row r="36" spans="1:16" ht="25">
      <c r="A36" s="37" t="s">
        <v>1017</v>
      </c>
      <c r="B36" s="39" t="s">
        <v>1584</v>
      </c>
      <c r="C36" s="37" t="s">
        <v>63</v>
      </c>
      <c r="D36" s="37" t="s">
        <v>1585</v>
      </c>
      <c r="E36" s="38" t="s">
        <v>65</v>
      </c>
      <c r="F36" s="39">
        <v>2</v>
      </c>
      <c r="G36" s="40">
        <v>2589.2600000000002</v>
      </c>
      <c r="H36" s="40">
        <f t="shared" si="1"/>
        <v>2468.08</v>
      </c>
      <c r="I36" s="40">
        <v>2984.89</v>
      </c>
      <c r="J36" s="40">
        <f t="shared" si="2"/>
        <v>2984.89</v>
      </c>
      <c r="K36" s="40">
        <v>5969.78</v>
      </c>
      <c r="L36" s="40">
        <f t="shared" si="3"/>
        <v>5969.78</v>
      </c>
      <c r="M36" s="150">
        <f t="shared" si="0"/>
        <v>7.6019246184731021E-2</v>
      </c>
      <c r="P36" s="92"/>
    </row>
    <row r="37" spans="1:16" ht="25">
      <c r="A37" s="37" t="s">
        <v>1144</v>
      </c>
      <c r="B37" s="39" t="s">
        <v>1586</v>
      </c>
      <c r="C37" s="37" t="s">
        <v>63</v>
      </c>
      <c r="D37" s="37" t="s">
        <v>1587</v>
      </c>
      <c r="E37" s="38" t="s">
        <v>65</v>
      </c>
      <c r="F37" s="39">
        <v>5</v>
      </c>
      <c r="G37" s="40">
        <v>2443.33</v>
      </c>
      <c r="H37" s="40">
        <f t="shared" si="1"/>
        <v>2328.98</v>
      </c>
      <c r="I37" s="40">
        <v>2816.67</v>
      </c>
      <c r="J37" s="40">
        <f t="shared" si="2"/>
        <v>2816.67</v>
      </c>
      <c r="K37" s="40">
        <v>14083.35</v>
      </c>
      <c r="L37" s="40">
        <f t="shared" si="3"/>
        <v>14083.35</v>
      </c>
      <c r="M37" s="150">
        <f t="shared" si="0"/>
        <v>0.17933753852834303</v>
      </c>
    </row>
    <row r="38" spans="1:16" ht="25">
      <c r="A38" s="37" t="s">
        <v>1240</v>
      </c>
      <c r="B38" s="39" t="s">
        <v>1588</v>
      </c>
      <c r="C38" s="37" t="s">
        <v>63</v>
      </c>
      <c r="D38" s="37" t="s">
        <v>1589</v>
      </c>
      <c r="E38" s="38" t="s">
        <v>65</v>
      </c>
      <c r="F38" s="39">
        <v>1</v>
      </c>
      <c r="G38" s="40">
        <v>4543.75</v>
      </c>
      <c r="H38" s="40">
        <f t="shared" si="1"/>
        <v>4331.1000000000004</v>
      </c>
      <c r="I38" s="40">
        <v>5238.03</v>
      </c>
      <c r="J38" s="40">
        <f t="shared" si="2"/>
        <v>5238.03</v>
      </c>
      <c r="K38" s="40">
        <v>5238.03</v>
      </c>
      <c r="L38" s="40">
        <f t="shared" si="3"/>
        <v>5238.03</v>
      </c>
      <c r="M38" s="150">
        <f t="shared" si="0"/>
        <v>6.6701133390678818E-2</v>
      </c>
    </row>
    <row r="39" spans="1:16">
      <c r="A39" s="41"/>
      <c r="B39" s="41"/>
      <c r="C39" s="41"/>
      <c r="D39" s="41"/>
      <c r="E39" s="41"/>
      <c r="F39" s="41"/>
      <c r="G39" s="41"/>
      <c r="H39" s="41"/>
      <c r="I39" s="41"/>
      <c r="J39" s="41"/>
      <c r="K39" s="41"/>
      <c r="L39" s="41"/>
      <c r="M39" s="41"/>
    </row>
    <row r="40" spans="1:16">
      <c r="A40" s="143"/>
      <c r="B40" s="143"/>
      <c r="C40" s="143"/>
      <c r="D40" s="144"/>
      <c r="E40" s="145"/>
      <c r="F40" s="143"/>
      <c r="G40" s="143"/>
      <c r="H40" s="145"/>
      <c r="I40" s="146"/>
      <c r="J40" s="41"/>
      <c r="K40" s="142" t="s">
        <v>1835</v>
      </c>
      <c r="L40" s="142" t="s">
        <v>1836</v>
      </c>
      <c r="M40" s="143"/>
    </row>
    <row r="41" spans="1:16">
      <c r="A41" s="143"/>
      <c r="B41" s="143"/>
      <c r="C41" s="143"/>
      <c r="D41" s="144"/>
      <c r="E41" s="145"/>
      <c r="F41" s="143"/>
      <c r="G41" s="143"/>
      <c r="H41" s="145"/>
      <c r="I41" s="146"/>
      <c r="J41" s="145" t="s">
        <v>1840</v>
      </c>
      <c r="K41" s="135">
        <f>K35+K26+K18+K16+K14+K12+K10</f>
        <v>78529.850000000006</v>
      </c>
      <c r="L41" s="135">
        <f>L35+L26+L18+L16+L14+L12+L10</f>
        <v>78529.850000000006</v>
      </c>
      <c r="M41" s="143"/>
    </row>
    <row r="42" spans="1:16">
      <c r="A42" s="147"/>
      <c r="B42" s="147"/>
      <c r="C42" s="147"/>
      <c r="D42" s="147"/>
      <c r="E42" s="147"/>
      <c r="F42" s="147"/>
      <c r="G42" s="147"/>
      <c r="H42" s="147"/>
      <c r="I42" s="147"/>
      <c r="J42" s="147"/>
      <c r="K42" s="147"/>
      <c r="L42" s="147"/>
      <c r="M42" s="147"/>
    </row>
    <row r="43" spans="1:16">
      <c r="A43" s="148"/>
    </row>
  </sheetData>
  <sheetProtection algorithmName="SHA-512" hashValue="U4iTYGDUmE2Y3BK4JaePEAuc5Vof5M7i7sQ7VFbBqUVp+4TkT51yUvU8OisG1LbIV7FMLV5LKGEXHctY5Er5iQ==" saltValue="jkmZDrCz4XNwTIsRsN64XA==" spinCount="100000" sheet="1" objects="1" scenarios="1"/>
  <mergeCells count="7">
    <mergeCell ref="E1:F1"/>
    <mergeCell ref="G1:I1"/>
    <mergeCell ref="E2:F2"/>
    <mergeCell ref="G2:I2"/>
    <mergeCell ref="A8:M8"/>
    <mergeCell ref="K5:M5"/>
    <mergeCell ref="K6:M6"/>
  </mergeCells>
  <pageMargins left="0.511811024" right="0.511811024" top="0.78740157499999996" bottom="0.78740157499999996" header="0.31496062000000002" footer="0.31496062000000002"/>
  <pageSetup paperSize="9" scale="3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0E4C3-D090-4451-806C-75657561C357}">
  <dimension ref="A1:J700"/>
  <sheetViews>
    <sheetView workbookViewId="0"/>
  </sheetViews>
  <sheetFormatPr defaultRowHeight="14.5"/>
  <cols>
    <col min="1" max="1" width="20.7265625" customWidth="1"/>
    <col min="2" max="2" width="68.54296875" bestFit="1" customWidth="1"/>
    <col min="3" max="3" width="5.81640625" bestFit="1" customWidth="1"/>
    <col min="4" max="4" width="11.453125" bestFit="1" customWidth="1"/>
    <col min="5" max="5" width="68.54296875" bestFit="1" customWidth="1"/>
    <col min="6" max="6" width="22.453125" bestFit="1" customWidth="1"/>
  </cols>
  <sheetData>
    <row r="1" spans="1:10">
      <c r="A1" s="56"/>
      <c r="B1" s="56" t="s">
        <v>47</v>
      </c>
      <c r="C1" s="56"/>
      <c r="D1" s="56"/>
      <c r="E1" s="56"/>
      <c r="F1" s="209"/>
      <c r="G1" s="209"/>
      <c r="H1" s="209"/>
      <c r="I1" s="209"/>
      <c r="J1" s="209"/>
    </row>
    <row r="2" spans="1:10">
      <c r="A2" s="57"/>
      <c r="B2" s="57" t="s">
        <v>1508</v>
      </c>
      <c r="C2" s="57"/>
      <c r="D2" s="57"/>
      <c r="E2" s="57"/>
      <c r="F2" s="209"/>
      <c r="G2" s="209"/>
      <c r="H2" s="209"/>
      <c r="I2" s="209"/>
      <c r="J2" s="209"/>
    </row>
    <row r="3" spans="1:10" ht="51.75" customHeight="1">
      <c r="A3" s="213" t="s">
        <v>1509</v>
      </c>
      <c r="B3" s="209"/>
      <c r="C3" s="209"/>
      <c r="D3" s="209"/>
      <c r="E3" s="209"/>
    </row>
    <row r="4" spans="1:10">
      <c r="A4" s="58" t="s">
        <v>48</v>
      </c>
      <c r="B4" s="58" t="s">
        <v>51</v>
      </c>
      <c r="C4" s="59" t="s">
        <v>52</v>
      </c>
      <c r="D4" s="60" t="s">
        <v>53</v>
      </c>
      <c r="E4" s="58" t="s">
        <v>1509</v>
      </c>
    </row>
    <row r="5" spans="1:10">
      <c r="A5" s="32" t="s">
        <v>22</v>
      </c>
      <c r="B5" s="32" t="s">
        <v>23</v>
      </c>
      <c r="C5" s="33"/>
      <c r="D5" s="34"/>
      <c r="E5" s="32"/>
    </row>
    <row r="6" spans="1:10">
      <c r="A6" s="32" t="s">
        <v>57</v>
      </c>
      <c r="B6" s="32" t="s">
        <v>58</v>
      </c>
      <c r="C6" s="33"/>
      <c r="D6" s="34"/>
      <c r="E6" s="32"/>
    </row>
    <row r="7" spans="1:10">
      <c r="A7" s="32" t="s">
        <v>59</v>
      </c>
      <c r="B7" s="32" t="s">
        <v>60</v>
      </c>
      <c r="C7" s="33"/>
      <c r="D7" s="34"/>
      <c r="E7" s="32"/>
    </row>
    <row r="8" spans="1:10">
      <c r="A8" s="37" t="s">
        <v>61</v>
      </c>
      <c r="B8" s="37" t="s">
        <v>64</v>
      </c>
      <c r="C8" s="38" t="s">
        <v>65</v>
      </c>
      <c r="D8" s="39">
        <v>1</v>
      </c>
      <c r="E8" s="37" t="s">
        <v>1510</v>
      </c>
    </row>
    <row r="9" spans="1:10">
      <c r="A9" s="32" t="s">
        <v>66</v>
      </c>
      <c r="B9" s="32" t="s">
        <v>67</v>
      </c>
      <c r="C9" s="33"/>
      <c r="D9" s="34"/>
      <c r="E9" s="32"/>
    </row>
    <row r="10" spans="1:10" ht="37.5">
      <c r="A10" s="37" t="s">
        <v>68</v>
      </c>
      <c r="B10" s="37" t="s">
        <v>70</v>
      </c>
      <c r="C10" s="38" t="s">
        <v>71</v>
      </c>
      <c r="D10" s="39">
        <v>22</v>
      </c>
      <c r="E10" s="37" t="s">
        <v>1511</v>
      </c>
    </row>
    <row r="11" spans="1:10" ht="50">
      <c r="A11" s="37" t="s">
        <v>72</v>
      </c>
      <c r="B11" s="37" t="s">
        <v>74</v>
      </c>
      <c r="C11" s="38" t="s">
        <v>71</v>
      </c>
      <c r="D11" s="39">
        <v>11</v>
      </c>
      <c r="E11" s="37" t="s">
        <v>1512</v>
      </c>
    </row>
    <row r="12" spans="1:10">
      <c r="A12" s="37" t="s">
        <v>75</v>
      </c>
      <c r="B12" s="37" t="s">
        <v>77</v>
      </c>
      <c r="C12" s="38" t="s">
        <v>71</v>
      </c>
      <c r="D12" s="39">
        <v>11</v>
      </c>
      <c r="E12" s="37" t="s">
        <v>1513</v>
      </c>
    </row>
    <row r="13" spans="1:10">
      <c r="A13" s="37" t="s">
        <v>78</v>
      </c>
      <c r="B13" s="37" t="s">
        <v>80</v>
      </c>
      <c r="C13" s="38" t="s">
        <v>71</v>
      </c>
      <c r="D13" s="39">
        <v>11</v>
      </c>
      <c r="E13" s="37" t="s">
        <v>1514</v>
      </c>
    </row>
    <row r="14" spans="1:10" ht="87.5">
      <c r="A14" s="37" t="s">
        <v>81</v>
      </c>
      <c r="B14" s="37" t="s">
        <v>83</v>
      </c>
      <c r="C14" s="38" t="s">
        <v>84</v>
      </c>
      <c r="D14" s="39">
        <v>61.78</v>
      </c>
      <c r="E14" s="37" t="s">
        <v>1515</v>
      </c>
    </row>
    <row r="15" spans="1:10" ht="75">
      <c r="A15" s="37" t="s">
        <v>85</v>
      </c>
      <c r="B15" s="37" t="s">
        <v>87</v>
      </c>
      <c r="C15" s="38" t="s">
        <v>65</v>
      </c>
      <c r="D15" s="39">
        <v>5</v>
      </c>
      <c r="E15" s="37" t="s">
        <v>1516</v>
      </c>
    </row>
    <row r="16" spans="1:10">
      <c r="A16" s="32" t="s">
        <v>88</v>
      </c>
      <c r="B16" s="32" t="s">
        <v>89</v>
      </c>
      <c r="C16" s="33"/>
      <c r="D16" s="34"/>
      <c r="E16" s="32"/>
    </row>
    <row r="17" spans="1:5" ht="25">
      <c r="A17" s="37" t="s">
        <v>90</v>
      </c>
      <c r="B17" s="37" t="s">
        <v>92</v>
      </c>
      <c r="C17" s="38" t="s">
        <v>65</v>
      </c>
      <c r="D17" s="39">
        <v>1</v>
      </c>
      <c r="E17" s="37" t="s">
        <v>1517</v>
      </c>
    </row>
    <row r="18" spans="1:5" ht="37.5">
      <c r="A18" s="37" t="s">
        <v>93</v>
      </c>
      <c r="B18" s="37" t="s">
        <v>95</v>
      </c>
      <c r="C18" s="38" t="s">
        <v>65</v>
      </c>
      <c r="D18" s="39">
        <v>1</v>
      </c>
      <c r="E18" s="37" t="s">
        <v>1517</v>
      </c>
    </row>
    <row r="19" spans="1:5">
      <c r="A19" s="32" t="s">
        <v>96</v>
      </c>
      <c r="B19" s="32" t="s">
        <v>97</v>
      </c>
      <c r="C19" s="33"/>
      <c r="D19" s="34"/>
      <c r="E19" s="32"/>
    </row>
    <row r="20" spans="1:5" ht="25">
      <c r="A20" s="37" t="s">
        <v>98</v>
      </c>
      <c r="B20" s="37" t="s">
        <v>99</v>
      </c>
      <c r="C20" s="38" t="s">
        <v>84</v>
      </c>
      <c r="D20" s="39">
        <v>429.24</v>
      </c>
      <c r="E20" s="37" t="s">
        <v>1518</v>
      </c>
    </row>
    <row r="21" spans="1:5" ht="87.5">
      <c r="A21" s="37" t="s">
        <v>100</v>
      </c>
      <c r="B21" s="37" t="s">
        <v>101</v>
      </c>
      <c r="C21" s="38" t="s">
        <v>84</v>
      </c>
      <c r="D21" s="39">
        <v>7.38</v>
      </c>
      <c r="E21" s="37" t="s">
        <v>1519</v>
      </c>
    </row>
    <row r="22" spans="1:5">
      <c r="A22" s="32" t="s">
        <v>102</v>
      </c>
      <c r="B22" s="32" t="s">
        <v>103</v>
      </c>
      <c r="C22" s="33"/>
      <c r="D22" s="34"/>
      <c r="E22" s="32"/>
    </row>
    <row r="23" spans="1:5">
      <c r="A23" s="37" t="s">
        <v>104</v>
      </c>
      <c r="B23" s="37" t="s">
        <v>106</v>
      </c>
      <c r="C23" s="38" t="s">
        <v>107</v>
      </c>
      <c r="D23" s="39">
        <v>11</v>
      </c>
      <c r="E23" s="37" t="s">
        <v>1520</v>
      </c>
    </row>
    <row r="24" spans="1:5" ht="25">
      <c r="A24" s="37" t="s">
        <v>108</v>
      </c>
      <c r="B24" s="37" t="s">
        <v>110</v>
      </c>
      <c r="C24" s="38" t="s">
        <v>107</v>
      </c>
      <c r="D24" s="39">
        <v>11</v>
      </c>
      <c r="E24" s="37" t="s">
        <v>1520</v>
      </c>
    </row>
    <row r="25" spans="1:5">
      <c r="A25" s="32" t="s">
        <v>111</v>
      </c>
      <c r="B25" s="32" t="s">
        <v>112</v>
      </c>
      <c r="C25" s="33"/>
      <c r="D25" s="34"/>
      <c r="E25" s="32"/>
    </row>
    <row r="26" spans="1:5" ht="25">
      <c r="A26" s="37" t="s">
        <v>113</v>
      </c>
      <c r="B26" s="37" t="s">
        <v>114</v>
      </c>
      <c r="C26" s="38" t="s">
        <v>115</v>
      </c>
      <c r="D26" s="39">
        <v>111</v>
      </c>
      <c r="E26" s="37" t="s">
        <v>1521</v>
      </c>
    </row>
    <row r="27" spans="1:5">
      <c r="A27" s="32" t="s">
        <v>24</v>
      </c>
      <c r="B27" s="32" t="s">
        <v>25</v>
      </c>
      <c r="C27" s="33"/>
      <c r="D27" s="34"/>
      <c r="E27" s="32"/>
    </row>
    <row r="28" spans="1:5">
      <c r="A28" s="32" t="s">
        <v>116</v>
      </c>
      <c r="B28" s="32" t="s">
        <v>117</v>
      </c>
      <c r="C28" s="33"/>
      <c r="D28" s="34"/>
      <c r="E28" s="32"/>
    </row>
    <row r="29" spans="1:5" ht="37.5">
      <c r="A29" s="37" t="s">
        <v>118</v>
      </c>
      <c r="B29" s="37" t="s">
        <v>119</v>
      </c>
      <c r="C29" s="38" t="s">
        <v>84</v>
      </c>
      <c r="D29" s="39">
        <v>2355.75</v>
      </c>
      <c r="E29" s="37" t="s">
        <v>1593</v>
      </c>
    </row>
    <row r="30" spans="1:5" ht="25">
      <c r="A30" s="37" t="s">
        <v>120</v>
      </c>
      <c r="B30" s="37" t="s">
        <v>121</v>
      </c>
      <c r="C30" s="38" t="s">
        <v>65</v>
      </c>
      <c r="D30" s="39">
        <v>11</v>
      </c>
      <c r="E30" s="37" t="s">
        <v>1522</v>
      </c>
    </row>
    <row r="31" spans="1:5" ht="25">
      <c r="A31" s="37" t="s">
        <v>122</v>
      </c>
      <c r="B31" s="37" t="s">
        <v>123</v>
      </c>
      <c r="C31" s="38" t="s">
        <v>65</v>
      </c>
      <c r="D31" s="39">
        <v>11</v>
      </c>
      <c r="E31" s="37" t="s">
        <v>1522</v>
      </c>
    </row>
    <row r="32" spans="1:5" ht="25">
      <c r="A32" s="37" t="s">
        <v>124</v>
      </c>
      <c r="B32" s="37" t="s">
        <v>125</v>
      </c>
      <c r="C32" s="38" t="s">
        <v>126</v>
      </c>
      <c r="D32" s="39">
        <v>371.65</v>
      </c>
      <c r="E32" s="37" t="s">
        <v>1611</v>
      </c>
    </row>
    <row r="33" spans="1:6" ht="50">
      <c r="A33" s="37" t="s">
        <v>127</v>
      </c>
      <c r="B33" s="37" t="s">
        <v>128</v>
      </c>
      <c r="C33" s="38" t="s">
        <v>126</v>
      </c>
      <c r="D33" s="39">
        <v>232.55</v>
      </c>
      <c r="E33" s="37" t="s">
        <v>1611</v>
      </c>
    </row>
    <row r="34" spans="1:6">
      <c r="A34" s="32" t="s">
        <v>129</v>
      </c>
      <c r="B34" s="32" t="s">
        <v>130</v>
      </c>
      <c r="C34" s="33"/>
      <c r="D34" s="34"/>
      <c r="E34" s="32"/>
    </row>
    <row r="35" spans="1:6">
      <c r="A35" s="32" t="s">
        <v>131</v>
      </c>
      <c r="B35" s="32" t="s">
        <v>132</v>
      </c>
      <c r="C35" s="33"/>
      <c r="D35" s="34"/>
      <c r="E35" s="32"/>
    </row>
    <row r="36" spans="1:6" ht="37.5">
      <c r="A36" s="37" t="s">
        <v>133</v>
      </c>
      <c r="B36" s="37" t="s">
        <v>134</v>
      </c>
      <c r="C36" s="38" t="s">
        <v>84</v>
      </c>
      <c r="D36" s="39">
        <v>1386.68</v>
      </c>
      <c r="E36" s="37" t="s">
        <v>1612</v>
      </c>
    </row>
    <row r="37" spans="1:6" ht="37.5">
      <c r="A37" s="37" t="s">
        <v>135</v>
      </c>
      <c r="B37" s="37" t="s">
        <v>137</v>
      </c>
      <c r="C37" s="38" t="s">
        <v>84</v>
      </c>
      <c r="D37" s="39">
        <v>1386.68</v>
      </c>
      <c r="E37" s="37" t="s">
        <v>1612</v>
      </c>
    </row>
    <row r="38" spans="1:6" ht="25">
      <c r="A38" s="37" t="s">
        <v>138</v>
      </c>
      <c r="B38" s="37" t="s">
        <v>140</v>
      </c>
      <c r="C38" s="38" t="s">
        <v>84</v>
      </c>
      <c r="D38" s="39">
        <v>1386.68</v>
      </c>
      <c r="E38" s="37" t="s">
        <v>1612</v>
      </c>
    </row>
    <row r="39" spans="1:6">
      <c r="A39" s="32" t="s">
        <v>141</v>
      </c>
      <c r="B39" s="32" t="s">
        <v>142</v>
      </c>
      <c r="C39" s="33"/>
      <c r="D39" s="34"/>
      <c r="E39" s="32"/>
    </row>
    <row r="40" spans="1:6" ht="50">
      <c r="A40" s="37" t="s">
        <v>143</v>
      </c>
      <c r="B40" s="37" t="s">
        <v>144</v>
      </c>
      <c r="C40" s="38" t="s">
        <v>126</v>
      </c>
      <c r="D40" s="39">
        <v>277.33999999999997</v>
      </c>
      <c r="E40" s="37" t="s">
        <v>1609</v>
      </c>
    </row>
    <row r="41" spans="1:6" ht="25">
      <c r="A41" s="37" t="s">
        <v>145</v>
      </c>
      <c r="B41" s="37" t="s">
        <v>147</v>
      </c>
      <c r="C41" s="38" t="s">
        <v>148</v>
      </c>
      <c r="D41" s="39">
        <v>877.71</v>
      </c>
      <c r="E41" s="37" t="s">
        <v>1608</v>
      </c>
      <c r="F41" s="73"/>
    </row>
    <row r="42" spans="1:6" s="79" customFormat="1" ht="262.5">
      <c r="A42" s="76" t="s">
        <v>149</v>
      </c>
      <c r="B42" s="76" t="s">
        <v>151</v>
      </c>
      <c r="C42" s="77" t="s">
        <v>126</v>
      </c>
      <c r="D42" s="78">
        <v>37.380000000000003</v>
      </c>
      <c r="E42" s="76" t="s">
        <v>1610</v>
      </c>
    </row>
    <row r="43" spans="1:6" ht="25">
      <c r="A43" s="37" t="s">
        <v>152</v>
      </c>
      <c r="B43" s="37" t="s">
        <v>153</v>
      </c>
      <c r="C43" s="38" t="s">
        <v>148</v>
      </c>
      <c r="D43" s="39">
        <v>171.93</v>
      </c>
      <c r="E43" s="37" t="s">
        <v>1614</v>
      </c>
    </row>
    <row r="44" spans="1:6" ht="25">
      <c r="A44" s="37" t="s">
        <v>1613</v>
      </c>
      <c r="B44" s="37" t="s">
        <v>156</v>
      </c>
      <c r="C44" s="38" t="s">
        <v>126</v>
      </c>
      <c r="D44" s="39">
        <v>277.33999999999997</v>
      </c>
      <c r="E44" s="37" t="s">
        <v>1607</v>
      </c>
    </row>
    <row r="45" spans="1:6">
      <c r="A45" s="32" t="s">
        <v>157</v>
      </c>
      <c r="B45" s="32" t="s">
        <v>158</v>
      </c>
      <c r="C45" s="33"/>
      <c r="D45" s="34"/>
      <c r="E45" s="32"/>
    </row>
    <row r="46" spans="1:6" ht="37.5">
      <c r="A46" s="37" t="s">
        <v>159</v>
      </c>
      <c r="B46" s="37" t="s">
        <v>160</v>
      </c>
      <c r="C46" s="38" t="s">
        <v>126</v>
      </c>
      <c r="D46" s="39">
        <v>138.66999999999999</v>
      </c>
      <c r="E46" s="37" t="s">
        <v>1615</v>
      </c>
    </row>
    <row r="47" spans="1:6" ht="25">
      <c r="A47" s="37" t="s">
        <v>161</v>
      </c>
      <c r="B47" s="37" t="s">
        <v>147</v>
      </c>
      <c r="C47" s="38" t="s">
        <v>148</v>
      </c>
      <c r="D47" s="39">
        <v>637.86</v>
      </c>
      <c r="E47" s="37" t="s">
        <v>1616</v>
      </c>
    </row>
    <row r="48" spans="1:6" ht="25">
      <c r="A48" s="37" t="s">
        <v>162</v>
      </c>
      <c r="B48" s="37" t="s">
        <v>156</v>
      </c>
      <c r="C48" s="38" t="s">
        <v>126</v>
      </c>
      <c r="D48" s="39">
        <v>138.66999999999999</v>
      </c>
      <c r="E48" s="37" t="s">
        <v>1615</v>
      </c>
    </row>
    <row r="49" spans="1:5">
      <c r="A49" s="32" t="s">
        <v>163</v>
      </c>
      <c r="B49" s="32" t="s">
        <v>164</v>
      </c>
      <c r="C49" s="33"/>
      <c r="D49" s="34"/>
      <c r="E49" s="32"/>
    </row>
    <row r="50" spans="1:5" ht="25">
      <c r="A50" s="37" t="s">
        <v>165</v>
      </c>
      <c r="B50" s="37" t="s">
        <v>166</v>
      </c>
      <c r="C50" s="38" t="s">
        <v>126</v>
      </c>
      <c r="D50" s="39">
        <v>69.33</v>
      </c>
      <c r="E50" s="37" t="s">
        <v>1620</v>
      </c>
    </row>
    <row r="51" spans="1:5" ht="37.5">
      <c r="A51" s="37" t="s">
        <v>167</v>
      </c>
      <c r="B51" s="37" t="s">
        <v>168</v>
      </c>
      <c r="C51" s="38" t="s">
        <v>169</v>
      </c>
      <c r="D51" s="39">
        <v>814.81</v>
      </c>
      <c r="E51" s="37" t="s">
        <v>1594</v>
      </c>
    </row>
    <row r="52" spans="1:5" ht="37.5">
      <c r="A52" s="37" t="s">
        <v>170</v>
      </c>
      <c r="B52" s="37" t="s">
        <v>1619</v>
      </c>
      <c r="C52" s="38" t="s">
        <v>84</v>
      </c>
      <c r="D52" s="39">
        <v>1386.68</v>
      </c>
      <c r="E52" s="37" t="s">
        <v>1612</v>
      </c>
    </row>
    <row r="53" spans="1:5" ht="37.5">
      <c r="A53" s="37" t="s">
        <v>1617</v>
      </c>
      <c r="B53" s="37" t="s">
        <v>1618</v>
      </c>
      <c r="C53" s="38" t="s">
        <v>84</v>
      </c>
      <c r="D53" s="39">
        <v>1386.68</v>
      </c>
      <c r="E53" s="37" t="s">
        <v>1612</v>
      </c>
    </row>
    <row r="54" spans="1:5">
      <c r="A54" s="32" t="s">
        <v>26</v>
      </c>
      <c r="B54" s="32" t="s">
        <v>27</v>
      </c>
      <c r="C54" s="33"/>
      <c r="D54" s="34"/>
      <c r="E54" s="32"/>
    </row>
    <row r="55" spans="1:5">
      <c r="A55" s="32" t="s">
        <v>171</v>
      </c>
      <c r="B55" s="32" t="s">
        <v>172</v>
      </c>
      <c r="C55" s="33"/>
      <c r="D55" s="34"/>
      <c r="E55" s="32"/>
    </row>
    <row r="56" spans="1:5" ht="25">
      <c r="A56" s="37" t="s">
        <v>173</v>
      </c>
      <c r="B56" s="37" t="s">
        <v>174</v>
      </c>
      <c r="C56" s="38" t="s">
        <v>115</v>
      </c>
      <c r="D56" s="39">
        <v>110.7</v>
      </c>
      <c r="E56" s="37" t="s">
        <v>1595</v>
      </c>
    </row>
    <row r="57" spans="1:5" ht="50">
      <c r="A57" s="37" t="s">
        <v>175</v>
      </c>
      <c r="B57" s="37" t="s">
        <v>176</v>
      </c>
      <c r="C57" s="38" t="s">
        <v>115</v>
      </c>
      <c r="D57" s="39">
        <v>28.8</v>
      </c>
      <c r="E57" s="37" t="s">
        <v>1596</v>
      </c>
    </row>
    <row r="58" spans="1:5" ht="50">
      <c r="A58" s="37" t="s">
        <v>177</v>
      </c>
      <c r="B58" s="37" t="s">
        <v>178</v>
      </c>
      <c r="C58" s="38" t="s">
        <v>115</v>
      </c>
      <c r="D58" s="39">
        <v>81.900000000000006</v>
      </c>
      <c r="E58" s="37" t="s">
        <v>1597</v>
      </c>
    </row>
    <row r="59" spans="1:5" ht="50">
      <c r="A59" s="37" t="s">
        <v>179</v>
      </c>
      <c r="B59" s="37" t="s">
        <v>180</v>
      </c>
      <c r="C59" s="38" t="s">
        <v>126</v>
      </c>
      <c r="D59" s="39">
        <v>46.58</v>
      </c>
      <c r="E59" s="37" t="s">
        <v>1598</v>
      </c>
    </row>
    <row r="60" spans="1:5" ht="50">
      <c r="A60" s="37" t="s">
        <v>181</v>
      </c>
      <c r="B60" s="37" t="s">
        <v>182</v>
      </c>
      <c r="C60" s="38" t="s">
        <v>126</v>
      </c>
      <c r="D60" s="39">
        <v>274.22000000000003</v>
      </c>
      <c r="E60" s="37" t="s">
        <v>1599</v>
      </c>
    </row>
    <row r="61" spans="1:5" ht="25">
      <c r="A61" s="37" t="s">
        <v>183</v>
      </c>
      <c r="B61" s="37" t="s">
        <v>184</v>
      </c>
      <c r="C61" s="38" t="s">
        <v>84</v>
      </c>
      <c r="D61" s="39">
        <v>104.94</v>
      </c>
      <c r="E61" s="37" t="s">
        <v>1600</v>
      </c>
    </row>
    <row r="62" spans="1:5" ht="50">
      <c r="A62" s="37" t="s">
        <v>185</v>
      </c>
      <c r="B62" s="37" t="s">
        <v>186</v>
      </c>
      <c r="C62" s="38" t="s">
        <v>126</v>
      </c>
      <c r="D62" s="39">
        <v>230.78</v>
      </c>
      <c r="E62" s="37" t="s">
        <v>1601</v>
      </c>
    </row>
    <row r="63" spans="1:5">
      <c r="A63" s="32" t="s">
        <v>187</v>
      </c>
      <c r="B63" s="32" t="s">
        <v>188</v>
      </c>
      <c r="C63" s="33"/>
      <c r="D63" s="34"/>
      <c r="E63" s="32"/>
    </row>
    <row r="64" spans="1:5" ht="25">
      <c r="A64" s="37" t="s">
        <v>189</v>
      </c>
      <c r="B64" s="37" t="s">
        <v>190</v>
      </c>
      <c r="C64" s="38" t="s">
        <v>65</v>
      </c>
      <c r="D64" s="39">
        <v>4</v>
      </c>
      <c r="E64" s="37" t="s">
        <v>1602</v>
      </c>
    </row>
    <row r="65" spans="1:5" ht="37.5">
      <c r="A65" s="37" t="s">
        <v>191</v>
      </c>
      <c r="B65" s="37" t="s">
        <v>192</v>
      </c>
      <c r="C65" s="38" t="s">
        <v>65</v>
      </c>
      <c r="D65" s="39">
        <v>4</v>
      </c>
      <c r="E65" s="37" t="s">
        <v>1602</v>
      </c>
    </row>
    <row r="66" spans="1:5" ht="25">
      <c r="A66" s="37" t="s">
        <v>193</v>
      </c>
      <c r="B66" s="37" t="s">
        <v>194</v>
      </c>
      <c r="C66" s="38" t="s">
        <v>115</v>
      </c>
      <c r="D66" s="39">
        <v>1.1499999999999999</v>
      </c>
      <c r="E66" s="37" t="s">
        <v>1603</v>
      </c>
    </row>
    <row r="67" spans="1:5" ht="37.5">
      <c r="A67" s="37" t="s">
        <v>195</v>
      </c>
      <c r="B67" s="37" t="s">
        <v>196</v>
      </c>
      <c r="C67" s="38" t="s">
        <v>65</v>
      </c>
      <c r="D67" s="39">
        <v>1</v>
      </c>
      <c r="E67" s="37" t="s">
        <v>1602</v>
      </c>
    </row>
    <row r="68" spans="1:5" ht="37.5">
      <c r="A68" s="37" t="s">
        <v>197</v>
      </c>
      <c r="B68" s="37" t="s">
        <v>199</v>
      </c>
      <c r="C68" s="38" t="s">
        <v>65</v>
      </c>
      <c r="D68" s="39">
        <v>4</v>
      </c>
      <c r="E68" s="37" t="s">
        <v>1602</v>
      </c>
    </row>
    <row r="69" spans="1:5">
      <c r="A69" s="32" t="s">
        <v>200</v>
      </c>
      <c r="B69" s="32" t="s">
        <v>201</v>
      </c>
      <c r="C69" s="33"/>
      <c r="D69" s="34"/>
      <c r="E69" s="32"/>
    </row>
    <row r="70" spans="1:5">
      <c r="A70" s="32" t="s">
        <v>202</v>
      </c>
      <c r="B70" s="32" t="s">
        <v>203</v>
      </c>
      <c r="C70" s="33"/>
      <c r="D70" s="34"/>
      <c r="E70" s="32"/>
    </row>
    <row r="71" spans="1:5" ht="50">
      <c r="A71" s="37" t="s">
        <v>204</v>
      </c>
      <c r="B71" s="37" t="s">
        <v>205</v>
      </c>
      <c r="C71" s="38" t="s">
        <v>115</v>
      </c>
      <c r="D71" s="39">
        <v>217.2</v>
      </c>
      <c r="E71" s="37" t="s">
        <v>1604</v>
      </c>
    </row>
    <row r="72" spans="1:5" ht="50">
      <c r="A72" s="37" t="s">
        <v>206</v>
      </c>
      <c r="B72" s="37" t="s">
        <v>207</v>
      </c>
      <c r="C72" s="38" t="s">
        <v>115</v>
      </c>
      <c r="D72" s="39">
        <v>9</v>
      </c>
      <c r="E72" s="37" t="s">
        <v>1604</v>
      </c>
    </row>
    <row r="73" spans="1:5" ht="25">
      <c r="A73" s="37" t="s">
        <v>208</v>
      </c>
      <c r="B73" s="37" t="s">
        <v>209</v>
      </c>
      <c r="C73" s="38" t="s">
        <v>115</v>
      </c>
      <c r="D73" s="39">
        <v>226.2</v>
      </c>
      <c r="E73" s="37" t="s">
        <v>1605</v>
      </c>
    </row>
    <row r="74" spans="1:5">
      <c r="A74" s="32" t="s">
        <v>210</v>
      </c>
      <c r="B74" s="32" t="s">
        <v>211</v>
      </c>
      <c r="C74" s="33"/>
      <c r="D74" s="34"/>
      <c r="E74" s="32"/>
    </row>
    <row r="75" spans="1:5" ht="50">
      <c r="A75" s="37" t="s">
        <v>212</v>
      </c>
      <c r="B75" s="37" t="s">
        <v>207</v>
      </c>
      <c r="C75" s="38" t="s">
        <v>115</v>
      </c>
      <c r="D75" s="39">
        <v>23.35</v>
      </c>
      <c r="E75" s="37" t="s">
        <v>1604</v>
      </c>
    </row>
    <row r="76" spans="1:5" ht="25">
      <c r="A76" s="37" t="s">
        <v>213</v>
      </c>
      <c r="B76" s="37" t="s">
        <v>209</v>
      </c>
      <c r="C76" s="38" t="s">
        <v>115</v>
      </c>
      <c r="D76" s="39">
        <v>23.35</v>
      </c>
      <c r="E76" s="37" t="s">
        <v>1604</v>
      </c>
    </row>
    <row r="77" spans="1:5" ht="25">
      <c r="A77" s="37" t="s">
        <v>214</v>
      </c>
      <c r="B77" s="37" t="s">
        <v>215</v>
      </c>
      <c r="C77" s="38" t="s">
        <v>115</v>
      </c>
      <c r="D77" s="39">
        <v>15</v>
      </c>
      <c r="E77" s="37" t="s">
        <v>1604</v>
      </c>
    </row>
    <row r="78" spans="1:5">
      <c r="A78" s="32" t="s">
        <v>28</v>
      </c>
      <c r="B78" s="32" t="s">
        <v>29</v>
      </c>
      <c r="C78" s="33"/>
      <c r="D78" s="34"/>
      <c r="E78" s="32"/>
    </row>
    <row r="79" spans="1:5">
      <c r="A79" s="32" t="s">
        <v>216</v>
      </c>
      <c r="B79" s="32" t="s">
        <v>217</v>
      </c>
      <c r="C79" s="33"/>
      <c r="D79" s="34"/>
      <c r="E79" s="32"/>
    </row>
    <row r="80" spans="1:5">
      <c r="A80" s="32" t="s">
        <v>218</v>
      </c>
      <c r="B80" s="32" t="s">
        <v>219</v>
      </c>
      <c r="C80" s="33"/>
      <c r="D80" s="34"/>
      <c r="E80" s="32"/>
    </row>
    <row r="81" spans="1:5" ht="37.5">
      <c r="A81" s="37" t="s">
        <v>220</v>
      </c>
      <c r="B81" s="37" t="s">
        <v>222</v>
      </c>
      <c r="C81" s="38" t="s">
        <v>115</v>
      </c>
      <c r="D81" s="39">
        <v>440</v>
      </c>
      <c r="E81" s="37" t="s">
        <v>1523</v>
      </c>
    </row>
    <row r="82" spans="1:5" ht="37.5">
      <c r="A82" s="37" t="s">
        <v>223</v>
      </c>
      <c r="B82" s="37" t="s">
        <v>225</v>
      </c>
      <c r="C82" s="38" t="s">
        <v>115</v>
      </c>
      <c r="D82" s="39">
        <v>104</v>
      </c>
      <c r="E82" s="37" t="s">
        <v>1523</v>
      </c>
    </row>
    <row r="83" spans="1:5" ht="25">
      <c r="A83" s="37" t="s">
        <v>226</v>
      </c>
      <c r="B83" s="37" t="s">
        <v>227</v>
      </c>
      <c r="C83" s="38" t="s">
        <v>228</v>
      </c>
      <c r="D83" s="39">
        <v>976</v>
      </c>
      <c r="E83" s="37" t="s">
        <v>1523</v>
      </c>
    </row>
    <row r="84" spans="1:5" ht="37.5">
      <c r="A84" s="37" t="s">
        <v>229</v>
      </c>
      <c r="B84" s="37" t="s">
        <v>231</v>
      </c>
      <c r="C84" s="38" t="s">
        <v>228</v>
      </c>
      <c r="D84" s="39">
        <v>148.1</v>
      </c>
      <c r="E84" s="37" t="s">
        <v>1523</v>
      </c>
    </row>
    <row r="85" spans="1:5" ht="25">
      <c r="A85" s="37" t="s">
        <v>232</v>
      </c>
      <c r="B85" s="37" t="s">
        <v>233</v>
      </c>
      <c r="C85" s="38" t="s">
        <v>65</v>
      </c>
      <c r="D85" s="39">
        <v>68</v>
      </c>
      <c r="E85" s="37" t="s">
        <v>1523</v>
      </c>
    </row>
    <row r="86" spans="1:5" ht="25">
      <c r="A86" s="37" t="s">
        <v>234</v>
      </c>
      <c r="B86" s="37" t="s">
        <v>235</v>
      </c>
      <c r="C86" s="38" t="s">
        <v>228</v>
      </c>
      <c r="D86" s="39">
        <v>186.55</v>
      </c>
      <c r="E86" s="37" t="s">
        <v>1523</v>
      </c>
    </row>
    <row r="87" spans="1:5">
      <c r="A87" s="32" t="s">
        <v>236</v>
      </c>
      <c r="B87" s="32" t="s">
        <v>237</v>
      </c>
      <c r="C87" s="33"/>
      <c r="D87" s="34"/>
      <c r="E87" s="32"/>
    </row>
    <row r="88" spans="1:5" ht="25">
      <c r="A88" s="37" t="s">
        <v>238</v>
      </c>
      <c r="B88" s="37" t="s">
        <v>239</v>
      </c>
      <c r="C88" s="38" t="s">
        <v>84</v>
      </c>
      <c r="D88" s="39">
        <v>32.49</v>
      </c>
      <c r="E88" s="37" t="s">
        <v>1523</v>
      </c>
    </row>
    <row r="89" spans="1:5" ht="37.5">
      <c r="A89" s="37" t="s">
        <v>240</v>
      </c>
      <c r="B89" s="37" t="s">
        <v>241</v>
      </c>
      <c r="C89" s="38" t="s">
        <v>126</v>
      </c>
      <c r="D89" s="39">
        <v>55.18</v>
      </c>
      <c r="E89" s="37" t="s">
        <v>1523</v>
      </c>
    </row>
    <row r="90" spans="1:5" ht="37.5">
      <c r="A90" s="37" t="s">
        <v>242</v>
      </c>
      <c r="B90" s="37" t="s">
        <v>243</v>
      </c>
      <c r="C90" s="38" t="s">
        <v>84</v>
      </c>
      <c r="D90" s="39">
        <v>94.32</v>
      </c>
      <c r="E90" s="37" t="s">
        <v>1523</v>
      </c>
    </row>
    <row r="91" spans="1:5" ht="37.5">
      <c r="A91" s="37" t="s">
        <v>244</v>
      </c>
      <c r="B91" s="37" t="s">
        <v>246</v>
      </c>
      <c r="C91" s="38" t="s">
        <v>126</v>
      </c>
      <c r="D91" s="39">
        <v>21.42</v>
      </c>
      <c r="E91" s="37" t="s">
        <v>1523</v>
      </c>
    </row>
    <row r="92" spans="1:5" ht="25">
      <c r="A92" s="37" t="s">
        <v>247</v>
      </c>
      <c r="B92" s="37" t="s">
        <v>248</v>
      </c>
      <c r="C92" s="38" t="s">
        <v>228</v>
      </c>
      <c r="D92" s="39">
        <v>63.27</v>
      </c>
      <c r="E92" s="37" t="s">
        <v>1523</v>
      </c>
    </row>
    <row r="93" spans="1:5" ht="25">
      <c r="A93" s="37" t="s">
        <v>249</v>
      </c>
      <c r="B93" s="37" t="s">
        <v>250</v>
      </c>
      <c r="C93" s="38" t="s">
        <v>228</v>
      </c>
      <c r="D93" s="39">
        <v>202.91</v>
      </c>
      <c r="E93" s="37" t="s">
        <v>1523</v>
      </c>
    </row>
    <row r="94" spans="1:5" ht="25">
      <c r="A94" s="37" t="s">
        <v>251</v>
      </c>
      <c r="B94" s="37" t="s">
        <v>252</v>
      </c>
      <c r="C94" s="38" t="s">
        <v>228</v>
      </c>
      <c r="D94" s="39">
        <v>105.73</v>
      </c>
      <c r="E94" s="37" t="s">
        <v>1523</v>
      </c>
    </row>
    <row r="95" spans="1:5" ht="25">
      <c r="A95" s="37" t="s">
        <v>253</v>
      </c>
      <c r="B95" s="37" t="s">
        <v>254</v>
      </c>
      <c r="C95" s="38" t="s">
        <v>228</v>
      </c>
      <c r="D95" s="39">
        <v>98.18</v>
      </c>
      <c r="E95" s="37" t="s">
        <v>1523</v>
      </c>
    </row>
    <row r="96" spans="1:5" ht="25">
      <c r="A96" s="37" t="s">
        <v>255</v>
      </c>
      <c r="B96" s="37" t="s">
        <v>256</v>
      </c>
      <c r="C96" s="38" t="s">
        <v>228</v>
      </c>
      <c r="D96" s="39">
        <v>203.64</v>
      </c>
      <c r="E96" s="37" t="s">
        <v>1523</v>
      </c>
    </row>
    <row r="97" spans="1:5">
      <c r="A97" s="32" t="s">
        <v>257</v>
      </c>
      <c r="B97" s="32" t="s">
        <v>258</v>
      </c>
      <c r="C97" s="33"/>
      <c r="D97" s="34"/>
      <c r="E97" s="32"/>
    </row>
    <row r="98" spans="1:5">
      <c r="A98" s="32" t="s">
        <v>259</v>
      </c>
      <c r="B98" s="32" t="s">
        <v>260</v>
      </c>
      <c r="C98" s="33"/>
      <c r="D98" s="34"/>
      <c r="E98" s="32"/>
    </row>
    <row r="99" spans="1:5" ht="37.5">
      <c r="A99" s="37" t="s">
        <v>261</v>
      </c>
      <c r="B99" s="37" t="s">
        <v>262</v>
      </c>
      <c r="C99" s="38" t="s">
        <v>84</v>
      </c>
      <c r="D99" s="39">
        <v>215.09</v>
      </c>
      <c r="E99" s="37" t="s">
        <v>1523</v>
      </c>
    </row>
    <row r="100" spans="1:5" ht="25">
      <c r="A100" s="37" t="s">
        <v>263</v>
      </c>
      <c r="B100" s="37" t="s">
        <v>264</v>
      </c>
      <c r="C100" s="38" t="s">
        <v>126</v>
      </c>
      <c r="D100" s="39">
        <v>11.54</v>
      </c>
      <c r="E100" s="37" t="s">
        <v>1523</v>
      </c>
    </row>
    <row r="101" spans="1:5" ht="37.5">
      <c r="A101" s="37" t="s">
        <v>265</v>
      </c>
      <c r="B101" s="37" t="s">
        <v>266</v>
      </c>
      <c r="C101" s="38" t="s">
        <v>228</v>
      </c>
      <c r="D101" s="39">
        <v>347.2</v>
      </c>
      <c r="E101" s="37" t="s">
        <v>1523</v>
      </c>
    </row>
    <row r="102" spans="1:5" ht="37.5">
      <c r="A102" s="37" t="s">
        <v>267</v>
      </c>
      <c r="B102" s="37" t="s">
        <v>268</v>
      </c>
      <c r="C102" s="38" t="s">
        <v>228</v>
      </c>
      <c r="D102" s="39">
        <v>53.4</v>
      </c>
      <c r="E102" s="37" t="s">
        <v>1523</v>
      </c>
    </row>
    <row r="103" spans="1:5" ht="37.5">
      <c r="A103" s="37" t="s">
        <v>269</v>
      </c>
      <c r="B103" s="37" t="s">
        <v>270</v>
      </c>
      <c r="C103" s="38" t="s">
        <v>228</v>
      </c>
      <c r="D103" s="39">
        <v>358.4</v>
      </c>
      <c r="E103" s="37" t="s">
        <v>1523</v>
      </c>
    </row>
    <row r="104" spans="1:5" ht="37.5">
      <c r="A104" s="37" t="s">
        <v>271</v>
      </c>
      <c r="B104" s="37" t="s">
        <v>272</v>
      </c>
      <c r="C104" s="38" t="s">
        <v>228</v>
      </c>
      <c r="D104" s="39">
        <v>939.1</v>
      </c>
      <c r="E104" s="37" t="s">
        <v>1523</v>
      </c>
    </row>
    <row r="105" spans="1:5">
      <c r="A105" s="32" t="s">
        <v>273</v>
      </c>
      <c r="B105" s="32" t="s">
        <v>274</v>
      </c>
      <c r="C105" s="33"/>
      <c r="D105" s="34"/>
      <c r="E105" s="32"/>
    </row>
    <row r="106" spans="1:5">
      <c r="A106" s="32" t="s">
        <v>275</v>
      </c>
      <c r="B106" s="32" t="s">
        <v>276</v>
      </c>
      <c r="C106" s="33"/>
      <c r="D106" s="34"/>
      <c r="E106" s="32"/>
    </row>
    <row r="107" spans="1:5" ht="25">
      <c r="A107" s="37" t="s">
        <v>277</v>
      </c>
      <c r="B107" s="37" t="s">
        <v>248</v>
      </c>
      <c r="C107" s="38" t="s">
        <v>228</v>
      </c>
      <c r="D107" s="39">
        <v>290</v>
      </c>
      <c r="E107" s="37" t="s">
        <v>1523</v>
      </c>
    </row>
    <row r="108" spans="1:5" ht="25">
      <c r="A108" s="37" t="s">
        <v>278</v>
      </c>
      <c r="B108" s="37" t="s">
        <v>254</v>
      </c>
      <c r="C108" s="38" t="s">
        <v>228</v>
      </c>
      <c r="D108" s="39">
        <v>791.5</v>
      </c>
      <c r="E108" s="37" t="s">
        <v>1523</v>
      </c>
    </row>
    <row r="109" spans="1:5" ht="25">
      <c r="A109" s="37" t="s">
        <v>279</v>
      </c>
      <c r="B109" s="37" t="s">
        <v>280</v>
      </c>
      <c r="C109" s="38" t="s">
        <v>84</v>
      </c>
      <c r="D109" s="39">
        <v>125.57</v>
      </c>
      <c r="E109" s="37" t="s">
        <v>1523</v>
      </c>
    </row>
    <row r="110" spans="1:5" ht="37.5">
      <c r="A110" s="37" t="s">
        <v>281</v>
      </c>
      <c r="B110" s="37" t="s">
        <v>246</v>
      </c>
      <c r="C110" s="38" t="s">
        <v>126</v>
      </c>
      <c r="D110" s="39">
        <v>12.54</v>
      </c>
      <c r="E110" s="37" t="s">
        <v>1523</v>
      </c>
    </row>
    <row r="111" spans="1:5" ht="37.5">
      <c r="A111" s="37" t="s">
        <v>282</v>
      </c>
      <c r="B111" s="37" t="s">
        <v>283</v>
      </c>
      <c r="C111" s="38" t="s">
        <v>126</v>
      </c>
      <c r="D111" s="39">
        <v>14.26</v>
      </c>
      <c r="E111" s="37" t="s">
        <v>1523</v>
      </c>
    </row>
    <row r="112" spans="1:5">
      <c r="A112" s="32" t="s">
        <v>284</v>
      </c>
      <c r="B112" s="32" t="s">
        <v>285</v>
      </c>
      <c r="C112" s="33"/>
      <c r="D112" s="34"/>
      <c r="E112" s="32"/>
    </row>
    <row r="113" spans="1:5" ht="37.5">
      <c r="A113" s="37" t="s">
        <v>286</v>
      </c>
      <c r="B113" s="37" t="s">
        <v>266</v>
      </c>
      <c r="C113" s="38" t="s">
        <v>228</v>
      </c>
      <c r="D113" s="39">
        <v>226.8</v>
      </c>
      <c r="E113" s="37" t="s">
        <v>1523</v>
      </c>
    </row>
    <row r="114" spans="1:5" ht="37.5">
      <c r="A114" s="37" t="s">
        <v>287</v>
      </c>
      <c r="B114" s="37" t="s">
        <v>268</v>
      </c>
      <c r="C114" s="38" t="s">
        <v>228</v>
      </c>
      <c r="D114" s="39">
        <v>89.5</v>
      </c>
      <c r="E114" s="37" t="s">
        <v>1523</v>
      </c>
    </row>
    <row r="115" spans="1:5" ht="37.5">
      <c r="A115" s="37" t="s">
        <v>288</v>
      </c>
      <c r="B115" s="37" t="s">
        <v>289</v>
      </c>
      <c r="C115" s="38" t="s">
        <v>228</v>
      </c>
      <c r="D115" s="39">
        <v>11.2</v>
      </c>
      <c r="E115" s="37" t="s">
        <v>1523</v>
      </c>
    </row>
    <row r="116" spans="1:5" ht="37.5">
      <c r="A116" s="37" t="s">
        <v>290</v>
      </c>
      <c r="B116" s="37" t="s">
        <v>270</v>
      </c>
      <c r="C116" s="38" t="s">
        <v>228</v>
      </c>
      <c r="D116" s="39">
        <v>368.8</v>
      </c>
      <c r="E116" s="37" t="s">
        <v>1523</v>
      </c>
    </row>
    <row r="117" spans="1:5" ht="37.5">
      <c r="A117" s="37" t="s">
        <v>291</v>
      </c>
      <c r="B117" s="37" t="s">
        <v>272</v>
      </c>
      <c r="C117" s="38" t="s">
        <v>228</v>
      </c>
      <c r="D117" s="39">
        <v>390.9</v>
      </c>
      <c r="E117" s="37" t="s">
        <v>1523</v>
      </c>
    </row>
    <row r="118" spans="1:5" ht="37.5">
      <c r="A118" s="37" t="s">
        <v>292</v>
      </c>
      <c r="B118" s="37" t="s">
        <v>293</v>
      </c>
      <c r="C118" s="38" t="s">
        <v>84</v>
      </c>
      <c r="D118" s="39">
        <v>170.12</v>
      </c>
      <c r="E118" s="37" t="s">
        <v>1523</v>
      </c>
    </row>
    <row r="119" spans="1:5" ht="37.5">
      <c r="A119" s="37" t="s">
        <v>294</v>
      </c>
      <c r="B119" s="37" t="s">
        <v>296</v>
      </c>
      <c r="C119" s="38" t="s">
        <v>126</v>
      </c>
      <c r="D119" s="39">
        <v>9.9</v>
      </c>
      <c r="E119" s="37" t="s">
        <v>1523</v>
      </c>
    </row>
    <row r="120" spans="1:5">
      <c r="A120" s="32" t="s">
        <v>297</v>
      </c>
      <c r="B120" s="32" t="s">
        <v>298</v>
      </c>
      <c r="C120" s="33"/>
      <c r="D120" s="34"/>
      <c r="E120" s="32"/>
    </row>
    <row r="121" spans="1:5" ht="37.5">
      <c r="A121" s="37" t="s">
        <v>299</v>
      </c>
      <c r="B121" s="37" t="s">
        <v>266</v>
      </c>
      <c r="C121" s="38" t="s">
        <v>228</v>
      </c>
      <c r="D121" s="39">
        <v>50.6</v>
      </c>
      <c r="E121" s="37" t="s">
        <v>1523</v>
      </c>
    </row>
    <row r="122" spans="1:5" ht="37.5">
      <c r="A122" s="37" t="s">
        <v>300</v>
      </c>
      <c r="B122" s="37" t="s">
        <v>268</v>
      </c>
      <c r="C122" s="38" t="s">
        <v>228</v>
      </c>
      <c r="D122" s="39">
        <v>1.6</v>
      </c>
      <c r="E122" s="37" t="s">
        <v>1523</v>
      </c>
    </row>
    <row r="123" spans="1:5" ht="37.5">
      <c r="A123" s="37" t="s">
        <v>301</v>
      </c>
      <c r="B123" s="37" t="s">
        <v>270</v>
      </c>
      <c r="C123" s="38" t="s">
        <v>228</v>
      </c>
      <c r="D123" s="39">
        <v>142.69999999999999</v>
      </c>
      <c r="E123" s="37" t="s">
        <v>1523</v>
      </c>
    </row>
    <row r="124" spans="1:5" ht="37.5">
      <c r="A124" s="37" t="s">
        <v>302</v>
      </c>
      <c r="B124" s="37" t="s">
        <v>272</v>
      </c>
      <c r="C124" s="38" t="s">
        <v>228</v>
      </c>
      <c r="D124" s="39">
        <v>25.5</v>
      </c>
      <c r="E124" s="37" t="s">
        <v>1523</v>
      </c>
    </row>
    <row r="125" spans="1:5" ht="37.5">
      <c r="A125" s="37" t="s">
        <v>303</v>
      </c>
      <c r="B125" s="37" t="s">
        <v>293</v>
      </c>
      <c r="C125" s="38" t="s">
        <v>84</v>
      </c>
      <c r="D125" s="39">
        <v>42.29</v>
      </c>
      <c r="E125" s="37" t="s">
        <v>1523</v>
      </c>
    </row>
    <row r="126" spans="1:5" ht="37.5">
      <c r="A126" s="37" t="s">
        <v>304</v>
      </c>
      <c r="B126" s="37" t="s">
        <v>296</v>
      </c>
      <c r="C126" s="38" t="s">
        <v>126</v>
      </c>
      <c r="D126" s="39">
        <v>2.4</v>
      </c>
      <c r="E126" s="37" t="s">
        <v>1523</v>
      </c>
    </row>
    <row r="127" spans="1:5">
      <c r="A127" s="32" t="s">
        <v>305</v>
      </c>
      <c r="B127" s="32" t="s">
        <v>306</v>
      </c>
      <c r="C127" s="33"/>
      <c r="D127" s="34"/>
      <c r="E127" s="32"/>
    </row>
    <row r="128" spans="1:5" ht="37.5">
      <c r="A128" s="37" t="s">
        <v>307</v>
      </c>
      <c r="B128" s="37" t="s">
        <v>266</v>
      </c>
      <c r="C128" s="38" t="s">
        <v>228</v>
      </c>
      <c r="D128" s="39">
        <v>38.9</v>
      </c>
      <c r="E128" s="37" t="s">
        <v>1523</v>
      </c>
    </row>
    <row r="129" spans="1:5" ht="37.5">
      <c r="A129" s="37" t="s">
        <v>308</v>
      </c>
      <c r="B129" s="37" t="s">
        <v>270</v>
      </c>
      <c r="C129" s="38" t="s">
        <v>228</v>
      </c>
      <c r="D129" s="39">
        <v>119.3</v>
      </c>
      <c r="E129" s="37" t="s">
        <v>1523</v>
      </c>
    </row>
    <row r="130" spans="1:5" ht="37.5">
      <c r="A130" s="37" t="s">
        <v>309</v>
      </c>
      <c r="B130" s="37" t="s">
        <v>272</v>
      </c>
      <c r="C130" s="38" t="s">
        <v>228</v>
      </c>
      <c r="D130" s="39">
        <v>26.5</v>
      </c>
      <c r="E130" s="37" t="s">
        <v>1523</v>
      </c>
    </row>
    <row r="131" spans="1:5" ht="37.5">
      <c r="A131" s="37" t="s">
        <v>310</v>
      </c>
      <c r="B131" s="37" t="s">
        <v>293</v>
      </c>
      <c r="C131" s="38" t="s">
        <v>84</v>
      </c>
      <c r="D131" s="39">
        <v>32.76</v>
      </c>
      <c r="E131" s="37" t="s">
        <v>1523</v>
      </c>
    </row>
    <row r="132" spans="1:5" ht="37.5">
      <c r="A132" s="37" t="s">
        <v>311</v>
      </c>
      <c r="B132" s="37" t="s">
        <v>296</v>
      </c>
      <c r="C132" s="38" t="s">
        <v>126</v>
      </c>
      <c r="D132" s="39">
        <v>1.86</v>
      </c>
      <c r="E132" s="37" t="s">
        <v>1523</v>
      </c>
    </row>
    <row r="133" spans="1:5">
      <c r="A133" s="32" t="s">
        <v>312</v>
      </c>
      <c r="B133" s="32" t="s">
        <v>313</v>
      </c>
      <c r="C133" s="33"/>
      <c r="D133" s="34"/>
      <c r="E133" s="32"/>
    </row>
    <row r="134" spans="1:5">
      <c r="A134" s="32" t="s">
        <v>314</v>
      </c>
      <c r="B134" s="32" t="s">
        <v>276</v>
      </c>
      <c r="C134" s="33"/>
      <c r="D134" s="34"/>
      <c r="E134" s="32"/>
    </row>
    <row r="135" spans="1:5" ht="25">
      <c r="A135" s="37" t="s">
        <v>315</v>
      </c>
      <c r="B135" s="37" t="s">
        <v>316</v>
      </c>
      <c r="C135" s="38" t="s">
        <v>228</v>
      </c>
      <c r="D135" s="39">
        <v>2527.9</v>
      </c>
      <c r="E135" s="37" t="s">
        <v>1523</v>
      </c>
    </row>
    <row r="136" spans="1:5" ht="25">
      <c r="A136" s="37" t="s">
        <v>317</v>
      </c>
      <c r="B136" s="37" t="s">
        <v>318</v>
      </c>
      <c r="C136" s="38" t="s">
        <v>84</v>
      </c>
      <c r="D136" s="39">
        <v>474.4</v>
      </c>
      <c r="E136" s="37" t="s">
        <v>1523</v>
      </c>
    </row>
    <row r="137" spans="1:5" ht="37.5">
      <c r="A137" s="37" t="s">
        <v>319</v>
      </c>
      <c r="B137" s="37" t="s">
        <v>321</v>
      </c>
      <c r="C137" s="38" t="s">
        <v>126</v>
      </c>
      <c r="D137" s="39">
        <v>47.44</v>
      </c>
      <c r="E137" s="37" t="s">
        <v>1523</v>
      </c>
    </row>
    <row r="138" spans="1:5" ht="37.5">
      <c r="A138" s="37" t="s">
        <v>322</v>
      </c>
      <c r="B138" s="37" t="s">
        <v>324</v>
      </c>
      <c r="C138" s="38" t="s">
        <v>126</v>
      </c>
      <c r="D138" s="39">
        <v>23.72</v>
      </c>
      <c r="E138" s="37" t="s">
        <v>1523</v>
      </c>
    </row>
    <row r="139" spans="1:5">
      <c r="A139" s="32" t="s">
        <v>325</v>
      </c>
      <c r="B139" s="32" t="s">
        <v>285</v>
      </c>
      <c r="C139" s="33"/>
      <c r="D139" s="34"/>
      <c r="E139" s="32"/>
    </row>
    <row r="140" spans="1:5" ht="25">
      <c r="A140" s="37" t="s">
        <v>326</v>
      </c>
      <c r="B140" s="37" t="s">
        <v>316</v>
      </c>
      <c r="C140" s="38" t="s">
        <v>228</v>
      </c>
      <c r="D140" s="39">
        <v>299.8</v>
      </c>
      <c r="E140" s="37" t="s">
        <v>1523</v>
      </c>
    </row>
    <row r="141" spans="1:5" ht="25">
      <c r="A141" s="37" t="s">
        <v>327</v>
      </c>
      <c r="B141" s="37" t="s">
        <v>328</v>
      </c>
      <c r="C141" s="38" t="s">
        <v>228</v>
      </c>
      <c r="D141" s="39">
        <v>2988.1</v>
      </c>
      <c r="E141" s="37" t="s">
        <v>1523</v>
      </c>
    </row>
    <row r="142" spans="1:5" ht="25">
      <c r="A142" s="37" t="s">
        <v>329</v>
      </c>
      <c r="B142" s="37" t="s">
        <v>330</v>
      </c>
      <c r="C142" s="38" t="s">
        <v>228</v>
      </c>
      <c r="D142" s="39">
        <v>2274.1</v>
      </c>
      <c r="E142" s="37" t="s">
        <v>1523</v>
      </c>
    </row>
    <row r="143" spans="1:5" ht="37.5">
      <c r="A143" s="37" t="s">
        <v>331</v>
      </c>
      <c r="B143" s="37" t="s">
        <v>332</v>
      </c>
      <c r="C143" s="38" t="s">
        <v>84</v>
      </c>
      <c r="D143" s="39">
        <v>450.69</v>
      </c>
      <c r="E143" s="37" t="s">
        <v>1523</v>
      </c>
    </row>
    <row r="144" spans="1:5" ht="37.5">
      <c r="A144" s="37" t="s">
        <v>333</v>
      </c>
      <c r="B144" s="37" t="s">
        <v>296</v>
      </c>
      <c r="C144" s="38" t="s">
        <v>126</v>
      </c>
      <c r="D144" s="39">
        <v>66.040000000000006</v>
      </c>
      <c r="E144" s="37" t="s">
        <v>1523</v>
      </c>
    </row>
    <row r="145" spans="1:5">
      <c r="A145" s="32" t="s">
        <v>334</v>
      </c>
      <c r="B145" s="32" t="s">
        <v>298</v>
      </c>
      <c r="C145" s="33"/>
      <c r="D145" s="34"/>
      <c r="E145" s="32"/>
    </row>
    <row r="146" spans="1:5" ht="25">
      <c r="A146" s="37" t="s">
        <v>335</v>
      </c>
      <c r="B146" s="37" t="s">
        <v>328</v>
      </c>
      <c r="C146" s="38" t="s">
        <v>228</v>
      </c>
      <c r="D146" s="39">
        <v>235.1</v>
      </c>
      <c r="E146" s="37" t="s">
        <v>1523</v>
      </c>
    </row>
    <row r="147" spans="1:5" ht="25">
      <c r="A147" s="37" t="s">
        <v>336</v>
      </c>
      <c r="B147" s="37" t="s">
        <v>316</v>
      </c>
      <c r="C147" s="38" t="s">
        <v>228</v>
      </c>
      <c r="D147" s="39">
        <v>108.2</v>
      </c>
      <c r="E147" s="37" t="s">
        <v>1523</v>
      </c>
    </row>
    <row r="148" spans="1:5" ht="37.5">
      <c r="A148" s="37" t="s">
        <v>337</v>
      </c>
      <c r="B148" s="37" t="s">
        <v>332</v>
      </c>
      <c r="C148" s="38" t="s">
        <v>84</v>
      </c>
      <c r="D148" s="39">
        <v>46.41</v>
      </c>
      <c r="E148" s="37" t="s">
        <v>1523</v>
      </c>
    </row>
    <row r="149" spans="1:5" ht="37.5">
      <c r="A149" s="37" t="s">
        <v>338</v>
      </c>
      <c r="B149" s="37" t="s">
        <v>296</v>
      </c>
      <c r="C149" s="38" t="s">
        <v>126</v>
      </c>
      <c r="D149" s="39">
        <v>6.96</v>
      </c>
      <c r="E149" s="37" t="s">
        <v>1523</v>
      </c>
    </row>
    <row r="150" spans="1:5">
      <c r="A150" s="32" t="s">
        <v>339</v>
      </c>
      <c r="B150" s="32" t="s">
        <v>340</v>
      </c>
      <c r="C150" s="33"/>
      <c r="D150" s="34"/>
      <c r="E150" s="32"/>
    </row>
    <row r="151" spans="1:5" ht="37.5">
      <c r="A151" s="37" t="s">
        <v>341</v>
      </c>
      <c r="B151" s="37" t="s">
        <v>343</v>
      </c>
      <c r="C151" s="38" t="s">
        <v>126</v>
      </c>
      <c r="D151" s="39">
        <v>2.21</v>
      </c>
      <c r="E151" s="37" t="s">
        <v>1523</v>
      </c>
    </row>
    <row r="152" spans="1:5">
      <c r="A152" s="32" t="s">
        <v>344</v>
      </c>
      <c r="B152" s="32" t="s">
        <v>345</v>
      </c>
      <c r="C152" s="33"/>
      <c r="D152" s="34"/>
      <c r="E152" s="32"/>
    </row>
    <row r="153" spans="1:5" ht="50">
      <c r="A153" s="37" t="s">
        <v>346</v>
      </c>
      <c r="B153" s="37" t="s">
        <v>348</v>
      </c>
      <c r="C153" s="38" t="s">
        <v>228</v>
      </c>
      <c r="D153" s="39">
        <v>1156.98</v>
      </c>
      <c r="E153" s="37" t="s">
        <v>1523</v>
      </c>
    </row>
    <row r="154" spans="1:5" ht="50">
      <c r="A154" s="37" t="s">
        <v>349</v>
      </c>
      <c r="B154" s="37" t="s">
        <v>351</v>
      </c>
      <c r="C154" s="38" t="s">
        <v>228</v>
      </c>
      <c r="D154" s="39">
        <v>2422.2800000000002</v>
      </c>
      <c r="E154" s="37" t="s">
        <v>1523</v>
      </c>
    </row>
    <row r="155" spans="1:5" ht="50">
      <c r="A155" s="37" t="s">
        <v>352</v>
      </c>
      <c r="B155" s="37" t="s">
        <v>354</v>
      </c>
      <c r="C155" s="38" t="s">
        <v>228</v>
      </c>
      <c r="D155" s="39">
        <v>19.79</v>
      </c>
      <c r="E155" s="37" t="s">
        <v>1523</v>
      </c>
    </row>
    <row r="156" spans="1:5" ht="25">
      <c r="A156" s="37" t="s">
        <v>355</v>
      </c>
      <c r="B156" s="37" t="s">
        <v>356</v>
      </c>
      <c r="C156" s="38" t="s">
        <v>84</v>
      </c>
      <c r="D156" s="39">
        <v>165.56</v>
      </c>
      <c r="E156" s="37" t="s">
        <v>1523</v>
      </c>
    </row>
    <row r="157" spans="1:5" ht="37.5">
      <c r="A157" s="37" t="s">
        <v>357</v>
      </c>
      <c r="B157" s="37" t="s">
        <v>358</v>
      </c>
      <c r="C157" s="38" t="s">
        <v>84</v>
      </c>
      <c r="D157" s="39">
        <v>331.12</v>
      </c>
      <c r="E157" s="37" t="s">
        <v>1523</v>
      </c>
    </row>
    <row r="158" spans="1:5" ht="37.5">
      <c r="A158" s="37" t="s">
        <v>359</v>
      </c>
      <c r="B158" s="37" t="s">
        <v>360</v>
      </c>
      <c r="C158" s="38" t="s">
        <v>84</v>
      </c>
      <c r="D158" s="39">
        <v>331.12</v>
      </c>
      <c r="E158" s="37" t="s">
        <v>1523</v>
      </c>
    </row>
    <row r="159" spans="1:5">
      <c r="A159" s="37" t="s">
        <v>361</v>
      </c>
      <c r="B159" s="37" t="s">
        <v>363</v>
      </c>
      <c r="C159" s="38" t="s">
        <v>65</v>
      </c>
      <c r="D159" s="39">
        <v>116</v>
      </c>
      <c r="E159" s="37" t="s">
        <v>1523</v>
      </c>
    </row>
    <row r="160" spans="1:5">
      <c r="A160" s="32" t="s">
        <v>30</v>
      </c>
      <c r="B160" s="32" t="s">
        <v>31</v>
      </c>
      <c r="C160" s="33"/>
      <c r="D160" s="34"/>
      <c r="E160" s="32"/>
    </row>
    <row r="161" spans="1:5">
      <c r="A161" s="32" t="s">
        <v>364</v>
      </c>
      <c r="B161" s="32" t="s">
        <v>365</v>
      </c>
      <c r="C161" s="33"/>
      <c r="D161" s="34"/>
      <c r="E161" s="32"/>
    </row>
    <row r="162" spans="1:5">
      <c r="A162" s="32" t="s">
        <v>366</v>
      </c>
      <c r="B162" s="32" t="s">
        <v>367</v>
      </c>
      <c r="C162" s="33"/>
      <c r="D162" s="34"/>
      <c r="E162" s="32"/>
    </row>
    <row r="163" spans="1:5">
      <c r="A163" s="32" t="s">
        <v>368</v>
      </c>
      <c r="B163" s="32" t="s">
        <v>369</v>
      </c>
      <c r="C163" s="33"/>
      <c r="D163" s="34"/>
      <c r="E163" s="32"/>
    </row>
    <row r="164" spans="1:5" ht="37.5">
      <c r="A164" s="37" t="s">
        <v>370</v>
      </c>
      <c r="B164" s="37" t="s">
        <v>371</v>
      </c>
      <c r="C164" s="38" t="s">
        <v>84</v>
      </c>
      <c r="D164" s="40" t="e">
        <f>#REF!</f>
        <v>#REF!</v>
      </c>
      <c r="E164" s="37" t="s">
        <v>1524</v>
      </c>
    </row>
    <row r="165" spans="1:5" ht="37.5">
      <c r="A165" s="37" t="s">
        <v>372</v>
      </c>
      <c r="B165" s="37" t="s">
        <v>374</v>
      </c>
      <c r="C165" s="38" t="s">
        <v>84</v>
      </c>
      <c r="D165" s="39">
        <v>18.559999999999999</v>
      </c>
      <c r="E165" s="37" t="s">
        <v>1524</v>
      </c>
    </row>
    <row r="166" spans="1:5" ht="25">
      <c r="A166" s="37" t="s">
        <v>375</v>
      </c>
      <c r="B166" s="37" t="s">
        <v>376</v>
      </c>
      <c r="C166" s="38" t="s">
        <v>115</v>
      </c>
      <c r="D166" s="39">
        <v>317.27</v>
      </c>
      <c r="E166" s="37" t="s">
        <v>1524</v>
      </c>
    </row>
    <row r="167" spans="1:5">
      <c r="A167" s="32" t="s">
        <v>377</v>
      </c>
      <c r="B167" s="32" t="s">
        <v>211</v>
      </c>
      <c r="C167" s="33"/>
      <c r="D167" s="34"/>
      <c r="E167" s="32"/>
    </row>
    <row r="168" spans="1:5">
      <c r="A168" s="32" t="s">
        <v>378</v>
      </c>
      <c r="B168" s="32" t="s">
        <v>379</v>
      </c>
      <c r="C168" s="33"/>
      <c r="D168" s="34"/>
      <c r="E168" s="32"/>
    </row>
    <row r="169" spans="1:5" ht="37.5">
      <c r="A169" s="37" t="s">
        <v>380</v>
      </c>
      <c r="B169" s="37" t="s">
        <v>371</v>
      </c>
      <c r="C169" s="38" t="s">
        <v>84</v>
      </c>
      <c r="D169" s="39">
        <v>289.17</v>
      </c>
      <c r="E169" s="37" t="s">
        <v>1524</v>
      </c>
    </row>
    <row r="170" spans="1:5" ht="25">
      <c r="A170" s="37" t="s">
        <v>381</v>
      </c>
      <c r="B170" s="37" t="s">
        <v>376</v>
      </c>
      <c r="C170" s="38" t="s">
        <v>115</v>
      </c>
      <c r="D170" s="39">
        <v>164.95</v>
      </c>
      <c r="E170" s="37" t="s">
        <v>1524</v>
      </c>
    </row>
    <row r="171" spans="1:5">
      <c r="A171" s="32" t="s">
        <v>382</v>
      </c>
      <c r="B171" s="32" t="s">
        <v>383</v>
      </c>
      <c r="C171" s="33"/>
      <c r="D171" s="34"/>
      <c r="E171" s="32"/>
    </row>
    <row r="172" spans="1:5" ht="25">
      <c r="A172" s="37" t="s">
        <v>384</v>
      </c>
      <c r="B172" s="37" t="s">
        <v>385</v>
      </c>
      <c r="C172" s="38" t="s">
        <v>115</v>
      </c>
      <c r="D172" s="39">
        <v>66.400000000000006</v>
      </c>
      <c r="E172" s="37" t="s">
        <v>1524</v>
      </c>
    </row>
    <row r="173" spans="1:5" ht="25">
      <c r="A173" s="37" t="s">
        <v>386</v>
      </c>
      <c r="B173" s="37" t="s">
        <v>387</v>
      </c>
      <c r="C173" s="38" t="s">
        <v>115</v>
      </c>
      <c r="D173" s="39">
        <v>35.22</v>
      </c>
      <c r="E173" s="37" t="s">
        <v>1524</v>
      </c>
    </row>
    <row r="174" spans="1:5">
      <c r="A174" s="37" t="s">
        <v>388</v>
      </c>
      <c r="B174" s="37" t="s">
        <v>389</v>
      </c>
      <c r="C174" s="38" t="s">
        <v>115</v>
      </c>
      <c r="D174" s="39">
        <v>67.02</v>
      </c>
      <c r="E174" s="37" t="s">
        <v>1524</v>
      </c>
    </row>
    <row r="175" spans="1:5">
      <c r="A175" s="32" t="s">
        <v>390</v>
      </c>
      <c r="B175" s="32" t="s">
        <v>391</v>
      </c>
      <c r="C175" s="33"/>
      <c r="D175" s="34"/>
      <c r="E175" s="32"/>
    </row>
    <row r="176" spans="1:5" ht="37.5">
      <c r="A176" s="37" t="s">
        <v>392</v>
      </c>
      <c r="B176" s="37" t="s">
        <v>393</v>
      </c>
      <c r="C176" s="38" t="s">
        <v>84</v>
      </c>
      <c r="D176" s="39">
        <v>54.62</v>
      </c>
      <c r="E176" s="37" t="s">
        <v>1524</v>
      </c>
    </row>
    <row r="177" spans="1:5">
      <c r="A177" s="32" t="s">
        <v>394</v>
      </c>
      <c r="B177" s="32" t="s">
        <v>395</v>
      </c>
      <c r="C177" s="33"/>
      <c r="D177" s="34"/>
      <c r="E177" s="32"/>
    </row>
    <row r="178" spans="1:5" ht="37.5">
      <c r="A178" s="37" t="s">
        <v>396</v>
      </c>
      <c r="B178" s="37" t="s">
        <v>397</v>
      </c>
      <c r="C178" s="38" t="s">
        <v>84</v>
      </c>
      <c r="D178" s="39">
        <v>73.39</v>
      </c>
      <c r="E178" s="37" t="s">
        <v>1524</v>
      </c>
    </row>
    <row r="179" spans="1:5" ht="37.5">
      <c r="A179" s="37" t="s">
        <v>398</v>
      </c>
      <c r="B179" s="37" t="s">
        <v>399</v>
      </c>
      <c r="C179" s="38" t="s">
        <v>84</v>
      </c>
      <c r="D179" s="39">
        <v>12.45</v>
      </c>
      <c r="E179" s="37" t="s">
        <v>1524</v>
      </c>
    </row>
    <row r="180" spans="1:5">
      <c r="A180" s="32" t="s">
        <v>400</v>
      </c>
      <c r="B180" s="32" t="s">
        <v>401</v>
      </c>
      <c r="C180" s="33"/>
      <c r="D180" s="34"/>
      <c r="E180" s="32"/>
    </row>
    <row r="181" spans="1:5" ht="50">
      <c r="A181" s="37" t="s">
        <v>402</v>
      </c>
      <c r="B181" s="37" t="s">
        <v>403</v>
      </c>
      <c r="C181" s="38" t="s">
        <v>84</v>
      </c>
      <c r="D181" s="39">
        <v>467.27</v>
      </c>
      <c r="E181" s="37" t="s">
        <v>1524</v>
      </c>
    </row>
    <row r="182" spans="1:5" ht="50">
      <c r="A182" s="37" t="s">
        <v>404</v>
      </c>
      <c r="B182" s="37" t="s">
        <v>405</v>
      </c>
      <c r="C182" s="38" t="s">
        <v>84</v>
      </c>
      <c r="D182" s="39">
        <v>507.35</v>
      </c>
      <c r="E182" s="37" t="s">
        <v>1524</v>
      </c>
    </row>
    <row r="183" spans="1:5">
      <c r="A183" s="32" t="s">
        <v>406</v>
      </c>
      <c r="B183" s="32" t="s">
        <v>407</v>
      </c>
      <c r="C183" s="33"/>
      <c r="D183" s="34"/>
      <c r="E183" s="32"/>
    </row>
    <row r="184" spans="1:5">
      <c r="A184" s="32" t="s">
        <v>408</v>
      </c>
      <c r="B184" s="32" t="s">
        <v>409</v>
      </c>
      <c r="C184" s="33"/>
      <c r="D184" s="34"/>
      <c r="E184" s="32"/>
    </row>
    <row r="185" spans="1:5" ht="37.5">
      <c r="A185" s="37" t="s">
        <v>410</v>
      </c>
      <c r="B185" s="37" t="s">
        <v>411</v>
      </c>
      <c r="C185" s="38" t="s">
        <v>65</v>
      </c>
      <c r="D185" s="39">
        <v>12</v>
      </c>
      <c r="E185" s="37" t="s">
        <v>1524</v>
      </c>
    </row>
    <row r="186" spans="1:5" ht="37.5">
      <c r="A186" s="37" t="s">
        <v>412</v>
      </c>
      <c r="B186" s="37" t="s">
        <v>413</v>
      </c>
      <c r="C186" s="38" t="s">
        <v>65</v>
      </c>
      <c r="D186" s="39">
        <v>10</v>
      </c>
      <c r="E186" s="37" t="s">
        <v>1524</v>
      </c>
    </row>
    <row r="187" spans="1:5" ht="25">
      <c r="A187" s="37" t="s">
        <v>414</v>
      </c>
      <c r="B187" s="37" t="s">
        <v>416</v>
      </c>
      <c r="C187" s="38" t="s">
        <v>84</v>
      </c>
      <c r="D187" s="39">
        <v>9.6</v>
      </c>
      <c r="E187" s="37" t="s">
        <v>1524</v>
      </c>
    </row>
    <row r="188" spans="1:5" ht="25">
      <c r="A188" s="37" t="s">
        <v>417</v>
      </c>
      <c r="B188" s="37" t="s">
        <v>418</v>
      </c>
      <c r="C188" s="38" t="s">
        <v>84</v>
      </c>
      <c r="D188" s="39">
        <v>3.36</v>
      </c>
      <c r="E188" s="37" t="s">
        <v>1524</v>
      </c>
    </row>
    <row r="189" spans="1:5">
      <c r="A189" s="32" t="s">
        <v>419</v>
      </c>
      <c r="B189" s="32" t="s">
        <v>420</v>
      </c>
      <c r="C189" s="33"/>
      <c r="D189" s="34"/>
      <c r="E189" s="32"/>
    </row>
    <row r="190" spans="1:5" ht="75">
      <c r="A190" s="37" t="s">
        <v>421</v>
      </c>
      <c r="B190" s="37" t="s">
        <v>422</v>
      </c>
      <c r="C190" s="38" t="s">
        <v>84</v>
      </c>
      <c r="D190" s="39">
        <v>52.5</v>
      </c>
      <c r="E190" s="37" t="s">
        <v>1524</v>
      </c>
    </row>
    <row r="191" spans="1:5" ht="50">
      <c r="A191" s="37" t="s">
        <v>423</v>
      </c>
      <c r="B191" s="37" t="s">
        <v>424</v>
      </c>
      <c r="C191" s="38" t="s">
        <v>84</v>
      </c>
      <c r="D191" s="39">
        <v>3.86</v>
      </c>
      <c r="E191" s="37" t="s">
        <v>1524</v>
      </c>
    </row>
    <row r="192" spans="1:5" ht="25">
      <c r="A192" s="37" t="s">
        <v>425</v>
      </c>
      <c r="B192" s="37" t="s">
        <v>427</v>
      </c>
      <c r="C192" s="38" t="s">
        <v>84</v>
      </c>
      <c r="D192" s="39">
        <v>6.56</v>
      </c>
      <c r="E192" s="37" t="s">
        <v>1524</v>
      </c>
    </row>
    <row r="193" spans="1:5" ht="25">
      <c r="A193" s="37" t="s">
        <v>428</v>
      </c>
      <c r="B193" s="37" t="s">
        <v>429</v>
      </c>
      <c r="C193" s="38" t="s">
        <v>115</v>
      </c>
      <c r="D193" s="39">
        <v>164.6</v>
      </c>
      <c r="E193" s="37" t="s">
        <v>1524</v>
      </c>
    </row>
    <row r="194" spans="1:5" ht="100">
      <c r="A194" s="37" t="s">
        <v>430</v>
      </c>
      <c r="B194" s="37" t="s">
        <v>432</v>
      </c>
      <c r="C194" s="38" t="s">
        <v>84</v>
      </c>
      <c r="D194" s="39">
        <v>80.64</v>
      </c>
      <c r="E194" s="37" t="s">
        <v>1524</v>
      </c>
    </row>
    <row r="195" spans="1:5">
      <c r="A195" s="32" t="s">
        <v>433</v>
      </c>
      <c r="B195" s="32" t="s">
        <v>434</v>
      </c>
      <c r="C195" s="33"/>
      <c r="D195" s="34"/>
      <c r="E195" s="32"/>
    </row>
    <row r="196" spans="1:5" ht="62.5">
      <c r="A196" s="37" t="s">
        <v>435</v>
      </c>
      <c r="B196" s="37" t="s">
        <v>437</v>
      </c>
      <c r="C196" s="38" t="s">
        <v>84</v>
      </c>
      <c r="D196" s="39">
        <v>43.56</v>
      </c>
      <c r="E196" s="37" t="s">
        <v>1524</v>
      </c>
    </row>
    <row r="197" spans="1:5" ht="75">
      <c r="A197" s="37" t="s">
        <v>438</v>
      </c>
      <c r="B197" s="37" t="s">
        <v>440</v>
      </c>
      <c r="C197" s="38" t="s">
        <v>65</v>
      </c>
      <c r="D197" s="39">
        <v>1</v>
      </c>
      <c r="E197" s="37" t="s">
        <v>1524</v>
      </c>
    </row>
    <row r="198" spans="1:5" ht="37.5">
      <c r="A198" s="37" t="s">
        <v>441</v>
      </c>
      <c r="B198" s="37" t="s">
        <v>443</v>
      </c>
      <c r="C198" s="38" t="s">
        <v>444</v>
      </c>
      <c r="D198" s="39">
        <v>205.63</v>
      </c>
      <c r="E198" s="37" t="s">
        <v>1524</v>
      </c>
    </row>
    <row r="199" spans="1:5" ht="62.5">
      <c r="A199" s="37" t="s">
        <v>445</v>
      </c>
      <c r="B199" s="37" t="s">
        <v>447</v>
      </c>
      <c r="C199" s="38" t="s">
        <v>65</v>
      </c>
      <c r="D199" s="39">
        <v>1</v>
      </c>
      <c r="E199" s="37" t="s">
        <v>1524</v>
      </c>
    </row>
    <row r="200" spans="1:5">
      <c r="A200" s="32" t="s">
        <v>448</v>
      </c>
      <c r="B200" s="32" t="s">
        <v>449</v>
      </c>
      <c r="C200" s="33"/>
      <c r="D200" s="34"/>
      <c r="E200" s="32"/>
    </row>
    <row r="201" spans="1:5" ht="25">
      <c r="A201" s="37" t="s">
        <v>450</v>
      </c>
      <c r="B201" s="37" t="s">
        <v>452</v>
      </c>
      <c r="C201" s="38" t="s">
        <v>84</v>
      </c>
      <c r="D201" s="39">
        <v>6.76</v>
      </c>
      <c r="E201" s="37" t="s">
        <v>1524</v>
      </c>
    </row>
    <row r="202" spans="1:5" ht="25">
      <c r="A202" s="37" t="s">
        <v>453</v>
      </c>
      <c r="B202" s="37" t="s">
        <v>455</v>
      </c>
      <c r="C202" s="38" t="s">
        <v>65</v>
      </c>
      <c r="D202" s="39">
        <v>17</v>
      </c>
      <c r="E202" s="37" t="s">
        <v>1524</v>
      </c>
    </row>
    <row r="203" spans="1:5">
      <c r="A203" s="32" t="s">
        <v>456</v>
      </c>
      <c r="B203" s="32" t="s">
        <v>457</v>
      </c>
      <c r="C203" s="33"/>
      <c r="D203" s="34"/>
      <c r="E203" s="32"/>
    </row>
    <row r="204" spans="1:5" ht="25">
      <c r="A204" s="37" t="s">
        <v>458</v>
      </c>
      <c r="B204" s="37" t="s">
        <v>459</v>
      </c>
      <c r="C204" s="38" t="s">
        <v>115</v>
      </c>
      <c r="D204" s="39">
        <v>44.52</v>
      </c>
      <c r="E204" s="37" t="s">
        <v>1524</v>
      </c>
    </row>
    <row r="205" spans="1:5" ht="25">
      <c r="A205" s="37" t="s">
        <v>460</v>
      </c>
      <c r="B205" s="37" t="s">
        <v>461</v>
      </c>
      <c r="C205" s="38" t="s">
        <v>115</v>
      </c>
      <c r="D205" s="39">
        <v>15.02</v>
      </c>
      <c r="E205" s="37" t="s">
        <v>1524</v>
      </c>
    </row>
    <row r="206" spans="1:5" ht="37.5">
      <c r="A206" s="37" t="s">
        <v>462</v>
      </c>
      <c r="B206" s="37" t="s">
        <v>464</v>
      </c>
      <c r="C206" s="38" t="s">
        <v>84</v>
      </c>
      <c r="D206" s="39">
        <v>223.9</v>
      </c>
      <c r="E206" s="37" t="s">
        <v>1524</v>
      </c>
    </row>
    <row r="207" spans="1:5">
      <c r="A207" s="32" t="s">
        <v>465</v>
      </c>
      <c r="B207" s="32" t="s">
        <v>466</v>
      </c>
      <c r="C207" s="33"/>
      <c r="D207" s="34"/>
      <c r="E207" s="32"/>
    </row>
    <row r="208" spans="1:5">
      <c r="A208" s="32" t="s">
        <v>467</v>
      </c>
      <c r="B208" s="32" t="s">
        <v>468</v>
      </c>
      <c r="C208" s="33"/>
      <c r="D208" s="34"/>
      <c r="E208" s="32"/>
    </row>
    <row r="209" spans="1:5">
      <c r="A209" s="32" t="s">
        <v>469</v>
      </c>
      <c r="B209" s="32" t="s">
        <v>369</v>
      </c>
      <c r="C209" s="33"/>
      <c r="D209" s="34"/>
      <c r="E209" s="32"/>
    </row>
    <row r="210" spans="1:5" ht="50">
      <c r="A210" s="37" t="s">
        <v>470</v>
      </c>
      <c r="B210" s="37" t="s">
        <v>471</v>
      </c>
      <c r="C210" s="38" t="s">
        <v>84</v>
      </c>
      <c r="D210" s="39">
        <v>325.19</v>
      </c>
      <c r="E210" s="37" t="s">
        <v>1524</v>
      </c>
    </row>
    <row r="211" spans="1:5" ht="37.5">
      <c r="A211" s="37" t="s">
        <v>472</v>
      </c>
      <c r="B211" s="37" t="s">
        <v>473</v>
      </c>
      <c r="C211" s="38" t="s">
        <v>84</v>
      </c>
      <c r="D211" s="39">
        <v>105.37</v>
      </c>
      <c r="E211" s="37" t="s">
        <v>1524</v>
      </c>
    </row>
    <row r="212" spans="1:5" ht="37.5">
      <c r="A212" s="37" t="s">
        <v>474</v>
      </c>
      <c r="B212" s="37" t="s">
        <v>476</v>
      </c>
      <c r="C212" s="38" t="s">
        <v>84</v>
      </c>
      <c r="D212" s="39">
        <v>101.12</v>
      </c>
      <c r="E212" s="37" t="s">
        <v>1524</v>
      </c>
    </row>
    <row r="213" spans="1:5">
      <c r="A213" s="32" t="s">
        <v>477</v>
      </c>
      <c r="B213" s="32" t="s">
        <v>478</v>
      </c>
      <c r="C213" s="33"/>
      <c r="D213" s="34"/>
      <c r="E213" s="32"/>
    </row>
    <row r="214" spans="1:5" ht="25">
      <c r="A214" s="37" t="s">
        <v>479</v>
      </c>
      <c r="B214" s="37" t="s">
        <v>318</v>
      </c>
      <c r="C214" s="38" t="s">
        <v>84</v>
      </c>
      <c r="D214" s="39">
        <v>178.19</v>
      </c>
      <c r="E214" s="37" t="s">
        <v>1524</v>
      </c>
    </row>
    <row r="215" spans="1:5" ht="25">
      <c r="A215" s="37" t="s">
        <v>480</v>
      </c>
      <c r="B215" s="37" t="s">
        <v>481</v>
      </c>
      <c r="C215" s="38" t="s">
        <v>126</v>
      </c>
      <c r="D215" s="39">
        <v>8.91</v>
      </c>
      <c r="E215" s="37" t="s">
        <v>1524</v>
      </c>
    </row>
    <row r="216" spans="1:5" ht="37.5">
      <c r="A216" s="37" t="s">
        <v>482</v>
      </c>
      <c r="B216" s="37" t="s">
        <v>483</v>
      </c>
      <c r="C216" s="38" t="s">
        <v>84</v>
      </c>
      <c r="D216" s="39">
        <v>178.19</v>
      </c>
      <c r="E216" s="37" t="s">
        <v>1524</v>
      </c>
    </row>
    <row r="217" spans="1:5">
      <c r="A217" s="32" t="s">
        <v>484</v>
      </c>
      <c r="B217" s="32" t="s">
        <v>485</v>
      </c>
      <c r="C217" s="33"/>
      <c r="D217" s="34"/>
      <c r="E217" s="32"/>
    </row>
    <row r="218" spans="1:5" ht="25">
      <c r="A218" s="37" t="s">
        <v>486</v>
      </c>
      <c r="B218" s="37" t="s">
        <v>488</v>
      </c>
      <c r="C218" s="38" t="s">
        <v>84</v>
      </c>
      <c r="D218" s="39">
        <v>263.33999999999997</v>
      </c>
      <c r="E218" s="37" t="s">
        <v>1524</v>
      </c>
    </row>
    <row r="219" spans="1:5" ht="37.5">
      <c r="A219" s="37" t="s">
        <v>489</v>
      </c>
      <c r="B219" s="37" t="s">
        <v>491</v>
      </c>
      <c r="C219" s="38" t="s">
        <v>84</v>
      </c>
      <c r="D219" s="39">
        <v>117.65</v>
      </c>
      <c r="E219" s="37" t="s">
        <v>1524</v>
      </c>
    </row>
    <row r="220" spans="1:5" ht="25">
      <c r="A220" s="37" t="s">
        <v>492</v>
      </c>
      <c r="B220" s="37" t="s">
        <v>494</v>
      </c>
      <c r="C220" s="38" t="s">
        <v>84</v>
      </c>
      <c r="D220" s="39">
        <v>52.4</v>
      </c>
      <c r="E220" s="37" t="s">
        <v>1524</v>
      </c>
    </row>
    <row r="221" spans="1:5">
      <c r="A221" s="32" t="s">
        <v>495</v>
      </c>
      <c r="B221" s="32" t="s">
        <v>496</v>
      </c>
      <c r="C221" s="33"/>
      <c r="D221" s="34"/>
      <c r="E221" s="32"/>
    </row>
    <row r="222" spans="1:5" ht="25">
      <c r="A222" s="37" t="s">
        <v>497</v>
      </c>
      <c r="B222" s="37" t="s">
        <v>498</v>
      </c>
      <c r="C222" s="38" t="s">
        <v>84</v>
      </c>
      <c r="D222" s="39">
        <v>254.93</v>
      </c>
      <c r="E222" s="37" t="s">
        <v>1524</v>
      </c>
    </row>
    <row r="223" spans="1:5" ht="25">
      <c r="A223" s="37" t="s">
        <v>499</v>
      </c>
      <c r="B223" s="37" t="s">
        <v>500</v>
      </c>
      <c r="C223" s="38" t="s">
        <v>115</v>
      </c>
      <c r="D223" s="39">
        <v>424.43</v>
      </c>
      <c r="E223" s="37" t="s">
        <v>1524</v>
      </c>
    </row>
    <row r="224" spans="1:5" ht="25">
      <c r="A224" s="37" t="s">
        <v>501</v>
      </c>
      <c r="B224" s="37" t="s">
        <v>503</v>
      </c>
      <c r="C224" s="38" t="s">
        <v>84</v>
      </c>
      <c r="D224" s="39">
        <v>166.56</v>
      </c>
      <c r="E224" s="37" t="s">
        <v>1524</v>
      </c>
    </row>
    <row r="225" spans="1:5">
      <c r="A225" s="32" t="s">
        <v>504</v>
      </c>
      <c r="B225" s="32" t="s">
        <v>505</v>
      </c>
      <c r="C225" s="33"/>
      <c r="D225" s="34"/>
      <c r="E225" s="32"/>
    </row>
    <row r="226" spans="1:5">
      <c r="A226" s="32" t="s">
        <v>506</v>
      </c>
      <c r="B226" s="32" t="s">
        <v>507</v>
      </c>
      <c r="C226" s="33"/>
      <c r="D226" s="34"/>
      <c r="E226" s="32"/>
    </row>
    <row r="227" spans="1:5" ht="25">
      <c r="A227" s="37" t="s">
        <v>508</v>
      </c>
      <c r="B227" s="37" t="s">
        <v>509</v>
      </c>
      <c r="C227" s="38" t="s">
        <v>84</v>
      </c>
      <c r="D227" s="39">
        <v>898.86</v>
      </c>
      <c r="E227" s="37" t="s">
        <v>1524</v>
      </c>
    </row>
    <row r="228" spans="1:5" ht="25">
      <c r="A228" s="37" t="s">
        <v>510</v>
      </c>
      <c r="B228" s="37" t="s">
        <v>511</v>
      </c>
      <c r="C228" s="38" t="s">
        <v>84</v>
      </c>
      <c r="D228" s="39">
        <v>898.86</v>
      </c>
      <c r="E228" s="37" t="s">
        <v>1524</v>
      </c>
    </row>
    <row r="229" spans="1:5">
      <c r="A229" s="32" t="s">
        <v>512</v>
      </c>
      <c r="B229" s="32" t="s">
        <v>513</v>
      </c>
      <c r="C229" s="33"/>
      <c r="D229" s="34"/>
      <c r="E229" s="32"/>
    </row>
    <row r="230" spans="1:5" ht="25">
      <c r="A230" s="37" t="s">
        <v>514</v>
      </c>
      <c r="B230" s="37" t="s">
        <v>516</v>
      </c>
      <c r="C230" s="38" t="s">
        <v>84</v>
      </c>
      <c r="D230" s="39">
        <v>469.19</v>
      </c>
      <c r="E230" s="37" t="s">
        <v>1524</v>
      </c>
    </row>
    <row r="231" spans="1:5" ht="25">
      <c r="A231" s="37" t="s">
        <v>517</v>
      </c>
      <c r="B231" s="37" t="s">
        <v>518</v>
      </c>
      <c r="C231" s="38" t="s">
        <v>84</v>
      </c>
      <c r="D231" s="39">
        <v>469.19</v>
      </c>
      <c r="E231" s="37" t="s">
        <v>1524</v>
      </c>
    </row>
    <row r="232" spans="1:5">
      <c r="A232" s="32" t="s">
        <v>519</v>
      </c>
      <c r="B232" s="32" t="s">
        <v>520</v>
      </c>
      <c r="C232" s="33"/>
      <c r="D232" s="34"/>
      <c r="E232" s="32"/>
    </row>
    <row r="233" spans="1:5" ht="25">
      <c r="A233" s="37" t="s">
        <v>521</v>
      </c>
      <c r="B233" s="37" t="s">
        <v>516</v>
      </c>
      <c r="C233" s="38" t="s">
        <v>84</v>
      </c>
      <c r="D233" s="39">
        <v>735.4</v>
      </c>
      <c r="E233" s="37" t="s">
        <v>1524</v>
      </c>
    </row>
    <row r="234" spans="1:5" ht="25">
      <c r="A234" s="37" t="s">
        <v>522</v>
      </c>
      <c r="B234" s="37" t="s">
        <v>518</v>
      </c>
      <c r="C234" s="38" t="s">
        <v>84</v>
      </c>
      <c r="D234" s="39">
        <v>735.4</v>
      </c>
      <c r="E234" s="37" t="s">
        <v>1524</v>
      </c>
    </row>
    <row r="235" spans="1:5">
      <c r="A235" s="32" t="s">
        <v>523</v>
      </c>
      <c r="B235" s="32" t="s">
        <v>524</v>
      </c>
      <c r="C235" s="33"/>
      <c r="D235" s="34"/>
      <c r="E235" s="32"/>
    </row>
    <row r="236" spans="1:5" ht="25">
      <c r="A236" s="37" t="s">
        <v>525</v>
      </c>
      <c r="B236" s="37" t="s">
        <v>526</v>
      </c>
      <c r="C236" s="38" t="s">
        <v>84</v>
      </c>
      <c r="D236" s="39">
        <v>254.93</v>
      </c>
      <c r="E236" s="37" t="s">
        <v>1524</v>
      </c>
    </row>
    <row r="237" spans="1:5" ht="25">
      <c r="A237" s="37" t="s">
        <v>527</v>
      </c>
      <c r="B237" s="37" t="s">
        <v>528</v>
      </c>
      <c r="C237" s="38" t="s">
        <v>84</v>
      </c>
      <c r="D237" s="39">
        <v>254.93</v>
      </c>
      <c r="E237" s="37" t="s">
        <v>1524</v>
      </c>
    </row>
    <row r="238" spans="1:5">
      <c r="A238" s="32" t="s">
        <v>529</v>
      </c>
      <c r="B238" s="32" t="s">
        <v>530</v>
      </c>
      <c r="C238" s="33"/>
      <c r="D238" s="34"/>
      <c r="E238" s="32"/>
    </row>
    <row r="239" spans="1:5" ht="25">
      <c r="A239" s="37" t="s">
        <v>531</v>
      </c>
      <c r="B239" s="37" t="s">
        <v>532</v>
      </c>
      <c r="C239" s="38" t="s">
        <v>84</v>
      </c>
      <c r="D239" s="39">
        <v>101.12</v>
      </c>
      <c r="E239" s="37" t="s">
        <v>1524</v>
      </c>
    </row>
    <row r="240" spans="1:5">
      <c r="A240" s="32" t="s">
        <v>533</v>
      </c>
      <c r="B240" s="32" t="s">
        <v>534</v>
      </c>
      <c r="C240" s="33"/>
      <c r="D240" s="34"/>
      <c r="E240" s="32"/>
    </row>
    <row r="241" spans="1:5" ht="37.5">
      <c r="A241" s="37" t="s">
        <v>535</v>
      </c>
      <c r="B241" s="37" t="s">
        <v>537</v>
      </c>
      <c r="C241" s="38" t="s">
        <v>84</v>
      </c>
      <c r="D241" s="39">
        <v>42.83</v>
      </c>
      <c r="E241" s="37" t="s">
        <v>1524</v>
      </c>
    </row>
    <row r="242" spans="1:5">
      <c r="A242" s="32" t="s">
        <v>538</v>
      </c>
      <c r="B242" s="32" t="s">
        <v>539</v>
      </c>
      <c r="C242" s="33"/>
      <c r="D242" s="34"/>
      <c r="E242" s="32"/>
    </row>
    <row r="243" spans="1:5">
      <c r="A243" s="32" t="s">
        <v>540</v>
      </c>
      <c r="B243" s="32" t="s">
        <v>507</v>
      </c>
      <c r="C243" s="33"/>
      <c r="D243" s="34"/>
      <c r="E243" s="32"/>
    </row>
    <row r="244" spans="1:5" ht="37.5">
      <c r="A244" s="37" t="s">
        <v>541</v>
      </c>
      <c r="B244" s="37" t="s">
        <v>542</v>
      </c>
      <c r="C244" s="38" t="s">
        <v>84</v>
      </c>
      <c r="D244" s="39">
        <v>1383.05</v>
      </c>
      <c r="E244" s="37" t="s">
        <v>1524</v>
      </c>
    </row>
    <row r="245" spans="1:5" ht="37.5">
      <c r="A245" s="37" t="s">
        <v>543</v>
      </c>
      <c r="B245" s="37" t="s">
        <v>544</v>
      </c>
      <c r="C245" s="38" t="s">
        <v>84</v>
      </c>
      <c r="D245" s="39">
        <v>287.42</v>
      </c>
      <c r="E245" s="37" t="s">
        <v>1524</v>
      </c>
    </row>
    <row r="246" spans="1:5" ht="37.5">
      <c r="A246" s="37" t="s">
        <v>545</v>
      </c>
      <c r="B246" s="37" t="s">
        <v>546</v>
      </c>
      <c r="C246" s="38" t="s">
        <v>84</v>
      </c>
      <c r="D246" s="39">
        <v>1034.68</v>
      </c>
      <c r="E246" s="37" t="s">
        <v>1524</v>
      </c>
    </row>
    <row r="247" spans="1:5">
      <c r="A247" s="32" t="s">
        <v>547</v>
      </c>
      <c r="B247" s="32" t="s">
        <v>513</v>
      </c>
      <c r="C247" s="33"/>
      <c r="D247" s="34"/>
      <c r="E247" s="32"/>
    </row>
    <row r="248" spans="1:5" ht="37.5">
      <c r="A248" s="37" t="s">
        <v>548</v>
      </c>
      <c r="B248" s="37" t="s">
        <v>549</v>
      </c>
      <c r="C248" s="38" t="s">
        <v>84</v>
      </c>
      <c r="D248" s="39">
        <v>491.43</v>
      </c>
      <c r="E248" s="37" t="s">
        <v>1524</v>
      </c>
    </row>
    <row r="249" spans="1:5" ht="50">
      <c r="A249" s="37" t="s">
        <v>550</v>
      </c>
      <c r="B249" s="37" t="s">
        <v>551</v>
      </c>
      <c r="C249" s="38" t="s">
        <v>84</v>
      </c>
      <c r="D249" s="39">
        <v>491.43</v>
      </c>
      <c r="E249" s="37" t="s">
        <v>1524</v>
      </c>
    </row>
    <row r="250" spans="1:5">
      <c r="A250" s="32" t="s">
        <v>552</v>
      </c>
      <c r="B250" s="32" t="s">
        <v>553</v>
      </c>
      <c r="C250" s="33"/>
      <c r="D250" s="34"/>
      <c r="E250" s="32"/>
    </row>
    <row r="251" spans="1:5" ht="37.5">
      <c r="A251" s="37" t="s">
        <v>554</v>
      </c>
      <c r="B251" s="37" t="s">
        <v>555</v>
      </c>
      <c r="C251" s="38" t="s">
        <v>84</v>
      </c>
      <c r="D251" s="39">
        <v>735.4</v>
      </c>
      <c r="E251" s="37" t="s">
        <v>1524</v>
      </c>
    </row>
    <row r="252" spans="1:5" ht="50">
      <c r="A252" s="37" t="s">
        <v>556</v>
      </c>
      <c r="B252" s="37" t="s">
        <v>557</v>
      </c>
      <c r="C252" s="38" t="s">
        <v>84</v>
      </c>
      <c r="D252" s="39">
        <v>735.4</v>
      </c>
      <c r="E252" s="37" t="s">
        <v>1524</v>
      </c>
    </row>
    <row r="253" spans="1:5">
      <c r="A253" s="32" t="s">
        <v>558</v>
      </c>
      <c r="B253" s="32" t="s">
        <v>559</v>
      </c>
      <c r="C253" s="33"/>
      <c r="D253" s="34"/>
      <c r="E253" s="32"/>
    </row>
    <row r="254" spans="1:5">
      <c r="A254" s="32" t="s">
        <v>560</v>
      </c>
      <c r="B254" s="32" t="s">
        <v>561</v>
      </c>
      <c r="C254" s="33"/>
      <c r="D254" s="34"/>
      <c r="E254" s="32"/>
    </row>
    <row r="255" spans="1:5" ht="25">
      <c r="A255" s="37" t="s">
        <v>562</v>
      </c>
      <c r="B255" s="37" t="s">
        <v>564</v>
      </c>
      <c r="C255" s="38" t="s">
        <v>115</v>
      </c>
      <c r="D255" s="39">
        <v>288.82</v>
      </c>
      <c r="E255" s="37" t="s">
        <v>1524</v>
      </c>
    </row>
    <row r="256" spans="1:5">
      <c r="A256" s="32" t="s">
        <v>565</v>
      </c>
      <c r="B256" s="32" t="s">
        <v>566</v>
      </c>
      <c r="C256" s="33"/>
      <c r="D256" s="34"/>
      <c r="E256" s="32"/>
    </row>
    <row r="257" spans="1:5">
      <c r="A257" s="37" t="s">
        <v>567</v>
      </c>
      <c r="B257" s="37" t="s">
        <v>568</v>
      </c>
      <c r="C257" s="38" t="s">
        <v>115</v>
      </c>
      <c r="D257" s="39">
        <v>10.7</v>
      </c>
      <c r="E257" s="37" t="s">
        <v>1524</v>
      </c>
    </row>
    <row r="258" spans="1:5" ht="25">
      <c r="A258" s="37" t="s">
        <v>569</v>
      </c>
      <c r="B258" s="37" t="s">
        <v>571</v>
      </c>
      <c r="C258" s="38" t="s">
        <v>84</v>
      </c>
      <c r="D258" s="39">
        <v>12.7</v>
      </c>
      <c r="E258" s="37" t="s">
        <v>1524</v>
      </c>
    </row>
    <row r="259" spans="1:5">
      <c r="A259" s="32" t="s">
        <v>572</v>
      </c>
      <c r="B259" s="32" t="s">
        <v>573</v>
      </c>
      <c r="C259" s="33"/>
      <c r="D259" s="34"/>
      <c r="E259" s="32"/>
    </row>
    <row r="260" spans="1:5" ht="25">
      <c r="A260" s="37" t="s">
        <v>574</v>
      </c>
      <c r="B260" s="37" t="s">
        <v>575</v>
      </c>
      <c r="C260" s="38" t="s">
        <v>115</v>
      </c>
      <c r="D260" s="39">
        <v>53.42</v>
      </c>
      <c r="E260" s="37" t="s">
        <v>1524</v>
      </c>
    </row>
    <row r="261" spans="1:5">
      <c r="A261" s="32" t="s">
        <v>576</v>
      </c>
      <c r="B261" s="32" t="s">
        <v>577</v>
      </c>
      <c r="C261" s="33"/>
      <c r="D261" s="34"/>
      <c r="E261" s="32"/>
    </row>
    <row r="262" spans="1:5" ht="25">
      <c r="A262" s="37" t="s">
        <v>578</v>
      </c>
      <c r="B262" s="37" t="s">
        <v>580</v>
      </c>
      <c r="C262" s="38" t="s">
        <v>84</v>
      </c>
      <c r="D262" s="39">
        <v>16.21</v>
      </c>
      <c r="E262" s="37" t="s">
        <v>1524</v>
      </c>
    </row>
    <row r="263" spans="1:5" ht="25">
      <c r="A263" s="37" t="s">
        <v>581</v>
      </c>
      <c r="B263" s="37" t="s">
        <v>583</v>
      </c>
      <c r="C263" s="38" t="s">
        <v>65</v>
      </c>
      <c r="D263" s="39">
        <v>2</v>
      </c>
      <c r="E263" s="37" t="s">
        <v>1524</v>
      </c>
    </row>
    <row r="264" spans="1:5" ht="25">
      <c r="A264" s="37" t="s">
        <v>584</v>
      </c>
      <c r="B264" s="37" t="s">
        <v>585</v>
      </c>
      <c r="C264" s="38" t="s">
        <v>65</v>
      </c>
      <c r="D264" s="39">
        <v>9</v>
      </c>
      <c r="E264" s="37" t="s">
        <v>1524</v>
      </c>
    </row>
    <row r="265" spans="1:5" ht="25">
      <c r="A265" s="37" t="s">
        <v>586</v>
      </c>
      <c r="B265" s="37" t="s">
        <v>587</v>
      </c>
      <c r="C265" s="38" t="s">
        <v>65</v>
      </c>
      <c r="D265" s="39">
        <v>1</v>
      </c>
      <c r="E265" s="37" t="s">
        <v>1524</v>
      </c>
    </row>
    <row r="266" spans="1:5" ht="25">
      <c r="A266" s="37" t="s">
        <v>588</v>
      </c>
      <c r="B266" s="37" t="s">
        <v>590</v>
      </c>
      <c r="C266" s="38" t="s">
        <v>115</v>
      </c>
      <c r="D266" s="39">
        <v>13.5</v>
      </c>
      <c r="E266" s="37" t="s">
        <v>1524</v>
      </c>
    </row>
    <row r="267" spans="1:5">
      <c r="A267" s="32" t="s">
        <v>591</v>
      </c>
      <c r="B267" s="32" t="s">
        <v>592</v>
      </c>
      <c r="C267" s="33"/>
      <c r="D267" s="34"/>
      <c r="E267" s="32"/>
    </row>
    <row r="268" spans="1:5">
      <c r="A268" s="32" t="s">
        <v>593</v>
      </c>
      <c r="B268" s="32" t="s">
        <v>594</v>
      </c>
      <c r="C268" s="33"/>
      <c r="D268" s="34"/>
      <c r="E268" s="32"/>
    </row>
    <row r="269" spans="1:5" ht="62.5">
      <c r="A269" s="37" t="s">
        <v>595</v>
      </c>
      <c r="B269" s="37" t="s">
        <v>597</v>
      </c>
      <c r="C269" s="38" t="s">
        <v>115</v>
      </c>
      <c r="D269" s="39">
        <v>16.28</v>
      </c>
      <c r="E269" s="37" t="s">
        <v>1524</v>
      </c>
    </row>
    <row r="270" spans="1:5">
      <c r="A270" s="32" t="s">
        <v>598</v>
      </c>
      <c r="B270" s="32" t="s">
        <v>599</v>
      </c>
      <c r="C270" s="33"/>
      <c r="D270" s="34"/>
      <c r="E270" s="32"/>
    </row>
    <row r="271" spans="1:5" ht="25">
      <c r="A271" s="37" t="s">
        <v>600</v>
      </c>
      <c r="B271" s="37" t="s">
        <v>602</v>
      </c>
      <c r="C271" s="38" t="s">
        <v>115</v>
      </c>
      <c r="D271" s="39">
        <v>4</v>
      </c>
      <c r="E271" s="37" t="s">
        <v>1524</v>
      </c>
    </row>
    <row r="272" spans="1:5">
      <c r="A272" s="32" t="s">
        <v>603</v>
      </c>
      <c r="B272" s="32" t="s">
        <v>604</v>
      </c>
      <c r="C272" s="33"/>
      <c r="D272" s="34"/>
      <c r="E272" s="32"/>
    </row>
    <row r="273" spans="1:5" ht="25">
      <c r="A273" s="37" t="s">
        <v>605</v>
      </c>
      <c r="B273" s="37" t="s">
        <v>607</v>
      </c>
      <c r="C273" s="38" t="s">
        <v>608</v>
      </c>
      <c r="D273" s="39">
        <v>1</v>
      </c>
      <c r="E273" s="37" t="s">
        <v>1524</v>
      </c>
    </row>
    <row r="274" spans="1:5" ht="50">
      <c r="A274" s="37" t="s">
        <v>609</v>
      </c>
      <c r="B274" s="37" t="s">
        <v>611</v>
      </c>
      <c r="C274" s="38" t="s">
        <v>608</v>
      </c>
      <c r="D274" s="39">
        <v>3</v>
      </c>
      <c r="E274" s="37" t="s">
        <v>1524</v>
      </c>
    </row>
    <row r="275" spans="1:5" ht="25">
      <c r="A275" s="37" t="s">
        <v>612</v>
      </c>
      <c r="B275" s="37" t="s">
        <v>613</v>
      </c>
      <c r="C275" s="38" t="s">
        <v>65</v>
      </c>
      <c r="D275" s="39">
        <v>3</v>
      </c>
      <c r="E275" s="37" t="s">
        <v>1524</v>
      </c>
    </row>
    <row r="276" spans="1:5" ht="37.5">
      <c r="A276" s="37" t="s">
        <v>614</v>
      </c>
      <c r="B276" s="37" t="s">
        <v>616</v>
      </c>
      <c r="C276" s="38" t="s">
        <v>65</v>
      </c>
      <c r="D276" s="39">
        <v>2</v>
      </c>
      <c r="E276" s="37" t="s">
        <v>1524</v>
      </c>
    </row>
    <row r="277" spans="1:5" ht="25">
      <c r="A277" s="37" t="s">
        <v>617</v>
      </c>
      <c r="B277" s="37" t="s">
        <v>618</v>
      </c>
      <c r="C277" s="38" t="s">
        <v>65</v>
      </c>
      <c r="D277" s="39">
        <v>10</v>
      </c>
      <c r="E277" s="37" t="s">
        <v>1524</v>
      </c>
    </row>
    <row r="278" spans="1:5" ht="25">
      <c r="A278" s="37" t="s">
        <v>619</v>
      </c>
      <c r="B278" s="37" t="s">
        <v>620</v>
      </c>
      <c r="C278" s="38" t="s">
        <v>65</v>
      </c>
      <c r="D278" s="39">
        <v>9</v>
      </c>
      <c r="E278" s="37" t="s">
        <v>1524</v>
      </c>
    </row>
    <row r="279" spans="1:5" ht="25">
      <c r="A279" s="37" t="s">
        <v>621</v>
      </c>
      <c r="B279" s="37" t="s">
        <v>622</v>
      </c>
      <c r="C279" s="38" t="s">
        <v>65</v>
      </c>
      <c r="D279" s="39">
        <v>10</v>
      </c>
      <c r="E279" s="37" t="s">
        <v>1524</v>
      </c>
    </row>
    <row r="280" spans="1:5" ht="37.5">
      <c r="A280" s="37" t="s">
        <v>623</v>
      </c>
      <c r="B280" s="37" t="s">
        <v>625</v>
      </c>
      <c r="C280" s="38" t="s">
        <v>626</v>
      </c>
      <c r="D280" s="39">
        <v>9</v>
      </c>
      <c r="E280" s="37" t="s">
        <v>1524</v>
      </c>
    </row>
    <row r="281" spans="1:5" ht="25">
      <c r="A281" s="37" t="s">
        <v>627</v>
      </c>
      <c r="B281" s="37" t="s">
        <v>628</v>
      </c>
      <c r="C281" s="38" t="s">
        <v>65</v>
      </c>
      <c r="D281" s="39">
        <v>6</v>
      </c>
      <c r="E281" s="37" t="s">
        <v>1524</v>
      </c>
    </row>
    <row r="282" spans="1:5" ht="25">
      <c r="A282" s="37" t="s">
        <v>629</v>
      </c>
      <c r="B282" s="37" t="s">
        <v>631</v>
      </c>
      <c r="C282" s="38" t="s">
        <v>65</v>
      </c>
      <c r="D282" s="39">
        <v>6</v>
      </c>
      <c r="E282" s="37" t="s">
        <v>1524</v>
      </c>
    </row>
    <row r="283" spans="1:5">
      <c r="A283" s="32" t="s">
        <v>632</v>
      </c>
      <c r="B283" s="32" t="s">
        <v>633</v>
      </c>
      <c r="C283" s="33"/>
      <c r="D283" s="34"/>
      <c r="E283" s="32"/>
    </row>
    <row r="284" spans="1:5">
      <c r="A284" s="32" t="s">
        <v>634</v>
      </c>
      <c r="B284" s="32" t="s">
        <v>635</v>
      </c>
      <c r="C284" s="33"/>
      <c r="D284" s="34"/>
      <c r="E284" s="32"/>
    </row>
    <row r="285" spans="1:5" ht="25">
      <c r="A285" s="37" t="s">
        <v>636</v>
      </c>
      <c r="B285" s="37" t="s">
        <v>638</v>
      </c>
      <c r="C285" s="38" t="s">
        <v>65</v>
      </c>
      <c r="D285" s="39">
        <v>1</v>
      </c>
      <c r="E285" s="37" t="s">
        <v>1524</v>
      </c>
    </row>
    <row r="286" spans="1:5">
      <c r="A286" s="32" t="s">
        <v>639</v>
      </c>
      <c r="B286" s="32" t="s">
        <v>640</v>
      </c>
      <c r="C286" s="33"/>
      <c r="D286" s="34"/>
      <c r="E286" s="32"/>
    </row>
    <row r="287" spans="1:5" ht="62.5">
      <c r="A287" s="37" t="s">
        <v>641</v>
      </c>
      <c r="B287" s="37" t="s">
        <v>643</v>
      </c>
      <c r="C287" s="38" t="s">
        <v>608</v>
      </c>
      <c r="D287" s="39">
        <v>23</v>
      </c>
      <c r="E287" s="37" t="s">
        <v>1524</v>
      </c>
    </row>
    <row r="288" spans="1:5" ht="62.5">
      <c r="A288" s="37" t="s">
        <v>644</v>
      </c>
      <c r="B288" s="37" t="s">
        <v>646</v>
      </c>
      <c r="C288" s="38" t="s">
        <v>608</v>
      </c>
      <c r="D288" s="39">
        <v>22</v>
      </c>
      <c r="E288" s="37" t="s">
        <v>1524</v>
      </c>
    </row>
    <row r="289" spans="1:5">
      <c r="A289" s="32" t="s">
        <v>647</v>
      </c>
      <c r="B289" s="32" t="s">
        <v>648</v>
      </c>
      <c r="C289" s="33"/>
      <c r="D289" s="34"/>
      <c r="E289" s="32"/>
    </row>
    <row r="290" spans="1:5">
      <c r="A290" s="37" t="s">
        <v>649</v>
      </c>
      <c r="B290" s="37" t="s">
        <v>650</v>
      </c>
      <c r="C290" s="38" t="s">
        <v>84</v>
      </c>
      <c r="D290" s="39">
        <v>336.63</v>
      </c>
      <c r="E290" s="37" t="s">
        <v>1524</v>
      </c>
    </row>
    <row r="291" spans="1:5">
      <c r="A291" s="32" t="s">
        <v>651</v>
      </c>
      <c r="B291" s="32" t="s">
        <v>652</v>
      </c>
      <c r="C291" s="33"/>
      <c r="D291" s="34"/>
      <c r="E291" s="32"/>
    </row>
    <row r="292" spans="1:5">
      <c r="A292" s="32" t="s">
        <v>653</v>
      </c>
      <c r="B292" s="32" t="s">
        <v>654</v>
      </c>
      <c r="C292" s="33"/>
      <c r="D292" s="34"/>
      <c r="E292" s="32"/>
    </row>
    <row r="293" spans="1:5">
      <c r="A293" s="32" t="s">
        <v>655</v>
      </c>
      <c r="B293" s="32" t="s">
        <v>217</v>
      </c>
      <c r="C293" s="33"/>
      <c r="D293" s="34"/>
      <c r="E293" s="32"/>
    </row>
    <row r="294" spans="1:5" ht="37.5">
      <c r="A294" s="37" t="s">
        <v>656</v>
      </c>
      <c r="B294" s="37" t="s">
        <v>658</v>
      </c>
      <c r="C294" s="38" t="s">
        <v>115</v>
      </c>
      <c r="D294" s="39">
        <v>63</v>
      </c>
      <c r="E294" s="37" t="s">
        <v>1524</v>
      </c>
    </row>
    <row r="295" spans="1:5" ht="37.5">
      <c r="A295" s="37" t="s">
        <v>659</v>
      </c>
      <c r="B295" s="37" t="s">
        <v>270</v>
      </c>
      <c r="C295" s="38" t="s">
        <v>228</v>
      </c>
      <c r="D295" s="39">
        <v>233.23</v>
      </c>
      <c r="E295" s="37" t="s">
        <v>1524</v>
      </c>
    </row>
    <row r="296" spans="1:5" ht="37.5">
      <c r="A296" s="37" t="s">
        <v>660</v>
      </c>
      <c r="B296" s="37" t="s">
        <v>266</v>
      </c>
      <c r="C296" s="38" t="s">
        <v>228</v>
      </c>
      <c r="D296" s="39">
        <v>38.81</v>
      </c>
      <c r="E296" s="37" t="s">
        <v>1524</v>
      </c>
    </row>
    <row r="297" spans="1:5">
      <c r="A297" s="32" t="s">
        <v>661</v>
      </c>
      <c r="B297" s="32" t="s">
        <v>662</v>
      </c>
      <c r="C297" s="33"/>
      <c r="D297" s="34"/>
      <c r="E297" s="32"/>
    </row>
    <row r="298" spans="1:5" ht="37.5">
      <c r="A298" s="37" t="s">
        <v>663</v>
      </c>
      <c r="B298" s="37" t="s">
        <v>664</v>
      </c>
      <c r="C298" s="38" t="s">
        <v>126</v>
      </c>
      <c r="D298" s="39">
        <v>9.01</v>
      </c>
      <c r="E298" s="37" t="s">
        <v>1524</v>
      </c>
    </row>
    <row r="299" spans="1:5" ht="25">
      <c r="A299" s="37" t="s">
        <v>665</v>
      </c>
      <c r="B299" s="37" t="s">
        <v>254</v>
      </c>
      <c r="C299" s="38" t="s">
        <v>228</v>
      </c>
      <c r="D299" s="39">
        <v>453.74</v>
      </c>
      <c r="E299" s="37" t="s">
        <v>1524</v>
      </c>
    </row>
    <row r="300" spans="1:5" ht="25">
      <c r="A300" s="37" t="s">
        <v>666</v>
      </c>
      <c r="B300" s="37" t="s">
        <v>248</v>
      </c>
      <c r="C300" s="38" t="s">
        <v>228</v>
      </c>
      <c r="D300" s="39">
        <v>113.01</v>
      </c>
      <c r="E300" s="37" t="s">
        <v>1524</v>
      </c>
    </row>
    <row r="301" spans="1:5">
      <c r="A301" s="37" t="s">
        <v>667</v>
      </c>
      <c r="B301" s="37" t="s">
        <v>669</v>
      </c>
      <c r="C301" s="38" t="s">
        <v>126</v>
      </c>
      <c r="D301" s="39">
        <v>1.29</v>
      </c>
      <c r="E301" s="37" t="s">
        <v>1524</v>
      </c>
    </row>
    <row r="302" spans="1:5" ht="37.5">
      <c r="A302" s="37" t="s">
        <v>670</v>
      </c>
      <c r="B302" s="37" t="s">
        <v>672</v>
      </c>
      <c r="C302" s="38" t="s">
        <v>126</v>
      </c>
      <c r="D302" s="39">
        <v>7.72</v>
      </c>
      <c r="E302" s="37" t="s">
        <v>1524</v>
      </c>
    </row>
    <row r="303" spans="1:5" ht="37.5">
      <c r="A303" s="37" t="s">
        <v>673</v>
      </c>
      <c r="B303" s="37" t="s">
        <v>675</v>
      </c>
      <c r="C303" s="38" t="s">
        <v>84</v>
      </c>
      <c r="D303" s="39">
        <v>25.74</v>
      </c>
      <c r="E303" s="37" t="s">
        <v>1524</v>
      </c>
    </row>
    <row r="304" spans="1:5">
      <c r="A304" s="32" t="s">
        <v>676</v>
      </c>
      <c r="B304" s="32" t="s">
        <v>677</v>
      </c>
      <c r="C304" s="33"/>
      <c r="D304" s="34"/>
      <c r="E304" s="32"/>
    </row>
    <row r="305" spans="1:5" ht="25">
      <c r="A305" s="37" t="s">
        <v>678</v>
      </c>
      <c r="B305" s="37" t="s">
        <v>254</v>
      </c>
      <c r="C305" s="38" t="s">
        <v>228</v>
      </c>
      <c r="D305" s="39">
        <v>453.74</v>
      </c>
      <c r="E305" s="37" t="s">
        <v>1524</v>
      </c>
    </row>
    <row r="306" spans="1:5" ht="25">
      <c r="A306" s="37" t="s">
        <v>679</v>
      </c>
      <c r="B306" s="37" t="s">
        <v>248</v>
      </c>
      <c r="C306" s="38" t="s">
        <v>228</v>
      </c>
      <c r="D306" s="39">
        <v>113.01</v>
      </c>
      <c r="E306" s="37" t="s">
        <v>1524</v>
      </c>
    </row>
    <row r="307" spans="1:5" ht="37.5">
      <c r="A307" s="37" t="s">
        <v>680</v>
      </c>
      <c r="B307" s="37" t="s">
        <v>682</v>
      </c>
      <c r="C307" s="38" t="s">
        <v>84</v>
      </c>
      <c r="D307" s="39">
        <v>110.31</v>
      </c>
      <c r="E307" s="37" t="s">
        <v>1524</v>
      </c>
    </row>
    <row r="308" spans="1:5" ht="37.5">
      <c r="A308" s="37" t="s">
        <v>683</v>
      </c>
      <c r="B308" s="37" t="s">
        <v>685</v>
      </c>
      <c r="C308" s="38" t="s">
        <v>126</v>
      </c>
      <c r="D308" s="39">
        <v>7.72</v>
      </c>
      <c r="E308" s="37" t="s">
        <v>1524</v>
      </c>
    </row>
    <row r="309" spans="1:5">
      <c r="A309" s="32" t="s">
        <v>686</v>
      </c>
      <c r="B309" s="32" t="s">
        <v>260</v>
      </c>
      <c r="C309" s="33"/>
      <c r="D309" s="34"/>
      <c r="E309" s="32"/>
    </row>
    <row r="310" spans="1:5" ht="37.5">
      <c r="A310" s="37" t="s">
        <v>687</v>
      </c>
      <c r="B310" s="37" t="s">
        <v>688</v>
      </c>
      <c r="C310" s="38" t="s">
        <v>84</v>
      </c>
      <c r="D310" s="39">
        <v>64.260000000000005</v>
      </c>
      <c r="E310" s="37" t="s">
        <v>1524</v>
      </c>
    </row>
    <row r="311" spans="1:5" ht="37.5">
      <c r="A311" s="37" t="s">
        <v>689</v>
      </c>
      <c r="B311" s="37" t="s">
        <v>270</v>
      </c>
      <c r="C311" s="38" t="s">
        <v>228</v>
      </c>
      <c r="D311" s="39">
        <v>303.19</v>
      </c>
      <c r="E311" s="37" t="s">
        <v>1524</v>
      </c>
    </row>
    <row r="312" spans="1:5" ht="37.5">
      <c r="A312" s="37" t="s">
        <v>690</v>
      </c>
      <c r="B312" s="37" t="s">
        <v>266</v>
      </c>
      <c r="C312" s="38" t="s">
        <v>228</v>
      </c>
      <c r="D312" s="39">
        <v>77.62</v>
      </c>
      <c r="E312" s="37" t="s">
        <v>1524</v>
      </c>
    </row>
    <row r="313" spans="1:5" ht="50">
      <c r="A313" s="37" t="s">
        <v>691</v>
      </c>
      <c r="B313" s="37" t="s">
        <v>693</v>
      </c>
      <c r="C313" s="38" t="s">
        <v>126</v>
      </c>
      <c r="D313" s="39">
        <v>4.5</v>
      </c>
      <c r="E313" s="37" t="s">
        <v>1524</v>
      </c>
    </row>
    <row r="314" spans="1:5">
      <c r="A314" s="32" t="s">
        <v>694</v>
      </c>
      <c r="B314" s="32" t="s">
        <v>695</v>
      </c>
      <c r="C314" s="33"/>
      <c r="D314" s="34"/>
      <c r="E314" s="32"/>
    </row>
    <row r="315" spans="1:5" ht="37.5">
      <c r="A315" s="37" t="s">
        <v>696</v>
      </c>
      <c r="B315" s="37" t="s">
        <v>698</v>
      </c>
      <c r="C315" s="38" t="s">
        <v>115</v>
      </c>
      <c r="D315" s="39">
        <v>183.85</v>
      </c>
      <c r="E315" s="37" t="s">
        <v>1524</v>
      </c>
    </row>
    <row r="316" spans="1:5">
      <c r="A316" s="32" t="s">
        <v>699</v>
      </c>
      <c r="B316" s="32" t="s">
        <v>700</v>
      </c>
      <c r="C316" s="33"/>
      <c r="D316" s="34"/>
      <c r="E316" s="32"/>
    </row>
    <row r="317" spans="1:5" ht="37.5">
      <c r="A317" s="37" t="s">
        <v>701</v>
      </c>
      <c r="B317" s="37" t="s">
        <v>688</v>
      </c>
      <c r="C317" s="38" t="s">
        <v>84</v>
      </c>
      <c r="D317" s="39">
        <v>5.76</v>
      </c>
      <c r="E317" s="37" t="s">
        <v>1524</v>
      </c>
    </row>
    <row r="318" spans="1:5" ht="50">
      <c r="A318" s="37" t="s">
        <v>702</v>
      </c>
      <c r="B318" s="37" t="s">
        <v>693</v>
      </c>
      <c r="C318" s="38" t="s">
        <v>126</v>
      </c>
      <c r="D318" s="39">
        <v>0.35</v>
      </c>
      <c r="E318" s="37" t="s">
        <v>1524</v>
      </c>
    </row>
    <row r="319" spans="1:5" ht="37.5">
      <c r="A319" s="37" t="s">
        <v>703</v>
      </c>
      <c r="B319" s="37" t="s">
        <v>270</v>
      </c>
      <c r="C319" s="38" t="s">
        <v>228</v>
      </c>
      <c r="D319" s="39">
        <v>141.31</v>
      </c>
      <c r="E319" s="37" t="s">
        <v>1524</v>
      </c>
    </row>
    <row r="320" spans="1:5" ht="37.5">
      <c r="A320" s="37" t="s">
        <v>704</v>
      </c>
      <c r="B320" s="37" t="s">
        <v>682</v>
      </c>
      <c r="C320" s="38" t="s">
        <v>84</v>
      </c>
      <c r="D320" s="39">
        <v>27.56</v>
      </c>
      <c r="E320" s="37" t="s">
        <v>1524</v>
      </c>
    </row>
    <row r="321" spans="1:5" ht="37.5">
      <c r="A321" s="37" t="s">
        <v>705</v>
      </c>
      <c r="B321" s="37" t="s">
        <v>685</v>
      </c>
      <c r="C321" s="38" t="s">
        <v>126</v>
      </c>
      <c r="D321" s="39">
        <v>1.24</v>
      </c>
      <c r="E321" s="37" t="s">
        <v>1524</v>
      </c>
    </row>
    <row r="322" spans="1:5">
      <c r="A322" s="32" t="s">
        <v>706</v>
      </c>
      <c r="B322" s="32" t="s">
        <v>695</v>
      </c>
      <c r="C322" s="33"/>
      <c r="D322" s="34"/>
      <c r="E322" s="32"/>
    </row>
    <row r="323" spans="1:5" ht="37.5">
      <c r="A323" s="37" t="s">
        <v>707</v>
      </c>
      <c r="B323" s="37" t="s">
        <v>698</v>
      </c>
      <c r="C323" s="38" t="s">
        <v>115</v>
      </c>
      <c r="D323" s="39">
        <v>64.28</v>
      </c>
      <c r="E323" s="37" t="s">
        <v>1524</v>
      </c>
    </row>
    <row r="324" spans="1:5" ht="37.5">
      <c r="A324" s="37" t="s">
        <v>708</v>
      </c>
      <c r="B324" s="37" t="s">
        <v>710</v>
      </c>
      <c r="C324" s="38" t="s">
        <v>115</v>
      </c>
      <c r="D324" s="39">
        <v>6.05</v>
      </c>
      <c r="E324" s="37" t="s">
        <v>1524</v>
      </c>
    </row>
    <row r="325" spans="1:5">
      <c r="A325" s="32" t="s">
        <v>32</v>
      </c>
      <c r="B325" s="32" t="s">
        <v>33</v>
      </c>
      <c r="C325" s="33"/>
      <c r="D325" s="34"/>
      <c r="E325" s="32"/>
    </row>
    <row r="326" spans="1:5">
      <c r="A326" s="32" t="s">
        <v>711</v>
      </c>
      <c r="B326" s="32" t="s">
        <v>712</v>
      </c>
      <c r="C326" s="33"/>
      <c r="D326" s="34"/>
      <c r="E326" s="32"/>
    </row>
    <row r="327" spans="1:5">
      <c r="A327" s="32" t="s">
        <v>713</v>
      </c>
      <c r="B327" s="32" t="s">
        <v>714</v>
      </c>
      <c r="C327" s="33"/>
      <c r="D327" s="34"/>
      <c r="E327" s="32"/>
    </row>
    <row r="328" spans="1:5">
      <c r="A328" s="32" t="s">
        <v>715</v>
      </c>
      <c r="B328" s="32" t="s">
        <v>716</v>
      </c>
      <c r="C328" s="33"/>
      <c r="D328" s="34"/>
      <c r="E328" s="32"/>
    </row>
    <row r="329" spans="1:5" ht="37.5">
      <c r="A329" s="37" t="s">
        <v>717</v>
      </c>
      <c r="B329" s="37" t="s">
        <v>718</v>
      </c>
      <c r="C329" s="38" t="s">
        <v>65</v>
      </c>
      <c r="D329" s="39">
        <v>1</v>
      </c>
      <c r="E329" s="37" t="s">
        <v>1523</v>
      </c>
    </row>
    <row r="330" spans="1:5" ht="25">
      <c r="A330" s="37" t="s">
        <v>719</v>
      </c>
      <c r="B330" s="37" t="s">
        <v>720</v>
      </c>
      <c r="C330" s="38" t="s">
        <v>65</v>
      </c>
      <c r="D330" s="39">
        <v>1</v>
      </c>
      <c r="E330" s="37" t="s">
        <v>1523</v>
      </c>
    </row>
    <row r="331" spans="1:5">
      <c r="A331" s="32" t="s">
        <v>721</v>
      </c>
      <c r="B331" s="32" t="s">
        <v>722</v>
      </c>
      <c r="C331" s="33"/>
      <c r="D331" s="34"/>
      <c r="E331" s="32"/>
    </row>
    <row r="332" spans="1:5" ht="25">
      <c r="A332" s="37" t="s">
        <v>723</v>
      </c>
      <c r="B332" s="37" t="s">
        <v>724</v>
      </c>
      <c r="C332" s="38" t="s">
        <v>65</v>
      </c>
      <c r="D332" s="39">
        <v>1</v>
      </c>
      <c r="E332" s="37" t="s">
        <v>1523</v>
      </c>
    </row>
    <row r="333" spans="1:5">
      <c r="A333" s="32" t="s">
        <v>725</v>
      </c>
      <c r="B333" s="32" t="s">
        <v>726</v>
      </c>
      <c r="C333" s="33"/>
      <c r="D333" s="34"/>
      <c r="E333" s="32"/>
    </row>
    <row r="334" spans="1:5" ht="37.5">
      <c r="A334" s="37" t="s">
        <v>727</v>
      </c>
      <c r="B334" s="37" t="s">
        <v>728</v>
      </c>
      <c r="C334" s="38" t="s">
        <v>65</v>
      </c>
      <c r="D334" s="39">
        <v>2</v>
      </c>
      <c r="E334" s="37" t="s">
        <v>1523</v>
      </c>
    </row>
    <row r="335" spans="1:5" ht="25">
      <c r="A335" s="37" t="s">
        <v>729</v>
      </c>
      <c r="B335" s="37" t="s">
        <v>730</v>
      </c>
      <c r="C335" s="38" t="s">
        <v>65</v>
      </c>
      <c r="D335" s="39">
        <v>6</v>
      </c>
      <c r="E335" s="37" t="s">
        <v>1523</v>
      </c>
    </row>
    <row r="336" spans="1:5" ht="25">
      <c r="A336" s="37" t="s">
        <v>731</v>
      </c>
      <c r="B336" s="37" t="s">
        <v>732</v>
      </c>
      <c r="C336" s="38" t="s">
        <v>65</v>
      </c>
      <c r="D336" s="39">
        <v>2</v>
      </c>
      <c r="E336" s="37" t="s">
        <v>1523</v>
      </c>
    </row>
    <row r="337" spans="1:5" ht="37.5">
      <c r="A337" s="37" t="s">
        <v>733</v>
      </c>
      <c r="B337" s="37" t="s">
        <v>735</v>
      </c>
      <c r="C337" s="38" t="s">
        <v>65</v>
      </c>
      <c r="D337" s="39">
        <v>36.5</v>
      </c>
      <c r="E337" s="37" t="s">
        <v>1523</v>
      </c>
    </row>
    <row r="338" spans="1:5" ht="25">
      <c r="A338" s="37" t="s">
        <v>736</v>
      </c>
      <c r="B338" s="37" t="s">
        <v>737</v>
      </c>
      <c r="C338" s="38" t="s">
        <v>115</v>
      </c>
      <c r="D338" s="39">
        <v>3.2</v>
      </c>
      <c r="E338" s="37" t="s">
        <v>1523</v>
      </c>
    </row>
    <row r="339" spans="1:5" ht="25">
      <c r="A339" s="37" t="s">
        <v>738</v>
      </c>
      <c r="B339" s="37" t="s">
        <v>739</v>
      </c>
      <c r="C339" s="38" t="s">
        <v>115</v>
      </c>
      <c r="D339" s="39">
        <v>6.9</v>
      </c>
      <c r="E339" s="37" t="s">
        <v>1523</v>
      </c>
    </row>
    <row r="340" spans="1:5">
      <c r="A340" s="37" t="s">
        <v>740</v>
      </c>
      <c r="B340" s="37" t="s">
        <v>741</v>
      </c>
      <c r="C340" s="38" t="s">
        <v>126</v>
      </c>
      <c r="D340" s="39">
        <v>4.5599999999999996</v>
      </c>
      <c r="E340" s="37" t="s">
        <v>1523</v>
      </c>
    </row>
    <row r="341" spans="1:5" ht="50">
      <c r="A341" s="37" t="s">
        <v>742</v>
      </c>
      <c r="B341" s="37" t="s">
        <v>743</v>
      </c>
      <c r="C341" s="38" t="s">
        <v>115</v>
      </c>
      <c r="D341" s="39">
        <v>10.1</v>
      </c>
      <c r="E341" s="37" t="s">
        <v>1523</v>
      </c>
    </row>
    <row r="342" spans="1:5" ht="25">
      <c r="A342" s="37" t="s">
        <v>744</v>
      </c>
      <c r="B342" s="37" t="s">
        <v>745</v>
      </c>
      <c r="C342" s="38" t="s">
        <v>126</v>
      </c>
      <c r="D342" s="39">
        <v>3.65</v>
      </c>
      <c r="E342" s="37" t="s">
        <v>1523</v>
      </c>
    </row>
    <row r="343" spans="1:5">
      <c r="A343" s="32" t="s">
        <v>746</v>
      </c>
      <c r="B343" s="32" t="s">
        <v>747</v>
      </c>
      <c r="C343" s="33"/>
      <c r="D343" s="34"/>
      <c r="E343" s="32"/>
    </row>
    <row r="344" spans="1:5" ht="25">
      <c r="A344" s="37" t="s">
        <v>748</v>
      </c>
      <c r="B344" s="37" t="s">
        <v>750</v>
      </c>
      <c r="C344" s="38" t="s">
        <v>65</v>
      </c>
      <c r="D344" s="39">
        <v>2</v>
      </c>
      <c r="E344" s="37" t="s">
        <v>1523</v>
      </c>
    </row>
    <row r="345" spans="1:5">
      <c r="A345" s="32" t="s">
        <v>751</v>
      </c>
      <c r="B345" s="32" t="s">
        <v>752</v>
      </c>
      <c r="C345" s="33"/>
      <c r="D345" s="34"/>
      <c r="E345" s="32"/>
    </row>
    <row r="346" spans="1:5">
      <c r="A346" s="32" t="s">
        <v>753</v>
      </c>
      <c r="B346" s="32" t="s">
        <v>754</v>
      </c>
      <c r="C346" s="33"/>
      <c r="D346" s="34"/>
      <c r="E346" s="32"/>
    </row>
    <row r="347" spans="1:5" ht="25">
      <c r="A347" s="37" t="s">
        <v>755</v>
      </c>
      <c r="B347" s="37" t="s">
        <v>756</v>
      </c>
      <c r="C347" s="38" t="s">
        <v>65</v>
      </c>
      <c r="D347" s="39">
        <v>2</v>
      </c>
      <c r="E347" s="37" t="s">
        <v>1523</v>
      </c>
    </row>
    <row r="348" spans="1:5" ht="25">
      <c r="A348" s="37" t="s">
        <v>757</v>
      </c>
      <c r="B348" s="37" t="s">
        <v>758</v>
      </c>
      <c r="C348" s="38" t="s">
        <v>65</v>
      </c>
      <c r="D348" s="39">
        <v>3</v>
      </c>
      <c r="E348" s="37" t="s">
        <v>1523</v>
      </c>
    </row>
    <row r="349" spans="1:5" ht="25">
      <c r="A349" s="37" t="s">
        <v>759</v>
      </c>
      <c r="B349" s="37" t="s">
        <v>760</v>
      </c>
      <c r="C349" s="38" t="s">
        <v>65</v>
      </c>
      <c r="D349" s="39">
        <v>2</v>
      </c>
      <c r="E349" s="37" t="s">
        <v>1523</v>
      </c>
    </row>
    <row r="350" spans="1:5" ht="37.5">
      <c r="A350" s="37" t="s">
        <v>761</v>
      </c>
      <c r="B350" s="37" t="s">
        <v>762</v>
      </c>
      <c r="C350" s="38" t="s">
        <v>65</v>
      </c>
      <c r="D350" s="39">
        <v>12</v>
      </c>
      <c r="E350" s="37" t="s">
        <v>1523</v>
      </c>
    </row>
    <row r="351" spans="1:5" ht="37.5">
      <c r="A351" s="37" t="s">
        <v>763</v>
      </c>
      <c r="B351" s="37" t="s">
        <v>764</v>
      </c>
      <c r="C351" s="38" t="s">
        <v>65</v>
      </c>
      <c r="D351" s="39">
        <v>7</v>
      </c>
      <c r="E351" s="37" t="s">
        <v>1523</v>
      </c>
    </row>
    <row r="352" spans="1:5" ht="25">
      <c r="A352" s="37" t="s">
        <v>765</v>
      </c>
      <c r="B352" s="37" t="s">
        <v>766</v>
      </c>
      <c r="C352" s="38" t="s">
        <v>65</v>
      </c>
      <c r="D352" s="39">
        <v>10</v>
      </c>
      <c r="E352" s="37" t="s">
        <v>1523</v>
      </c>
    </row>
    <row r="353" spans="1:5" ht="25">
      <c r="A353" s="37" t="s">
        <v>767</v>
      </c>
      <c r="B353" s="37" t="s">
        <v>768</v>
      </c>
      <c r="C353" s="38" t="s">
        <v>65</v>
      </c>
      <c r="D353" s="39">
        <v>12</v>
      </c>
      <c r="E353" s="37" t="s">
        <v>1523</v>
      </c>
    </row>
    <row r="354" spans="1:5">
      <c r="A354" s="32" t="s">
        <v>769</v>
      </c>
      <c r="B354" s="32" t="s">
        <v>726</v>
      </c>
      <c r="C354" s="33"/>
      <c r="D354" s="34"/>
      <c r="E354" s="32"/>
    </row>
    <row r="355" spans="1:5" ht="37.5">
      <c r="A355" s="37" t="s">
        <v>770</v>
      </c>
      <c r="B355" s="37" t="s">
        <v>772</v>
      </c>
      <c r="C355" s="38" t="s">
        <v>65</v>
      </c>
      <c r="D355" s="39">
        <v>10</v>
      </c>
      <c r="E355" s="37" t="s">
        <v>1523</v>
      </c>
    </row>
    <row r="356" spans="1:5" ht="37.5">
      <c r="A356" s="37" t="s">
        <v>773</v>
      </c>
      <c r="B356" s="37" t="s">
        <v>774</v>
      </c>
      <c r="C356" s="38" t="s">
        <v>65</v>
      </c>
      <c r="D356" s="39">
        <v>11</v>
      </c>
      <c r="E356" s="37" t="s">
        <v>1523</v>
      </c>
    </row>
    <row r="357" spans="1:5" ht="37.5">
      <c r="A357" s="37" t="s">
        <v>775</v>
      </c>
      <c r="B357" s="37" t="s">
        <v>776</v>
      </c>
      <c r="C357" s="38" t="s">
        <v>65</v>
      </c>
      <c r="D357" s="39">
        <v>2</v>
      </c>
      <c r="E357" s="37" t="s">
        <v>1523</v>
      </c>
    </row>
    <row r="358" spans="1:5" ht="37.5">
      <c r="A358" s="37" t="s">
        <v>777</v>
      </c>
      <c r="B358" s="37" t="s">
        <v>778</v>
      </c>
      <c r="C358" s="38" t="s">
        <v>65</v>
      </c>
      <c r="D358" s="39">
        <v>4</v>
      </c>
      <c r="E358" s="37" t="s">
        <v>1523</v>
      </c>
    </row>
    <row r="359" spans="1:5" ht="37.5">
      <c r="A359" s="37" t="s">
        <v>779</v>
      </c>
      <c r="B359" s="37" t="s">
        <v>780</v>
      </c>
      <c r="C359" s="38" t="s">
        <v>65</v>
      </c>
      <c r="D359" s="39">
        <v>31</v>
      </c>
      <c r="E359" s="37" t="s">
        <v>1523</v>
      </c>
    </row>
    <row r="360" spans="1:5" ht="37.5">
      <c r="A360" s="37" t="s">
        <v>781</v>
      </c>
      <c r="B360" s="37" t="s">
        <v>782</v>
      </c>
      <c r="C360" s="38" t="s">
        <v>65</v>
      </c>
      <c r="D360" s="39">
        <v>8</v>
      </c>
      <c r="E360" s="37" t="s">
        <v>1523</v>
      </c>
    </row>
    <row r="361" spans="1:5" ht="37.5">
      <c r="A361" s="37" t="s">
        <v>783</v>
      </c>
      <c r="B361" s="37" t="s">
        <v>784</v>
      </c>
      <c r="C361" s="38" t="s">
        <v>65</v>
      </c>
      <c r="D361" s="39">
        <v>6</v>
      </c>
      <c r="E361" s="37" t="s">
        <v>1523</v>
      </c>
    </row>
    <row r="362" spans="1:5" ht="37.5">
      <c r="A362" s="37" t="s">
        <v>785</v>
      </c>
      <c r="B362" s="37" t="s">
        <v>787</v>
      </c>
      <c r="C362" s="38" t="s">
        <v>65</v>
      </c>
      <c r="D362" s="39">
        <v>4</v>
      </c>
      <c r="E362" s="37" t="s">
        <v>1523</v>
      </c>
    </row>
    <row r="363" spans="1:5" ht="37.5">
      <c r="A363" s="37" t="s">
        <v>788</v>
      </c>
      <c r="B363" s="37" t="s">
        <v>789</v>
      </c>
      <c r="C363" s="38" t="s">
        <v>65</v>
      </c>
      <c r="D363" s="39">
        <v>3</v>
      </c>
      <c r="E363" s="37" t="s">
        <v>1523</v>
      </c>
    </row>
    <row r="364" spans="1:5" ht="25">
      <c r="A364" s="37" t="s">
        <v>790</v>
      </c>
      <c r="B364" s="37" t="s">
        <v>791</v>
      </c>
      <c r="C364" s="38" t="s">
        <v>65</v>
      </c>
      <c r="D364" s="39">
        <v>1</v>
      </c>
      <c r="E364" s="37" t="s">
        <v>1523</v>
      </c>
    </row>
    <row r="365" spans="1:5" ht="25">
      <c r="A365" s="37" t="s">
        <v>792</v>
      </c>
      <c r="B365" s="37" t="s">
        <v>793</v>
      </c>
      <c r="C365" s="38" t="s">
        <v>65</v>
      </c>
      <c r="D365" s="39">
        <v>1</v>
      </c>
      <c r="E365" s="37" t="s">
        <v>1523</v>
      </c>
    </row>
    <row r="366" spans="1:5" ht="25">
      <c r="A366" s="37" t="s">
        <v>794</v>
      </c>
      <c r="B366" s="37" t="s">
        <v>795</v>
      </c>
      <c r="C366" s="38" t="s">
        <v>65</v>
      </c>
      <c r="D366" s="39">
        <v>24</v>
      </c>
      <c r="E366" s="37" t="s">
        <v>1523</v>
      </c>
    </row>
    <row r="367" spans="1:5" ht="25">
      <c r="A367" s="37" t="s">
        <v>796</v>
      </c>
      <c r="B367" s="37" t="s">
        <v>797</v>
      </c>
      <c r="C367" s="38" t="s">
        <v>65</v>
      </c>
      <c r="D367" s="39">
        <v>7</v>
      </c>
      <c r="E367" s="37" t="s">
        <v>1523</v>
      </c>
    </row>
    <row r="368" spans="1:5" ht="25">
      <c r="A368" s="37" t="s">
        <v>798</v>
      </c>
      <c r="B368" s="37" t="s">
        <v>799</v>
      </c>
      <c r="C368" s="38" t="s">
        <v>65</v>
      </c>
      <c r="D368" s="39">
        <v>7</v>
      </c>
      <c r="E368" s="37" t="s">
        <v>1523</v>
      </c>
    </row>
    <row r="369" spans="1:5" ht="25">
      <c r="A369" s="37" t="s">
        <v>800</v>
      </c>
      <c r="B369" s="37" t="s">
        <v>801</v>
      </c>
      <c r="C369" s="38" t="s">
        <v>65</v>
      </c>
      <c r="D369" s="39">
        <v>2</v>
      </c>
      <c r="E369" s="37" t="s">
        <v>1523</v>
      </c>
    </row>
    <row r="370" spans="1:5" ht="37.5">
      <c r="A370" s="37" t="s">
        <v>802</v>
      </c>
      <c r="B370" s="37" t="s">
        <v>764</v>
      </c>
      <c r="C370" s="38" t="s">
        <v>65</v>
      </c>
      <c r="D370" s="39">
        <v>2</v>
      </c>
      <c r="E370" s="37" t="s">
        <v>1523</v>
      </c>
    </row>
    <row r="371" spans="1:5" ht="25">
      <c r="A371" s="37" t="s">
        <v>803</v>
      </c>
      <c r="B371" s="37" t="s">
        <v>804</v>
      </c>
      <c r="C371" s="38" t="s">
        <v>115</v>
      </c>
      <c r="D371" s="39">
        <v>69.400000000000006</v>
      </c>
      <c r="E371" s="37" t="s">
        <v>1523</v>
      </c>
    </row>
    <row r="372" spans="1:5" ht="37.5">
      <c r="A372" s="37" t="s">
        <v>805</v>
      </c>
      <c r="B372" s="37" t="s">
        <v>806</v>
      </c>
      <c r="C372" s="38" t="s">
        <v>115</v>
      </c>
      <c r="D372" s="39">
        <v>74.3</v>
      </c>
      <c r="E372" s="37" t="s">
        <v>1523</v>
      </c>
    </row>
    <row r="373" spans="1:5" ht="37.5">
      <c r="A373" s="37" t="s">
        <v>807</v>
      </c>
      <c r="B373" s="37" t="s">
        <v>808</v>
      </c>
      <c r="C373" s="38" t="s">
        <v>115</v>
      </c>
      <c r="D373" s="39">
        <v>74.3</v>
      </c>
      <c r="E373" s="37" t="s">
        <v>1523</v>
      </c>
    </row>
    <row r="374" spans="1:5" ht="25">
      <c r="A374" s="37" t="s">
        <v>809</v>
      </c>
      <c r="B374" s="37" t="s">
        <v>810</v>
      </c>
      <c r="C374" s="38" t="s">
        <v>115</v>
      </c>
      <c r="D374" s="39">
        <v>30.5</v>
      </c>
      <c r="E374" s="37" t="s">
        <v>1523</v>
      </c>
    </row>
    <row r="375" spans="1:5" ht="50">
      <c r="A375" s="37" t="s">
        <v>811</v>
      </c>
      <c r="B375" s="37" t="s">
        <v>812</v>
      </c>
      <c r="C375" s="38" t="s">
        <v>115</v>
      </c>
      <c r="D375" s="39">
        <v>53.4</v>
      </c>
      <c r="E375" s="37" t="s">
        <v>1523</v>
      </c>
    </row>
    <row r="376" spans="1:5" ht="25">
      <c r="A376" s="37" t="s">
        <v>813</v>
      </c>
      <c r="B376" s="37" t="s">
        <v>814</v>
      </c>
      <c r="C376" s="38" t="s">
        <v>115</v>
      </c>
      <c r="D376" s="39">
        <v>5.6</v>
      </c>
      <c r="E376" s="37" t="s">
        <v>1523</v>
      </c>
    </row>
    <row r="377" spans="1:5" ht="25">
      <c r="A377" s="37" t="s">
        <v>815</v>
      </c>
      <c r="B377" s="37" t="s">
        <v>816</v>
      </c>
      <c r="C377" s="38" t="s">
        <v>115</v>
      </c>
      <c r="D377" s="39">
        <v>22.2</v>
      </c>
      <c r="E377" s="37" t="s">
        <v>1523</v>
      </c>
    </row>
    <row r="378" spans="1:5" ht="25">
      <c r="A378" s="37" t="s">
        <v>817</v>
      </c>
      <c r="B378" s="37" t="s">
        <v>818</v>
      </c>
      <c r="C378" s="38" t="s">
        <v>115</v>
      </c>
      <c r="D378" s="39">
        <v>39.6</v>
      </c>
      <c r="E378" s="37" t="s">
        <v>1523</v>
      </c>
    </row>
    <row r="379" spans="1:5" ht="50">
      <c r="A379" s="37" t="s">
        <v>819</v>
      </c>
      <c r="B379" s="37" t="s">
        <v>820</v>
      </c>
      <c r="C379" s="38" t="s">
        <v>115</v>
      </c>
      <c r="D379" s="39">
        <v>39.6</v>
      </c>
      <c r="E379" s="37" t="s">
        <v>1523</v>
      </c>
    </row>
    <row r="380" spans="1:5" ht="25">
      <c r="A380" s="37" t="s">
        <v>821</v>
      </c>
      <c r="B380" s="37" t="s">
        <v>822</v>
      </c>
      <c r="C380" s="38" t="s">
        <v>65</v>
      </c>
      <c r="D380" s="39">
        <v>30</v>
      </c>
      <c r="E380" s="37" t="s">
        <v>1523</v>
      </c>
    </row>
    <row r="381" spans="1:5" ht="25">
      <c r="A381" s="37" t="s">
        <v>823</v>
      </c>
      <c r="B381" s="37" t="s">
        <v>824</v>
      </c>
      <c r="C381" s="38" t="s">
        <v>65</v>
      </c>
      <c r="D381" s="39">
        <v>4</v>
      </c>
      <c r="E381" s="37" t="s">
        <v>1523</v>
      </c>
    </row>
    <row r="382" spans="1:5" ht="25">
      <c r="A382" s="37" t="s">
        <v>825</v>
      </c>
      <c r="B382" s="37" t="s">
        <v>826</v>
      </c>
      <c r="C382" s="38" t="s">
        <v>65</v>
      </c>
      <c r="D382" s="39">
        <v>1</v>
      </c>
      <c r="E382" s="37" t="s">
        <v>1523</v>
      </c>
    </row>
    <row r="383" spans="1:5" ht="37.5">
      <c r="A383" s="37" t="s">
        <v>827</v>
      </c>
      <c r="B383" s="37" t="s">
        <v>828</v>
      </c>
      <c r="C383" s="38" t="s">
        <v>65</v>
      </c>
      <c r="D383" s="39">
        <v>4</v>
      </c>
      <c r="E383" s="37" t="s">
        <v>1523</v>
      </c>
    </row>
    <row r="384" spans="1:5" ht="37.5">
      <c r="A384" s="37" t="s">
        <v>829</v>
      </c>
      <c r="B384" s="37" t="s">
        <v>830</v>
      </c>
      <c r="C384" s="38" t="s">
        <v>65</v>
      </c>
      <c r="D384" s="39">
        <v>5</v>
      </c>
      <c r="E384" s="37" t="s">
        <v>1523</v>
      </c>
    </row>
    <row r="385" spans="1:5" ht="37.5">
      <c r="A385" s="37" t="s">
        <v>831</v>
      </c>
      <c r="B385" s="37" t="s">
        <v>833</v>
      </c>
      <c r="C385" s="38" t="s">
        <v>65</v>
      </c>
      <c r="D385" s="39">
        <v>3</v>
      </c>
      <c r="E385" s="37" t="s">
        <v>1523</v>
      </c>
    </row>
    <row r="386" spans="1:5" ht="37.5">
      <c r="A386" s="37" t="s">
        <v>834</v>
      </c>
      <c r="B386" s="37" t="s">
        <v>835</v>
      </c>
      <c r="C386" s="38" t="s">
        <v>65</v>
      </c>
      <c r="D386" s="39">
        <v>21</v>
      </c>
      <c r="E386" s="37" t="s">
        <v>1523</v>
      </c>
    </row>
    <row r="387" spans="1:5" ht="37.5">
      <c r="A387" s="37" t="s">
        <v>836</v>
      </c>
      <c r="B387" s="37" t="s">
        <v>837</v>
      </c>
      <c r="C387" s="38" t="s">
        <v>65</v>
      </c>
      <c r="D387" s="39">
        <v>13</v>
      </c>
      <c r="E387" s="37" t="s">
        <v>1523</v>
      </c>
    </row>
    <row r="388" spans="1:5" ht="37.5">
      <c r="A388" s="37" t="s">
        <v>838</v>
      </c>
      <c r="B388" s="37" t="s">
        <v>839</v>
      </c>
      <c r="C388" s="38" t="s">
        <v>65</v>
      </c>
      <c r="D388" s="39">
        <v>4</v>
      </c>
      <c r="E388" s="37" t="s">
        <v>1523</v>
      </c>
    </row>
    <row r="389" spans="1:5" ht="37.5">
      <c r="A389" s="37" t="s">
        <v>840</v>
      </c>
      <c r="B389" s="37" t="s">
        <v>841</v>
      </c>
      <c r="C389" s="38" t="s">
        <v>65</v>
      </c>
      <c r="D389" s="39">
        <v>1</v>
      </c>
      <c r="E389" s="37" t="s">
        <v>1523</v>
      </c>
    </row>
    <row r="390" spans="1:5">
      <c r="A390" s="32" t="s">
        <v>842</v>
      </c>
      <c r="B390" s="32" t="s">
        <v>843</v>
      </c>
      <c r="C390" s="33"/>
      <c r="D390" s="34"/>
      <c r="E390" s="32"/>
    </row>
    <row r="391" spans="1:5" ht="25">
      <c r="A391" s="37" t="s">
        <v>844</v>
      </c>
      <c r="B391" s="37" t="s">
        <v>845</v>
      </c>
      <c r="C391" s="38" t="s">
        <v>65</v>
      </c>
      <c r="D391" s="39">
        <v>9</v>
      </c>
      <c r="E391" s="37" t="s">
        <v>1523</v>
      </c>
    </row>
    <row r="392" spans="1:5" ht="25">
      <c r="A392" s="37" t="s">
        <v>846</v>
      </c>
      <c r="B392" s="37" t="s">
        <v>848</v>
      </c>
      <c r="C392" s="38" t="s">
        <v>65</v>
      </c>
      <c r="D392" s="39">
        <v>4</v>
      </c>
      <c r="E392" s="37" t="s">
        <v>1523</v>
      </c>
    </row>
    <row r="393" spans="1:5" ht="25">
      <c r="A393" s="37" t="s">
        <v>849</v>
      </c>
      <c r="B393" s="37" t="s">
        <v>850</v>
      </c>
      <c r="C393" s="38" t="s">
        <v>65</v>
      </c>
      <c r="D393" s="39">
        <v>2</v>
      </c>
      <c r="E393" s="37" t="s">
        <v>1523</v>
      </c>
    </row>
    <row r="394" spans="1:5" ht="25">
      <c r="A394" s="37" t="s">
        <v>851</v>
      </c>
      <c r="B394" s="37" t="s">
        <v>852</v>
      </c>
      <c r="C394" s="38" t="s">
        <v>65</v>
      </c>
      <c r="D394" s="39">
        <v>9</v>
      </c>
      <c r="E394" s="37" t="s">
        <v>1523</v>
      </c>
    </row>
    <row r="395" spans="1:5" ht="25">
      <c r="A395" s="37" t="s">
        <v>853</v>
      </c>
      <c r="B395" s="37" t="s">
        <v>855</v>
      </c>
      <c r="C395" s="38" t="s">
        <v>65</v>
      </c>
      <c r="D395" s="39">
        <v>10</v>
      </c>
      <c r="E395" s="37" t="s">
        <v>1523</v>
      </c>
    </row>
    <row r="396" spans="1:5" ht="37.5">
      <c r="A396" s="37" t="s">
        <v>856</v>
      </c>
      <c r="B396" s="37" t="s">
        <v>858</v>
      </c>
      <c r="C396" s="38" t="s">
        <v>65</v>
      </c>
      <c r="D396" s="39">
        <v>10</v>
      </c>
      <c r="E396" s="37" t="s">
        <v>1523</v>
      </c>
    </row>
    <row r="397" spans="1:5" ht="50">
      <c r="A397" s="37" t="s">
        <v>859</v>
      </c>
      <c r="B397" s="37" t="s">
        <v>860</v>
      </c>
      <c r="C397" s="38" t="s">
        <v>65</v>
      </c>
      <c r="D397" s="39">
        <v>1</v>
      </c>
      <c r="E397" s="37" t="s">
        <v>1523</v>
      </c>
    </row>
    <row r="398" spans="1:5">
      <c r="A398" s="32" t="s">
        <v>861</v>
      </c>
      <c r="B398" s="32" t="s">
        <v>862</v>
      </c>
      <c r="C398" s="33"/>
      <c r="D398" s="34"/>
      <c r="E398" s="32"/>
    </row>
    <row r="399" spans="1:5">
      <c r="A399" s="32" t="s">
        <v>863</v>
      </c>
      <c r="B399" s="32" t="s">
        <v>864</v>
      </c>
      <c r="C399" s="33"/>
      <c r="D399" s="34"/>
      <c r="E399" s="32"/>
    </row>
    <row r="400" spans="1:5" ht="37.5">
      <c r="A400" s="37" t="s">
        <v>865</v>
      </c>
      <c r="B400" s="37" t="s">
        <v>866</v>
      </c>
      <c r="C400" s="38" t="s">
        <v>65</v>
      </c>
      <c r="D400" s="39">
        <v>6</v>
      </c>
      <c r="E400" s="37" t="s">
        <v>1523</v>
      </c>
    </row>
    <row r="401" spans="1:5" ht="37.5">
      <c r="A401" s="37" t="s">
        <v>867</v>
      </c>
      <c r="B401" s="37" t="s">
        <v>868</v>
      </c>
      <c r="C401" s="38" t="s">
        <v>65</v>
      </c>
      <c r="D401" s="39">
        <v>1</v>
      </c>
      <c r="E401" s="37" t="s">
        <v>1523</v>
      </c>
    </row>
    <row r="402" spans="1:5" ht="37.5">
      <c r="A402" s="37" t="s">
        <v>869</v>
      </c>
      <c r="B402" s="37" t="s">
        <v>870</v>
      </c>
      <c r="C402" s="38" t="s">
        <v>65</v>
      </c>
      <c r="D402" s="39">
        <v>1</v>
      </c>
      <c r="E402" s="37" t="s">
        <v>1523</v>
      </c>
    </row>
    <row r="403" spans="1:5" ht="37.5">
      <c r="A403" s="37" t="s">
        <v>871</v>
      </c>
      <c r="B403" s="37" t="s">
        <v>873</v>
      </c>
      <c r="C403" s="38" t="s">
        <v>65</v>
      </c>
      <c r="D403" s="39">
        <v>1</v>
      </c>
      <c r="E403" s="37" t="s">
        <v>1523</v>
      </c>
    </row>
    <row r="404" spans="1:5" ht="25">
      <c r="A404" s="37" t="s">
        <v>874</v>
      </c>
      <c r="B404" s="37" t="s">
        <v>875</v>
      </c>
      <c r="C404" s="38" t="s">
        <v>65</v>
      </c>
      <c r="D404" s="39">
        <v>1</v>
      </c>
      <c r="E404" s="37" t="s">
        <v>1523</v>
      </c>
    </row>
    <row r="405" spans="1:5" ht="25">
      <c r="A405" s="37" t="s">
        <v>876</v>
      </c>
      <c r="B405" s="37" t="s">
        <v>877</v>
      </c>
      <c r="C405" s="38" t="s">
        <v>115</v>
      </c>
      <c r="D405" s="39">
        <v>1</v>
      </c>
      <c r="E405" s="37" t="s">
        <v>1523</v>
      </c>
    </row>
    <row r="406" spans="1:5" ht="37.5">
      <c r="A406" s="37" t="s">
        <v>878</v>
      </c>
      <c r="B406" s="37" t="s">
        <v>879</v>
      </c>
      <c r="C406" s="38" t="s">
        <v>65</v>
      </c>
      <c r="D406" s="39">
        <v>1</v>
      </c>
      <c r="E406" s="37" t="s">
        <v>1523</v>
      </c>
    </row>
    <row r="407" spans="1:5" ht="25">
      <c r="A407" s="37" t="s">
        <v>880</v>
      </c>
      <c r="B407" s="37" t="s">
        <v>881</v>
      </c>
      <c r="C407" s="38" t="s">
        <v>65</v>
      </c>
      <c r="D407" s="39">
        <v>1</v>
      </c>
      <c r="E407" s="37" t="s">
        <v>1523</v>
      </c>
    </row>
    <row r="408" spans="1:5" ht="37.5">
      <c r="A408" s="37" t="s">
        <v>882</v>
      </c>
      <c r="B408" s="37" t="s">
        <v>199</v>
      </c>
      <c r="C408" s="38" t="s">
        <v>65</v>
      </c>
      <c r="D408" s="39">
        <v>9</v>
      </c>
      <c r="E408" s="37" t="s">
        <v>1523</v>
      </c>
    </row>
    <row r="409" spans="1:5">
      <c r="A409" s="32" t="s">
        <v>883</v>
      </c>
      <c r="B409" s="32" t="s">
        <v>884</v>
      </c>
      <c r="C409" s="33"/>
      <c r="D409" s="34"/>
      <c r="E409" s="32"/>
    </row>
    <row r="410" spans="1:5" ht="37.5">
      <c r="A410" s="37" t="s">
        <v>885</v>
      </c>
      <c r="B410" s="37" t="s">
        <v>887</v>
      </c>
      <c r="C410" s="38" t="s">
        <v>65</v>
      </c>
      <c r="D410" s="39">
        <v>12</v>
      </c>
      <c r="E410" s="37" t="s">
        <v>1523</v>
      </c>
    </row>
    <row r="411" spans="1:5" ht="37.5">
      <c r="A411" s="37" t="s">
        <v>888</v>
      </c>
      <c r="B411" s="37" t="s">
        <v>889</v>
      </c>
      <c r="C411" s="38" t="s">
        <v>65</v>
      </c>
      <c r="D411" s="39">
        <v>4</v>
      </c>
      <c r="E411" s="37" t="s">
        <v>1523</v>
      </c>
    </row>
    <row r="412" spans="1:5" ht="25">
      <c r="A412" s="37" t="s">
        <v>890</v>
      </c>
      <c r="B412" s="37" t="s">
        <v>891</v>
      </c>
      <c r="C412" s="38" t="s">
        <v>65</v>
      </c>
      <c r="D412" s="39">
        <v>10</v>
      </c>
      <c r="E412" s="37" t="s">
        <v>1523</v>
      </c>
    </row>
    <row r="413" spans="1:5" ht="25">
      <c r="A413" s="37" t="s">
        <v>892</v>
      </c>
      <c r="B413" s="37" t="s">
        <v>894</v>
      </c>
      <c r="C413" s="38" t="s">
        <v>65</v>
      </c>
      <c r="D413" s="39">
        <v>2</v>
      </c>
      <c r="E413" s="37" t="s">
        <v>1523</v>
      </c>
    </row>
    <row r="414" spans="1:5" ht="25">
      <c r="A414" s="37" t="s">
        <v>895</v>
      </c>
      <c r="B414" s="37" t="s">
        <v>897</v>
      </c>
      <c r="C414" s="38" t="s">
        <v>65</v>
      </c>
      <c r="D414" s="39">
        <v>10</v>
      </c>
      <c r="E414" s="37" t="s">
        <v>1523</v>
      </c>
    </row>
    <row r="415" spans="1:5" ht="25">
      <c r="A415" s="37" t="s">
        <v>898</v>
      </c>
      <c r="B415" s="37" t="s">
        <v>899</v>
      </c>
      <c r="C415" s="38" t="s">
        <v>65</v>
      </c>
      <c r="D415" s="39">
        <v>2</v>
      </c>
      <c r="E415" s="37" t="s">
        <v>1523</v>
      </c>
    </row>
    <row r="416" spans="1:5">
      <c r="A416" s="32" t="s">
        <v>900</v>
      </c>
      <c r="B416" s="32" t="s">
        <v>901</v>
      </c>
      <c r="C416" s="33"/>
      <c r="D416" s="34"/>
      <c r="E416" s="32"/>
    </row>
    <row r="417" spans="1:5" ht="37.5">
      <c r="A417" s="37" t="s">
        <v>902</v>
      </c>
      <c r="B417" s="37" t="s">
        <v>903</v>
      </c>
      <c r="C417" s="38" t="s">
        <v>65</v>
      </c>
      <c r="D417" s="39">
        <v>14</v>
      </c>
      <c r="E417" s="37" t="s">
        <v>1523</v>
      </c>
    </row>
    <row r="418" spans="1:5" ht="37.5">
      <c r="A418" s="37" t="s">
        <v>904</v>
      </c>
      <c r="B418" s="37" t="s">
        <v>905</v>
      </c>
      <c r="C418" s="38" t="s">
        <v>65</v>
      </c>
      <c r="D418" s="39">
        <v>9</v>
      </c>
      <c r="E418" s="37" t="s">
        <v>1523</v>
      </c>
    </row>
    <row r="419" spans="1:5" ht="37.5">
      <c r="A419" s="37" t="s">
        <v>906</v>
      </c>
      <c r="B419" s="37" t="s">
        <v>907</v>
      </c>
      <c r="C419" s="38" t="s">
        <v>65</v>
      </c>
      <c r="D419" s="39">
        <v>10</v>
      </c>
      <c r="E419" s="37" t="s">
        <v>1523</v>
      </c>
    </row>
    <row r="420" spans="1:5" ht="37.5">
      <c r="A420" s="37" t="s">
        <v>908</v>
      </c>
      <c r="B420" s="37" t="s">
        <v>909</v>
      </c>
      <c r="C420" s="38" t="s">
        <v>65</v>
      </c>
      <c r="D420" s="39">
        <v>13</v>
      </c>
      <c r="E420" s="37" t="s">
        <v>1523</v>
      </c>
    </row>
    <row r="421" spans="1:5" ht="37.5">
      <c r="A421" s="37" t="s">
        <v>910</v>
      </c>
      <c r="B421" s="37" t="s">
        <v>911</v>
      </c>
      <c r="C421" s="38" t="s">
        <v>65</v>
      </c>
      <c r="D421" s="39">
        <v>13</v>
      </c>
      <c r="E421" s="37" t="s">
        <v>1523</v>
      </c>
    </row>
    <row r="422" spans="1:5" ht="37.5">
      <c r="A422" s="37" t="s">
        <v>912</v>
      </c>
      <c r="B422" s="37" t="s">
        <v>913</v>
      </c>
      <c r="C422" s="38" t="s">
        <v>65</v>
      </c>
      <c r="D422" s="39">
        <v>4</v>
      </c>
      <c r="E422" s="37" t="s">
        <v>1523</v>
      </c>
    </row>
    <row r="423" spans="1:5" ht="37.5">
      <c r="A423" s="37" t="s">
        <v>914</v>
      </c>
      <c r="B423" s="37" t="s">
        <v>916</v>
      </c>
      <c r="C423" s="38" t="s">
        <v>65</v>
      </c>
      <c r="D423" s="39">
        <v>10</v>
      </c>
      <c r="E423" s="37" t="s">
        <v>1523</v>
      </c>
    </row>
    <row r="424" spans="1:5" ht="37.5">
      <c r="A424" s="37" t="s">
        <v>917</v>
      </c>
      <c r="B424" s="37" t="s">
        <v>918</v>
      </c>
      <c r="C424" s="38" t="s">
        <v>65</v>
      </c>
      <c r="D424" s="39">
        <v>7</v>
      </c>
      <c r="E424" s="37" t="s">
        <v>1523</v>
      </c>
    </row>
    <row r="425" spans="1:5" ht="37.5">
      <c r="A425" s="37" t="s">
        <v>919</v>
      </c>
      <c r="B425" s="37" t="s">
        <v>921</v>
      </c>
      <c r="C425" s="38" t="s">
        <v>65</v>
      </c>
      <c r="D425" s="39">
        <v>1</v>
      </c>
      <c r="E425" s="37" t="s">
        <v>1523</v>
      </c>
    </row>
    <row r="426" spans="1:5" ht="37.5">
      <c r="A426" s="37" t="s">
        <v>922</v>
      </c>
      <c r="B426" s="37" t="s">
        <v>924</v>
      </c>
      <c r="C426" s="38" t="s">
        <v>65</v>
      </c>
      <c r="D426" s="39">
        <v>7</v>
      </c>
      <c r="E426" s="37" t="s">
        <v>1523</v>
      </c>
    </row>
    <row r="427" spans="1:5" ht="37.5">
      <c r="A427" s="37" t="s">
        <v>925</v>
      </c>
      <c r="B427" s="37" t="s">
        <v>927</v>
      </c>
      <c r="C427" s="38" t="s">
        <v>65</v>
      </c>
      <c r="D427" s="39">
        <v>1</v>
      </c>
      <c r="E427" s="37" t="s">
        <v>1523</v>
      </c>
    </row>
    <row r="428" spans="1:5" ht="37.5">
      <c r="A428" s="37" t="s">
        <v>928</v>
      </c>
      <c r="B428" s="37" t="s">
        <v>929</v>
      </c>
      <c r="C428" s="38" t="s">
        <v>115</v>
      </c>
      <c r="D428" s="39">
        <v>128.80000000000001</v>
      </c>
      <c r="E428" s="37" t="s">
        <v>1523</v>
      </c>
    </row>
    <row r="429" spans="1:5" ht="37.5">
      <c r="A429" s="37" t="s">
        <v>930</v>
      </c>
      <c r="B429" s="37" t="s">
        <v>931</v>
      </c>
      <c r="C429" s="38" t="s">
        <v>115</v>
      </c>
      <c r="D429" s="39">
        <v>18.8</v>
      </c>
      <c r="E429" s="37" t="s">
        <v>1523</v>
      </c>
    </row>
    <row r="430" spans="1:5" ht="37.5">
      <c r="A430" s="37" t="s">
        <v>932</v>
      </c>
      <c r="B430" s="37" t="s">
        <v>933</v>
      </c>
      <c r="C430" s="38" t="s">
        <v>115</v>
      </c>
      <c r="D430" s="39">
        <v>26.1</v>
      </c>
      <c r="E430" s="37" t="s">
        <v>1523</v>
      </c>
    </row>
    <row r="431" spans="1:5" ht="37.5">
      <c r="A431" s="37" t="s">
        <v>934</v>
      </c>
      <c r="B431" s="37" t="s">
        <v>935</v>
      </c>
      <c r="C431" s="38" t="s">
        <v>115</v>
      </c>
      <c r="D431" s="39">
        <v>3.2</v>
      </c>
      <c r="E431" s="37" t="s">
        <v>1523</v>
      </c>
    </row>
    <row r="432" spans="1:5">
      <c r="A432" s="37" t="s">
        <v>936</v>
      </c>
      <c r="B432" s="37" t="s">
        <v>741</v>
      </c>
      <c r="C432" s="38" t="s">
        <v>126</v>
      </c>
      <c r="D432" s="39">
        <v>17.68</v>
      </c>
      <c r="E432" s="37" t="s">
        <v>1523</v>
      </c>
    </row>
    <row r="433" spans="1:5" ht="37.5">
      <c r="A433" s="37" t="s">
        <v>937</v>
      </c>
      <c r="B433" s="37" t="s">
        <v>939</v>
      </c>
      <c r="C433" s="38" t="s">
        <v>65</v>
      </c>
      <c r="D433" s="39">
        <v>1</v>
      </c>
      <c r="E433" s="37" t="s">
        <v>1523</v>
      </c>
    </row>
    <row r="434" spans="1:5">
      <c r="A434" s="32" t="s">
        <v>940</v>
      </c>
      <c r="B434" s="32" t="s">
        <v>941</v>
      </c>
      <c r="C434" s="33"/>
      <c r="D434" s="34"/>
      <c r="E434" s="32"/>
    </row>
    <row r="435" spans="1:5" ht="37.5">
      <c r="A435" s="37" t="s">
        <v>942</v>
      </c>
      <c r="B435" s="37" t="s">
        <v>943</v>
      </c>
      <c r="C435" s="38" t="s">
        <v>65</v>
      </c>
      <c r="D435" s="39">
        <v>7</v>
      </c>
      <c r="E435" s="37" t="s">
        <v>1523</v>
      </c>
    </row>
    <row r="436" spans="1:5" ht="37.5">
      <c r="A436" s="37" t="s">
        <v>944</v>
      </c>
      <c r="B436" s="37" t="s">
        <v>945</v>
      </c>
      <c r="C436" s="38" t="s">
        <v>65</v>
      </c>
      <c r="D436" s="39">
        <v>27</v>
      </c>
      <c r="E436" s="37" t="s">
        <v>1523</v>
      </c>
    </row>
    <row r="437" spans="1:5" ht="37.5">
      <c r="A437" s="37" t="s">
        <v>946</v>
      </c>
      <c r="B437" s="37" t="s">
        <v>947</v>
      </c>
      <c r="C437" s="38" t="s">
        <v>65</v>
      </c>
      <c r="D437" s="39">
        <v>2</v>
      </c>
      <c r="E437" s="37" t="s">
        <v>1523</v>
      </c>
    </row>
    <row r="438" spans="1:5" ht="37.5">
      <c r="A438" s="37" t="s">
        <v>948</v>
      </c>
      <c r="B438" s="37" t="s">
        <v>949</v>
      </c>
      <c r="C438" s="38" t="s">
        <v>65</v>
      </c>
      <c r="D438" s="39">
        <v>2</v>
      </c>
      <c r="E438" s="37" t="s">
        <v>1523</v>
      </c>
    </row>
    <row r="439" spans="1:5" ht="37.5">
      <c r="A439" s="37" t="s">
        <v>950</v>
      </c>
      <c r="B439" s="37" t="s">
        <v>952</v>
      </c>
      <c r="C439" s="38" t="s">
        <v>65</v>
      </c>
      <c r="D439" s="39">
        <v>4</v>
      </c>
      <c r="E439" s="37" t="s">
        <v>1523</v>
      </c>
    </row>
    <row r="440" spans="1:5" ht="37.5">
      <c r="A440" s="37" t="s">
        <v>953</v>
      </c>
      <c r="B440" s="37" t="s">
        <v>954</v>
      </c>
      <c r="C440" s="38" t="s">
        <v>65</v>
      </c>
      <c r="D440" s="39">
        <v>1</v>
      </c>
      <c r="E440" s="37" t="s">
        <v>1523</v>
      </c>
    </row>
    <row r="441" spans="1:5" ht="37.5">
      <c r="A441" s="37" t="s">
        <v>955</v>
      </c>
      <c r="B441" s="37" t="s">
        <v>957</v>
      </c>
      <c r="C441" s="38" t="s">
        <v>65</v>
      </c>
      <c r="D441" s="39">
        <v>1</v>
      </c>
      <c r="E441" s="37" t="s">
        <v>1523</v>
      </c>
    </row>
    <row r="442" spans="1:5" ht="25">
      <c r="A442" s="37" t="s">
        <v>958</v>
      </c>
      <c r="B442" s="37" t="s">
        <v>960</v>
      </c>
      <c r="C442" s="38" t="s">
        <v>65</v>
      </c>
      <c r="D442" s="39">
        <v>1</v>
      </c>
      <c r="E442" s="37" t="s">
        <v>1523</v>
      </c>
    </row>
    <row r="443" spans="1:5" ht="37.5">
      <c r="A443" s="37" t="s">
        <v>961</v>
      </c>
      <c r="B443" s="37" t="s">
        <v>933</v>
      </c>
      <c r="C443" s="38" t="s">
        <v>115</v>
      </c>
      <c r="D443" s="39">
        <v>59.8</v>
      </c>
      <c r="E443" s="37" t="s">
        <v>1523</v>
      </c>
    </row>
    <row r="444" spans="1:5" ht="37.5">
      <c r="A444" s="37" t="s">
        <v>962</v>
      </c>
      <c r="B444" s="37" t="s">
        <v>935</v>
      </c>
      <c r="C444" s="38" t="s">
        <v>115</v>
      </c>
      <c r="D444" s="39">
        <v>31</v>
      </c>
      <c r="E444" s="37" t="s">
        <v>1523</v>
      </c>
    </row>
    <row r="445" spans="1:5" ht="37.5">
      <c r="A445" s="37" t="s">
        <v>963</v>
      </c>
      <c r="B445" s="37" t="s">
        <v>964</v>
      </c>
      <c r="C445" s="38" t="s">
        <v>65</v>
      </c>
      <c r="D445" s="39">
        <v>19</v>
      </c>
      <c r="E445" s="37" t="s">
        <v>1523</v>
      </c>
    </row>
    <row r="446" spans="1:5" ht="37.5">
      <c r="A446" s="37" t="s">
        <v>965</v>
      </c>
      <c r="B446" s="37" t="s">
        <v>967</v>
      </c>
      <c r="C446" s="38" t="s">
        <v>65</v>
      </c>
      <c r="D446" s="39">
        <v>3</v>
      </c>
      <c r="E446" s="37" t="s">
        <v>1523</v>
      </c>
    </row>
    <row r="447" spans="1:5" ht="37.5">
      <c r="A447" s="37" t="s">
        <v>968</v>
      </c>
      <c r="B447" s="37" t="s">
        <v>970</v>
      </c>
      <c r="C447" s="38" t="s">
        <v>65</v>
      </c>
      <c r="D447" s="39">
        <v>1</v>
      </c>
      <c r="E447" s="37" t="s">
        <v>1523</v>
      </c>
    </row>
    <row r="448" spans="1:5">
      <c r="A448" s="32" t="s">
        <v>971</v>
      </c>
      <c r="B448" s="32" t="s">
        <v>972</v>
      </c>
      <c r="C448" s="33"/>
      <c r="D448" s="34"/>
      <c r="E448" s="32"/>
    </row>
    <row r="449" spans="1:5">
      <c r="A449" s="37" t="s">
        <v>973</v>
      </c>
      <c r="B449" s="37" t="s">
        <v>741</v>
      </c>
      <c r="C449" s="38" t="s">
        <v>126</v>
      </c>
      <c r="D449" s="39">
        <v>1.35</v>
      </c>
      <c r="E449" s="37" t="s">
        <v>1523</v>
      </c>
    </row>
    <row r="450" spans="1:5" ht="25">
      <c r="A450" s="37" t="s">
        <v>974</v>
      </c>
      <c r="B450" s="37" t="s">
        <v>280</v>
      </c>
      <c r="C450" s="38" t="s">
        <v>84</v>
      </c>
      <c r="D450" s="39">
        <v>10.68</v>
      </c>
      <c r="E450" s="37" t="s">
        <v>1523</v>
      </c>
    </row>
    <row r="451" spans="1:5" ht="25">
      <c r="A451" s="37" t="s">
        <v>975</v>
      </c>
      <c r="B451" s="37" t="s">
        <v>977</v>
      </c>
      <c r="C451" s="38" t="s">
        <v>126</v>
      </c>
      <c r="D451" s="39">
        <v>0.75</v>
      </c>
      <c r="E451" s="37" t="s">
        <v>1523</v>
      </c>
    </row>
    <row r="452" spans="1:5" ht="25">
      <c r="A452" s="37" t="s">
        <v>978</v>
      </c>
      <c r="B452" s="37" t="s">
        <v>979</v>
      </c>
      <c r="C452" s="38" t="s">
        <v>84</v>
      </c>
      <c r="D452" s="39">
        <v>5.44</v>
      </c>
      <c r="E452" s="37" t="s">
        <v>1523</v>
      </c>
    </row>
    <row r="453" spans="1:5" ht="37.5">
      <c r="A453" s="37" t="s">
        <v>980</v>
      </c>
      <c r="B453" s="37" t="s">
        <v>981</v>
      </c>
      <c r="C453" s="38" t="s">
        <v>65</v>
      </c>
      <c r="D453" s="39">
        <v>9</v>
      </c>
      <c r="E453" s="37" t="s">
        <v>1523</v>
      </c>
    </row>
    <row r="454" spans="1:5">
      <c r="A454" s="32" t="s">
        <v>982</v>
      </c>
      <c r="B454" s="32" t="s">
        <v>983</v>
      </c>
      <c r="C454" s="33"/>
      <c r="D454" s="34"/>
      <c r="E454" s="32"/>
    </row>
    <row r="455" spans="1:5">
      <c r="A455" s="32" t="s">
        <v>984</v>
      </c>
      <c r="B455" s="32" t="s">
        <v>985</v>
      </c>
      <c r="C455" s="33"/>
      <c r="D455" s="34"/>
      <c r="E455" s="32"/>
    </row>
    <row r="456" spans="1:5" ht="37.5">
      <c r="A456" s="37" t="s">
        <v>986</v>
      </c>
      <c r="B456" s="37" t="s">
        <v>988</v>
      </c>
      <c r="C456" s="38" t="s">
        <v>65</v>
      </c>
      <c r="D456" s="39">
        <v>2</v>
      </c>
      <c r="E456" s="37" t="s">
        <v>1523</v>
      </c>
    </row>
    <row r="457" spans="1:5">
      <c r="A457" s="32" t="s">
        <v>989</v>
      </c>
      <c r="B457" s="32" t="s">
        <v>990</v>
      </c>
      <c r="C457" s="33"/>
      <c r="D457" s="34"/>
      <c r="E457" s="32"/>
    </row>
    <row r="458" spans="1:5" ht="37.5">
      <c r="A458" s="37" t="s">
        <v>991</v>
      </c>
      <c r="B458" s="37" t="s">
        <v>992</v>
      </c>
      <c r="C458" s="38" t="s">
        <v>65</v>
      </c>
      <c r="D458" s="39">
        <v>8</v>
      </c>
      <c r="E458" s="37" t="s">
        <v>1523</v>
      </c>
    </row>
    <row r="459" spans="1:5">
      <c r="A459" s="32" t="s">
        <v>993</v>
      </c>
      <c r="B459" s="32" t="s">
        <v>901</v>
      </c>
      <c r="C459" s="33"/>
      <c r="D459" s="34"/>
      <c r="E459" s="32"/>
    </row>
    <row r="460" spans="1:5" ht="37.5">
      <c r="A460" s="37" t="s">
        <v>994</v>
      </c>
      <c r="B460" s="37" t="s">
        <v>995</v>
      </c>
      <c r="C460" s="38" t="s">
        <v>65</v>
      </c>
      <c r="D460" s="39">
        <v>6</v>
      </c>
      <c r="E460" s="37" t="s">
        <v>1523</v>
      </c>
    </row>
    <row r="461" spans="1:5" ht="37.5">
      <c r="A461" s="37" t="s">
        <v>996</v>
      </c>
      <c r="B461" s="37" t="s">
        <v>997</v>
      </c>
      <c r="C461" s="38" t="s">
        <v>65</v>
      </c>
      <c r="D461" s="39">
        <v>10</v>
      </c>
      <c r="E461" s="37" t="s">
        <v>1523</v>
      </c>
    </row>
    <row r="462" spans="1:5" ht="37.5">
      <c r="A462" s="37" t="s">
        <v>998</v>
      </c>
      <c r="B462" s="37" t="s">
        <v>999</v>
      </c>
      <c r="C462" s="38" t="s">
        <v>65</v>
      </c>
      <c r="D462" s="39">
        <v>4</v>
      </c>
      <c r="E462" s="37" t="s">
        <v>1523</v>
      </c>
    </row>
    <row r="463" spans="1:5" ht="25">
      <c r="A463" s="37" t="s">
        <v>1000</v>
      </c>
      <c r="B463" s="37" t="s">
        <v>1001</v>
      </c>
      <c r="C463" s="38" t="s">
        <v>115</v>
      </c>
      <c r="D463" s="39">
        <v>46.7</v>
      </c>
      <c r="E463" s="37" t="s">
        <v>1523</v>
      </c>
    </row>
    <row r="464" spans="1:5" ht="25">
      <c r="A464" s="37" t="s">
        <v>1002</v>
      </c>
      <c r="B464" s="37" t="s">
        <v>1003</v>
      </c>
      <c r="C464" s="38" t="s">
        <v>115</v>
      </c>
      <c r="D464" s="39">
        <v>7.8</v>
      </c>
      <c r="E464" s="37" t="s">
        <v>1523</v>
      </c>
    </row>
    <row r="465" spans="1:5" ht="25">
      <c r="A465" s="37" t="s">
        <v>1004</v>
      </c>
      <c r="B465" s="37" t="s">
        <v>1005</v>
      </c>
      <c r="C465" s="38" t="s">
        <v>115</v>
      </c>
      <c r="D465" s="39">
        <v>5.0999999999999996</v>
      </c>
      <c r="E465" s="37" t="s">
        <v>1523</v>
      </c>
    </row>
    <row r="466" spans="1:5" ht="37.5">
      <c r="A466" s="37" t="s">
        <v>1006</v>
      </c>
      <c r="B466" s="37" t="s">
        <v>1008</v>
      </c>
      <c r="C466" s="38" t="s">
        <v>115</v>
      </c>
      <c r="D466" s="39">
        <v>31.8</v>
      </c>
      <c r="E466" s="37" t="s">
        <v>1523</v>
      </c>
    </row>
    <row r="467" spans="1:5">
      <c r="A467" s="37" t="s">
        <v>1009</v>
      </c>
      <c r="B467" s="37" t="s">
        <v>741</v>
      </c>
      <c r="C467" s="38" t="s">
        <v>126</v>
      </c>
      <c r="D467" s="39">
        <v>1.98</v>
      </c>
      <c r="E467" s="37" t="s">
        <v>1523</v>
      </c>
    </row>
    <row r="468" spans="1:5" ht="37.5">
      <c r="A468" s="37" t="s">
        <v>1010</v>
      </c>
      <c r="B468" s="37" t="s">
        <v>1011</v>
      </c>
      <c r="C468" s="38" t="s">
        <v>65</v>
      </c>
      <c r="D468" s="39">
        <v>4</v>
      </c>
      <c r="E468" s="37" t="s">
        <v>1523</v>
      </c>
    </row>
    <row r="469" spans="1:5" ht="37.5">
      <c r="A469" s="37" t="s">
        <v>1012</v>
      </c>
      <c r="B469" s="37" t="s">
        <v>1013</v>
      </c>
      <c r="C469" s="38" t="s">
        <v>65</v>
      </c>
      <c r="D469" s="39">
        <v>4</v>
      </c>
      <c r="E469" s="37" t="s">
        <v>1523</v>
      </c>
    </row>
    <row r="470" spans="1:5" ht="37.5">
      <c r="A470" s="37" t="s">
        <v>1014</v>
      </c>
      <c r="B470" s="37" t="s">
        <v>1016</v>
      </c>
      <c r="C470" s="38" t="s">
        <v>65</v>
      </c>
      <c r="D470" s="39">
        <v>2</v>
      </c>
      <c r="E470" s="37" t="s">
        <v>1523</v>
      </c>
    </row>
    <row r="471" spans="1:5">
      <c r="A471" s="32" t="s">
        <v>34</v>
      </c>
      <c r="B471" s="32" t="s">
        <v>35</v>
      </c>
      <c r="C471" s="33"/>
      <c r="D471" s="34"/>
      <c r="E471" s="32"/>
    </row>
    <row r="472" spans="1:5">
      <c r="A472" s="32" t="s">
        <v>1017</v>
      </c>
      <c r="B472" s="32" t="s">
        <v>1018</v>
      </c>
      <c r="C472" s="33"/>
      <c r="D472" s="34"/>
      <c r="E472" s="32"/>
    </row>
    <row r="473" spans="1:5" ht="26">
      <c r="A473" s="32" t="s">
        <v>1019</v>
      </c>
      <c r="B473" s="32" t="s">
        <v>1020</v>
      </c>
      <c r="C473" s="33"/>
      <c r="D473" s="34"/>
      <c r="E473" s="32"/>
    </row>
    <row r="474" spans="1:5" ht="25">
      <c r="A474" s="37" t="s">
        <v>1021</v>
      </c>
      <c r="B474" s="37" t="s">
        <v>1022</v>
      </c>
      <c r="C474" s="38" t="s">
        <v>65</v>
      </c>
      <c r="D474" s="39">
        <v>1</v>
      </c>
      <c r="E474" s="37" t="s">
        <v>1523</v>
      </c>
    </row>
    <row r="475" spans="1:5" ht="25">
      <c r="A475" s="37" t="s">
        <v>1023</v>
      </c>
      <c r="B475" s="37" t="s">
        <v>1024</v>
      </c>
      <c r="C475" s="38" t="s">
        <v>65</v>
      </c>
      <c r="D475" s="39">
        <v>10</v>
      </c>
      <c r="E475" s="37" t="s">
        <v>1523</v>
      </c>
    </row>
    <row r="476" spans="1:5" ht="25">
      <c r="A476" s="37" t="s">
        <v>1025</v>
      </c>
      <c r="B476" s="37" t="s">
        <v>1026</v>
      </c>
      <c r="C476" s="38" t="s">
        <v>65</v>
      </c>
      <c r="D476" s="39">
        <v>10</v>
      </c>
      <c r="E476" s="37" t="s">
        <v>1523</v>
      </c>
    </row>
    <row r="477" spans="1:5" ht="25">
      <c r="A477" s="37" t="s">
        <v>1027</v>
      </c>
      <c r="B477" s="37" t="s">
        <v>1028</v>
      </c>
      <c r="C477" s="38" t="s">
        <v>65</v>
      </c>
      <c r="D477" s="39">
        <v>1</v>
      </c>
      <c r="E477" s="37" t="s">
        <v>1523</v>
      </c>
    </row>
    <row r="478" spans="1:5" ht="25">
      <c r="A478" s="37" t="s">
        <v>1029</v>
      </c>
      <c r="B478" s="37" t="s">
        <v>1030</v>
      </c>
      <c r="C478" s="38" t="s">
        <v>65</v>
      </c>
      <c r="D478" s="39">
        <v>9</v>
      </c>
      <c r="E478" s="37" t="s">
        <v>1523</v>
      </c>
    </row>
    <row r="479" spans="1:5" ht="37.5">
      <c r="A479" s="37" t="s">
        <v>1031</v>
      </c>
      <c r="B479" s="37" t="s">
        <v>1033</v>
      </c>
      <c r="C479" s="38" t="s">
        <v>65</v>
      </c>
      <c r="D479" s="39">
        <v>9</v>
      </c>
      <c r="E479" s="37" t="s">
        <v>1523</v>
      </c>
    </row>
    <row r="480" spans="1:5" ht="37.5">
      <c r="A480" s="37" t="s">
        <v>1034</v>
      </c>
      <c r="B480" s="37" t="s">
        <v>1036</v>
      </c>
      <c r="C480" s="38" t="s">
        <v>65</v>
      </c>
      <c r="D480" s="39">
        <v>1</v>
      </c>
      <c r="E480" s="37" t="s">
        <v>1523</v>
      </c>
    </row>
    <row r="481" spans="1:5" ht="37.5">
      <c r="A481" s="37" t="s">
        <v>1037</v>
      </c>
      <c r="B481" s="37" t="s">
        <v>1039</v>
      </c>
      <c r="C481" s="38" t="s">
        <v>65</v>
      </c>
      <c r="D481" s="39">
        <v>8</v>
      </c>
      <c r="E481" s="37" t="s">
        <v>1523</v>
      </c>
    </row>
    <row r="482" spans="1:5" ht="50">
      <c r="A482" s="37" t="s">
        <v>1040</v>
      </c>
      <c r="B482" s="37" t="s">
        <v>1042</v>
      </c>
      <c r="C482" s="38" t="s">
        <v>65</v>
      </c>
      <c r="D482" s="39">
        <v>1</v>
      </c>
      <c r="E482" s="37" t="s">
        <v>1523</v>
      </c>
    </row>
    <row r="483" spans="1:5" ht="50">
      <c r="A483" s="37" t="s">
        <v>1043</v>
      </c>
      <c r="B483" s="37" t="s">
        <v>1045</v>
      </c>
      <c r="C483" s="38" t="s">
        <v>65</v>
      </c>
      <c r="D483" s="39">
        <v>1</v>
      </c>
      <c r="E483" s="37" t="s">
        <v>1523</v>
      </c>
    </row>
    <row r="484" spans="1:5">
      <c r="A484" s="32" t="s">
        <v>1046</v>
      </c>
      <c r="B484" s="32" t="s">
        <v>1047</v>
      </c>
      <c r="C484" s="33"/>
      <c r="D484" s="34"/>
      <c r="E484" s="32"/>
    </row>
    <row r="485" spans="1:5" ht="25">
      <c r="A485" s="37" t="s">
        <v>1048</v>
      </c>
      <c r="B485" s="37" t="s">
        <v>1049</v>
      </c>
      <c r="C485" s="38" t="s">
        <v>65</v>
      </c>
      <c r="D485" s="39">
        <v>16</v>
      </c>
      <c r="E485" s="37" t="s">
        <v>1523</v>
      </c>
    </row>
    <row r="486" spans="1:5" ht="25">
      <c r="A486" s="37" t="s">
        <v>1050</v>
      </c>
      <c r="B486" s="37" t="s">
        <v>1051</v>
      </c>
      <c r="C486" s="38" t="s">
        <v>65</v>
      </c>
      <c r="D486" s="39">
        <v>31</v>
      </c>
      <c r="E486" s="37" t="s">
        <v>1523</v>
      </c>
    </row>
    <row r="487" spans="1:5" ht="25">
      <c r="A487" s="37" t="s">
        <v>1052</v>
      </c>
      <c r="B487" s="37" t="s">
        <v>1053</v>
      </c>
      <c r="C487" s="38" t="s">
        <v>65</v>
      </c>
      <c r="D487" s="39">
        <v>88</v>
      </c>
      <c r="E487" s="37" t="s">
        <v>1523</v>
      </c>
    </row>
    <row r="488" spans="1:5" ht="25">
      <c r="A488" s="37" t="s">
        <v>1054</v>
      </c>
      <c r="B488" s="37" t="s">
        <v>1055</v>
      </c>
      <c r="C488" s="38" t="s">
        <v>65</v>
      </c>
      <c r="D488" s="39">
        <v>76</v>
      </c>
      <c r="E488" s="37" t="s">
        <v>1523</v>
      </c>
    </row>
    <row r="489" spans="1:5" ht="25">
      <c r="A489" s="37" t="s">
        <v>1056</v>
      </c>
      <c r="B489" s="37" t="s">
        <v>1057</v>
      </c>
      <c r="C489" s="38" t="s">
        <v>65</v>
      </c>
      <c r="D489" s="39">
        <v>2</v>
      </c>
      <c r="E489" s="37" t="s">
        <v>1523</v>
      </c>
    </row>
    <row r="490" spans="1:5" ht="37.5">
      <c r="A490" s="37" t="s">
        <v>1058</v>
      </c>
      <c r="B490" s="37" t="s">
        <v>1059</v>
      </c>
      <c r="C490" s="38" t="s">
        <v>65</v>
      </c>
      <c r="D490" s="39">
        <v>8</v>
      </c>
      <c r="E490" s="37" t="s">
        <v>1523</v>
      </c>
    </row>
    <row r="491" spans="1:5" ht="25">
      <c r="A491" s="37" t="s">
        <v>1060</v>
      </c>
      <c r="B491" s="37" t="s">
        <v>1062</v>
      </c>
      <c r="C491" s="38" t="s">
        <v>65</v>
      </c>
      <c r="D491" s="39">
        <v>1</v>
      </c>
      <c r="E491" s="37" t="s">
        <v>1523</v>
      </c>
    </row>
    <row r="492" spans="1:5" ht="25">
      <c r="A492" s="37" t="s">
        <v>1063</v>
      </c>
      <c r="B492" s="37" t="s">
        <v>1065</v>
      </c>
      <c r="C492" s="38" t="s">
        <v>65</v>
      </c>
      <c r="D492" s="39">
        <v>4</v>
      </c>
      <c r="E492" s="37" t="s">
        <v>1523</v>
      </c>
    </row>
    <row r="493" spans="1:5" ht="37.5">
      <c r="A493" s="37" t="s">
        <v>1066</v>
      </c>
      <c r="B493" s="37" t="s">
        <v>1067</v>
      </c>
      <c r="C493" s="38" t="s">
        <v>115</v>
      </c>
      <c r="D493" s="39">
        <v>62.16</v>
      </c>
      <c r="E493" s="37" t="s">
        <v>1523</v>
      </c>
    </row>
    <row r="494" spans="1:5" ht="37.5">
      <c r="A494" s="37" t="s">
        <v>1068</v>
      </c>
      <c r="B494" s="37" t="s">
        <v>1069</v>
      </c>
      <c r="C494" s="38" t="s">
        <v>115</v>
      </c>
      <c r="D494" s="39">
        <v>600.02</v>
      </c>
      <c r="E494" s="37" t="s">
        <v>1523</v>
      </c>
    </row>
    <row r="495" spans="1:5" ht="25">
      <c r="A495" s="37" t="s">
        <v>1070</v>
      </c>
      <c r="B495" s="37" t="s">
        <v>1071</v>
      </c>
      <c r="C495" s="38" t="s">
        <v>115</v>
      </c>
      <c r="D495" s="39">
        <v>198.65</v>
      </c>
      <c r="E495" s="37" t="s">
        <v>1523</v>
      </c>
    </row>
    <row r="496" spans="1:5" ht="25">
      <c r="A496" s="37" t="s">
        <v>1072</v>
      </c>
      <c r="B496" s="37" t="s">
        <v>1074</v>
      </c>
      <c r="C496" s="38" t="s">
        <v>115</v>
      </c>
      <c r="D496" s="39">
        <v>198.65</v>
      </c>
      <c r="E496" s="37" t="s">
        <v>1523</v>
      </c>
    </row>
    <row r="497" spans="1:5" ht="37.5">
      <c r="A497" s="37" t="s">
        <v>1075</v>
      </c>
      <c r="B497" s="37" t="s">
        <v>1076</v>
      </c>
      <c r="C497" s="38" t="s">
        <v>115</v>
      </c>
      <c r="D497" s="39">
        <v>2.9</v>
      </c>
      <c r="E497" s="37" t="s">
        <v>1523</v>
      </c>
    </row>
    <row r="498" spans="1:5" ht="37.5">
      <c r="A498" s="37" t="s">
        <v>1077</v>
      </c>
      <c r="B498" s="37" t="s">
        <v>1078</v>
      </c>
      <c r="C498" s="38" t="s">
        <v>115</v>
      </c>
      <c r="D498" s="39">
        <v>15.94</v>
      </c>
      <c r="E498" s="37" t="s">
        <v>1523</v>
      </c>
    </row>
    <row r="499" spans="1:5" ht="37.5">
      <c r="A499" s="37" t="s">
        <v>1079</v>
      </c>
      <c r="B499" s="37" t="s">
        <v>1080</v>
      </c>
      <c r="C499" s="38" t="s">
        <v>115</v>
      </c>
      <c r="D499" s="39">
        <v>11.72</v>
      </c>
      <c r="E499" s="37" t="s">
        <v>1523</v>
      </c>
    </row>
    <row r="500" spans="1:5" ht="50">
      <c r="A500" s="37" t="s">
        <v>1081</v>
      </c>
      <c r="B500" s="37" t="s">
        <v>812</v>
      </c>
      <c r="C500" s="38" t="s">
        <v>115</v>
      </c>
      <c r="D500" s="39">
        <v>11.72</v>
      </c>
      <c r="E500" s="37" t="s">
        <v>1523</v>
      </c>
    </row>
    <row r="501" spans="1:5" ht="25">
      <c r="A501" s="37" t="s">
        <v>1082</v>
      </c>
      <c r="B501" s="37" t="s">
        <v>1084</v>
      </c>
      <c r="C501" s="38" t="s">
        <v>65</v>
      </c>
      <c r="D501" s="39">
        <v>3</v>
      </c>
      <c r="E501" s="37" t="s">
        <v>1523</v>
      </c>
    </row>
    <row r="502" spans="1:5" ht="37.5">
      <c r="A502" s="37" t="s">
        <v>1085</v>
      </c>
      <c r="B502" s="37" t="s">
        <v>1087</v>
      </c>
      <c r="C502" s="38" t="s">
        <v>115</v>
      </c>
      <c r="D502" s="39">
        <v>12.73</v>
      </c>
      <c r="E502" s="37" t="s">
        <v>1523</v>
      </c>
    </row>
    <row r="503" spans="1:5">
      <c r="A503" s="32" t="s">
        <v>1088</v>
      </c>
      <c r="B503" s="32" t="s">
        <v>1089</v>
      </c>
      <c r="C503" s="33"/>
      <c r="D503" s="34"/>
      <c r="E503" s="32"/>
    </row>
    <row r="504" spans="1:5" ht="25">
      <c r="A504" s="37" t="s">
        <v>1090</v>
      </c>
      <c r="B504" s="37" t="s">
        <v>1091</v>
      </c>
      <c r="C504" s="38" t="s">
        <v>115</v>
      </c>
      <c r="D504" s="39">
        <v>2.5</v>
      </c>
      <c r="E504" s="37" t="s">
        <v>1523</v>
      </c>
    </row>
    <row r="505" spans="1:5" ht="25">
      <c r="A505" s="37" t="s">
        <v>1092</v>
      </c>
      <c r="B505" s="37" t="s">
        <v>1093</v>
      </c>
      <c r="C505" s="38" t="s">
        <v>115</v>
      </c>
      <c r="D505" s="39">
        <v>36.76</v>
      </c>
      <c r="E505" s="37" t="s">
        <v>1523</v>
      </c>
    </row>
    <row r="506" spans="1:5" ht="25">
      <c r="A506" s="37" t="s">
        <v>1094</v>
      </c>
      <c r="B506" s="37" t="s">
        <v>1095</v>
      </c>
      <c r="C506" s="38" t="s">
        <v>115</v>
      </c>
      <c r="D506" s="39">
        <v>1600.13</v>
      </c>
      <c r="E506" s="37" t="s">
        <v>1523</v>
      </c>
    </row>
    <row r="507" spans="1:5" ht="25">
      <c r="A507" s="37" t="s">
        <v>1096</v>
      </c>
      <c r="B507" s="37" t="s">
        <v>1097</v>
      </c>
      <c r="C507" s="38" t="s">
        <v>115</v>
      </c>
      <c r="D507" s="39">
        <v>850.92</v>
      </c>
      <c r="E507" s="37" t="s">
        <v>1523</v>
      </c>
    </row>
    <row r="508" spans="1:5" ht="25">
      <c r="A508" s="37" t="s">
        <v>1098</v>
      </c>
      <c r="B508" s="37" t="s">
        <v>1099</v>
      </c>
      <c r="C508" s="38" t="s">
        <v>115</v>
      </c>
      <c r="D508" s="39">
        <v>494.04</v>
      </c>
      <c r="E508" s="37" t="s">
        <v>1523</v>
      </c>
    </row>
    <row r="509" spans="1:5">
      <c r="A509" s="32" t="s">
        <v>1100</v>
      </c>
      <c r="B509" s="32" t="s">
        <v>1101</v>
      </c>
      <c r="C509" s="33"/>
      <c r="D509" s="34"/>
      <c r="E509" s="32"/>
    </row>
    <row r="510" spans="1:5" ht="25">
      <c r="A510" s="37" t="s">
        <v>1102</v>
      </c>
      <c r="B510" s="37" t="s">
        <v>1104</v>
      </c>
      <c r="C510" s="38" t="s">
        <v>65</v>
      </c>
      <c r="D510" s="39">
        <v>6</v>
      </c>
      <c r="E510" s="37" t="s">
        <v>1523</v>
      </c>
    </row>
    <row r="511" spans="1:5" ht="50">
      <c r="A511" s="37" t="s">
        <v>1105</v>
      </c>
      <c r="B511" s="37" t="s">
        <v>1107</v>
      </c>
      <c r="C511" s="38" t="s">
        <v>65</v>
      </c>
      <c r="D511" s="39">
        <v>47</v>
      </c>
      <c r="E511" s="37" t="s">
        <v>1523</v>
      </c>
    </row>
    <row r="512" spans="1:5" ht="50">
      <c r="A512" s="37" t="s">
        <v>1108</v>
      </c>
      <c r="B512" s="37" t="s">
        <v>1110</v>
      </c>
      <c r="C512" s="38" t="s">
        <v>65</v>
      </c>
      <c r="D512" s="39">
        <v>18</v>
      </c>
      <c r="E512" s="37" t="s">
        <v>1523</v>
      </c>
    </row>
    <row r="513" spans="1:5" ht="37.5">
      <c r="A513" s="37" t="s">
        <v>1111</v>
      </c>
      <c r="B513" s="37" t="s">
        <v>1113</v>
      </c>
      <c r="C513" s="38" t="s">
        <v>65</v>
      </c>
      <c r="D513" s="39">
        <v>5</v>
      </c>
      <c r="E513" s="37" t="s">
        <v>1523</v>
      </c>
    </row>
    <row r="514" spans="1:5" ht="50">
      <c r="A514" s="37" t="s">
        <v>1114</v>
      </c>
      <c r="B514" s="37" t="s">
        <v>1116</v>
      </c>
      <c r="C514" s="38" t="s">
        <v>115</v>
      </c>
      <c r="D514" s="39">
        <v>30</v>
      </c>
      <c r="E514" s="37" t="s">
        <v>1523</v>
      </c>
    </row>
    <row r="515" spans="1:5">
      <c r="A515" s="32" t="s">
        <v>1117</v>
      </c>
      <c r="B515" s="32" t="s">
        <v>1118</v>
      </c>
      <c r="C515" s="33"/>
      <c r="D515" s="34"/>
      <c r="E515" s="32"/>
    </row>
    <row r="516" spans="1:5" ht="25">
      <c r="A516" s="37" t="s">
        <v>1119</v>
      </c>
      <c r="B516" s="37" t="s">
        <v>1120</v>
      </c>
      <c r="C516" s="38" t="s">
        <v>65</v>
      </c>
      <c r="D516" s="39">
        <v>4</v>
      </c>
      <c r="E516" s="37" t="s">
        <v>1523</v>
      </c>
    </row>
    <row r="517" spans="1:5" ht="25">
      <c r="A517" s="37" t="s">
        <v>1121</v>
      </c>
      <c r="B517" s="37" t="s">
        <v>1122</v>
      </c>
      <c r="C517" s="38" t="s">
        <v>65</v>
      </c>
      <c r="D517" s="39">
        <v>27</v>
      </c>
      <c r="E517" s="37" t="s">
        <v>1523</v>
      </c>
    </row>
    <row r="518" spans="1:5" ht="37.5">
      <c r="A518" s="37" t="s">
        <v>1123</v>
      </c>
      <c r="B518" s="37" t="s">
        <v>1124</v>
      </c>
      <c r="C518" s="38" t="s">
        <v>65</v>
      </c>
      <c r="D518" s="39">
        <v>1</v>
      </c>
      <c r="E518" s="37" t="s">
        <v>1523</v>
      </c>
    </row>
    <row r="519" spans="1:5" ht="25">
      <c r="A519" s="37" t="s">
        <v>1125</v>
      </c>
      <c r="B519" s="37" t="s">
        <v>1126</v>
      </c>
      <c r="C519" s="38" t="s">
        <v>65</v>
      </c>
      <c r="D519" s="39">
        <v>9</v>
      </c>
      <c r="E519" s="37" t="s">
        <v>1523</v>
      </c>
    </row>
    <row r="520" spans="1:5" ht="37.5">
      <c r="A520" s="37" t="s">
        <v>1127</v>
      </c>
      <c r="B520" s="37" t="s">
        <v>1129</v>
      </c>
      <c r="C520" s="38" t="s">
        <v>65</v>
      </c>
      <c r="D520" s="39">
        <v>18</v>
      </c>
      <c r="E520" s="37" t="s">
        <v>1523</v>
      </c>
    </row>
    <row r="521" spans="1:5" ht="25">
      <c r="A521" s="37" t="s">
        <v>1130</v>
      </c>
      <c r="B521" s="37" t="s">
        <v>1131</v>
      </c>
      <c r="C521" s="38" t="s">
        <v>65</v>
      </c>
      <c r="D521" s="39">
        <v>42</v>
      </c>
      <c r="E521" s="37" t="s">
        <v>1523</v>
      </c>
    </row>
    <row r="522" spans="1:5" ht="25">
      <c r="A522" s="37" t="s">
        <v>1132</v>
      </c>
      <c r="B522" s="37" t="s">
        <v>1133</v>
      </c>
      <c r="C522" s="38" t="s">
        <v>65</v>
      </c>
      <c r="D522" s="39">
        <v>9</v>
      </c>
      <c r="E522" s="37" t="s">
        <v>1523</v>
      </c>
    </row>
    <row r="523" spans="1:5" ht="25">
      <c r="A523" s="37" t="s">
        <v>1134</v>
      </c>
      <c r="B523" s="37" t="s">
        <v>1135</v>
      </c>
      <c r="C523" s="38" t="s">
        <v>65</v>
      </c>
      <c r="D523" s="39">
        <v>16</v>
      </c>
      <c r="E523" s="37" t="s">
        <v>1523</v>
      </c>
    </row>
    <row r="524" spans="1:5">
      <c r="A524" s="32" t="s">
        <v>1136</v>
      </c>
      <c r="B524" s="32" t="s">
        <v>1137</v>
      </c>
      <c r="C524" s="33"/>
      <c r="D524" s="34"/>
      <c r="E524" s="32"/>
    </row>
    <row r="525" spans="1:5" ht="25">
      <c r="A525" s="37" t="s">
        <v>1138</v>
      </c>
      <c r="B525" s="37" t="s">
        <v>1140</v>
      </c>
      <c r="C525" s="38" t="s">
        <v>444</v>
      </c>
      <c r="D525" s="39">
        <v>1</v>
      </c>
      <c r="E525" s="37" t="s">
        <v>1523</v>
      </c>
    </row>
    <row r="526" spans="1:5" ht="50">
      <c r="A526" s="37" t="s">
        <v>1141</v>
      </c>
      <c r="B526" s="37" t="s">
        <v>1143</v>
      </c>
      <c r="C526" s="38" t="s">
        <v>444</v>
      </c>
      <c r="D526" s="39">
        <v>27.26</v>
      </c>
      <c r="E526" s="37" t="s">
        <v>1523</v>
      </c>
    </row>
    <row r="527" spans="1:5">
      <c r="A527" s="32" t="s">
        <v>1144</v>
      </c>
      <c r="B527" s="32" t="s">
        <v>1145</v>
      </c>
      <c r="C527" s="33"/>
      <c r="D527" s="34"/>
      <c r="E527" s="32"/>
    </row>
    <row r="528" spans="1:5" ht="26">
      <c r="A528" s="32" t="s">
        <v>1146</v>
      </c>
      <c r="B528" s="32" t="s">
        <v>1020</v>
      </c>
      <c r="C528" s="33"/>
      <c r="D528" s="34"/>
      <c r="E528" s="32"/>
    </row>
    <row r="529" spans="1:5" ht="25">
      <c r="A529" s="37" t="s">
        <v>1147</v>
      </c>
      <c r="B529" s="37" t="s">
        <v>1148</v>
      </c>
      <c r="C529" s="38" t="s">
        <v>65</v>
      </c>
      <c r="D529" s="39">
        <v>2</v>
      </c>
      <c r="E529" s="37" t="s">
        <v>1523</v>
      </c>
    </row>
    <row r="530" spans="1:5" ht="25">
      <c r="A530" s="37" t="s">
        <v>1149</v>
      </c>
      <c r="B530" s="37" t="s">
        <v>1022</v>
      </c>
      <c r="C530" s="38" t="s">
        <v>65</v>
      </c>
      <c r="D530" s="39">
        <v>1</v>
      </c>
      <c r="E530" s="37" t="s">
        <v>1523</v>
      </c>
    </row>
    <row r="531" spans="1:5" ht="25">
      <c r="A531" s="37" t="s">
        <v>1150</v>
      </c>
      <c r="B531" s="37" t="s">
        <v>1151</v>
      </c>
      <c r="C531" s="38" t="s">
        <v>65</v>
      </c>
      <c r="D531" s="39">
        <v>1</v>
      </c>
      <c r="E531" s="37" t="s">
        <v>1523</v>
      </c>
    </row>
    <row r="532" spans="1:5" ht="25">
      <c r="A532" s="37" t="s">
        <v>1152</v>
      </c>
      <c r="B532" s="37" t="s">
        <v>1154</v>
      </c>
      <c r="C532" s="38" t="s">
        <v>65</v>
      </c>
      <c r="D532" s="39">
        <v>2</v>
      </c>
      <c r="E532" s="37" t="s">
        <v>1523</v>
      </c>
    </row>
    <row r="533" spans="1:5" ht="25">
      <c r="A533" s="37" t="s">
        <v>1155</v>
      </c>
      <c r="B533" s="37" t="s">
        <v>1026</v>
      </c>
      <c r="C533" s="38" t="s">
        <v>65</v>
      </c>
      <c r="D533" s="39">
        <v>9</v>
      </c>
      <c r="E533" s="37" t="s">
        <v>1523</v>
      </c>
    </row>
    <row r="534" spans="1:5" ht="25">
      <c r="A534" s="37" t="s">
        <v>1156</v>
      </c>
      <c r="B534" s="37" t="s">
        <v>1028</v>
      </c>
      <c r="C534" s="38" t="s">
        <v>65</v>
      </c>
      <c r="D534" s="39">
        <v>3</v>
      </c>
      <c r="E534" s="37" t="s">
        <v>1523</v>
      </c>
    </row>
    <row r="535" spans="1:5" ht="25">
      <c r="A535" s="37" t="s">
        <v>1157</v>
      </c>
      <c r="B535" s="37" t="s">
        <v>1158</v>
      </c>
      <c r="C535" s="38" t="s">
        <v>65</v>
      </c>
      <c r="D535" s="39">
        <v>1</v>
      </c>
      <c r="E535" s="37" t="s">
        <v>1523</v>
      </c>
    </row>
    <row r="536" spans="1:5" ht="25">
      <c r="A536" s="37" t="s">
        <v>1159</v>
      </c>
      <c r="B536" s="37" t="s">
        <v>1030</v>
      </c>
      <c r="C536" s="38" t="s">
        <v>65</v>
      </c>
      <c r="D536" s="39">
        <v>2</v>
      </c>
      <c r="E536" s="37" t="s">
        <v>1523</v>
      </c>
    </row>
    <row r="537" spans="1:5" ht="37.5">
      <c r="A537" s="37" t="s">
        <v>1160</v>
      </c>
      <c r="B537" s="37" t="s">
        <v>1033</v>
      </c>
      <c r="C537" s="38" t="s">
        <v>65</v>
      </c>
      <c r="D537" s="39">
        <v>5</v>
      </c>
      <c r="E537" s="37" t="s">
        <v>1523</v>
      </c>
    </row>
    <row r="538" spans="1:5" ht="37.5">
      <c r="A538" s="37" t="s">
        <v>1161</v>
      </c>
      <c r="B538" s="37" t="s">
        <v>1163</v>
      </c>
      <c r="C538" s="38" t="s">
        <v>65</v>
      </c>
      <c r="D538" s="39">
        <v>4</v>
      </c>
      <c r="E538" s="37" t="s">
        <v>1523</v>
      </c>
    </row>
    <row r="539" spans="1:5" ht="37.5">
      <c r="A539" s="37" t="s">
        <v>1164</v>
      </c>
      <c r="B539" s="37" t="s">
        <v>1166</v>
      </c>
      <c r="C539" s="38" t="s">
        <v>626</v>
      </c>
      <c r="D539" s="39">
        <v>4</v>
      </c>
      <c r="E539" s="37" t="s">
        <v>1523</v>
      </c>
    </row>
    <row r="540" spans="1:5" ht="37.5">
      <c r="A540" s="37" t="s">
        <v>1167</v>
      </c>
      <c r="B540" s="37" t="s">
        <v>1168</v>
      </c>
      <c r="C540" s="38" t="s">
        <v>65</v>
      </c>
      <c r="D540" s="39">
        <v>2</v>
      </c>
      <c r="E540" s="37" t="s">
        <v>1523</v>
      </c>
    </row>
    <row r="541" spans="1:5" ht="37.5">
      <c r="A541" s="37" t="s">
        <v>1169</v>
      </c>
      <c r="B541" s="37" t="s">
        <v>1171</v>
      </c>
      <c r="C541" s="38" t="s">
        <v>65</v>
      </c>
      <c r="D541" s="39">
        <v>2</v>
      </c>
      <c r="E541" s="37" t="s">
        <v>1523</v>
      </c>
    </row>
    <row r="542" spans="1:5">
      <c r="A542" s="32" t="s">
        <v>1172</v>
      </c>
      <c r="B542" s="32" t="s">
        <v>1047</v>
      </c>
      <c r="C542" s="33"/>
      <c r="D542" s="34"/>
      <c r="E542" s="32"/>
    </row>
    <row r="543" spans="1:5" ht="37.5">
      <c r="A543" s="37" t="s">
        <v>1173</v>
      </c>
      <c r="B543" s="37" t="s">
        <v>1174</v>
      </c>
      <c r="C543" s="38" t="s">
        <v>115</v>
      </c>
      <c r="D543" s="39">
        <v>257.5</v>
      </c>
      <c r="E543" s="37" t="s">
        <v>1523</v>
      </c>
    </row>
    <row r="544" spans="1:5" ht="37.5">
      <c r="A544" s="37" t="s">
        <v>1175</v>
      </c>
      <c r="B544" s="37" t="s">
        <v>1078</v>
      </c>
      <c r="C544" s="38" t="s">
        <v>115</v>
      </c>
      <c r="D544" s="39">
        <v>38</v>
      </c>
      <c r="E544" s="37" t="s">
        <v>1523</v>
      </c>
    </row>
    <row r="545" spans="1:5" ht="25">
      <c r="A545" s="37" t="s">
        <v>1176</v>
      </c>
      <c r="B545" s="37" t="s">
        <v>1177</v>
      </c>
      <c r="C545" s="38" t="s">
        <v>115</v>
      </c>
      <c r="D545" s="39">
        <v>4</v>
      </c>
      <c r="E545" s="37" t="s">
        <v>1523</v>
      </c>
    </row>
    <row r="546" spans="1:5" ht="25">
      <c r="A546" s="37" t="s">
        <v>1178</v>
      </c>
      <c r="B546" s="37" t="s">
        <v>1179</v>
      </c>
      <c r="C546" s="38" t="s">
        <v>115</v>
      </c>
      <c r="D546" s="39">
        <v>4</v>
      </c>
      <c r="E546" s="37" t="s">
        <v>1523</v>
      </c>
    </row>
    <row r="547" spans="1:5" ht="25">
      <c r="A547" s="37" t="s">
        <v>1180</v>
      </c>
      <c r="B547" s="37" t="s">
        <v>1181</v>
      </c>
      <c r="C547" s="38" t="s">
        <v>115</v>
      </c>
      <c r="D547" s="39">
        <v>1</v>
      </c>
      <c r="E547" s="37" t="s">
        <v>1523</v>
      </c>
    </row>
    <row r="548" spans="1:5" ht="37.5">
      <c r="A548" s="37" t="s">
        <v>1182</v>
      </c>
      <c r="B548" s="37" t="s">
        <v>1183</v>
      </c>
      <c r="C548" s="38" t="s">
        <v>115</v>
      </c>
      <c r="D548" s="39">
        <v>33</v>
      </c>
      <c r="E548" s="37" t="s">
        <v>1523</v>
      </c>
    </row>
    <row r="549" spans="1:5" ht="25">
      <c r="A549" s="37" t="s">
        <v>1184</v>
      </c>
      <c r="B549" s="37" t="s">
        <v>1185</v>
      </c>
      <c r="C549" s="38" t="s">
        <v>65</v>
      </c>
      <c r="D549" s="39">
        <v>2</v>
      </c>
      <c r="E549" s="37" t="s">
        <v>1523</v>
      </c>
    </row>
    <row r="550" spans="1:5" ht="25">
      <c r="A550" s="37" t="s">
        <v>1186</v>
      </c>
      <c r="B550" s="37" t="s">
        <v>1187</v>
      </c>
      <c r="C550" s="38" t="s">
        <v>65</v>
      </c>
      <c r="D550" s="39">
        <v>8</v>
      </c>
      <c r="E550" s="37" t="s">
        <v>1523</v>
      </c>
    </row>
    <row r="551" spans="1:5" ht="50">
      <c r="A551" s="37" t="s">
        <v>1188</v>
      </c>
      <c r="B551" s="37" t="s">
        <v>1189</v>
      </c>
      <c r="C551" s="38" t="s">
        <v>126</v>
      </c>
      <c r="D551" s="39">
        <v>88.65</v>
      </c>
      <c r="E551" s="37" t="s">
        <v>1523</v>
      </c>
    </row>
    <row r="552" spans="1:5" ht="37.5">
      <c r="A552" s="37" t="s">
        <v>1190</v>
      </c>
      <c r="B552" s="37" t="s">
        <v>1191</v>
      </c>
      <c r="C552" s="38" t="s">
        <v>65</v>
      </c>
      <c r="D552" s="39">
        <v>2</v>
      </c>
      <c r="E552" s="37" t="s">
        <v>1523</v>
      </c>
    </row>
    <row r="553" spans="1:5" ht="37.5">
      <c r="A553" s="37" t="s">
        <v>1192</v>
      </c>
      <c r="B553" s="37" t="s">
        <v>1193</v>
      </c>
      <c r="C553" s="38" t="s">
        <v>65</v>
      </c>
      <c r="D553" s="39">
        <v>4</v>
      </c>
      <c r="E553" s="37" t="s">
        <v>1523</v>
      </c>
    </row>
    <row r="554" spans="1:5" ht="37.5">
      <c r="A554" s="37" t="s">
        <v>1194</v>
      </c>
      <c r="B554" s="37" t="s">
        <v>1195</v>
      </c>
      <c r="C554" s="38" t="s">
        <v>65</v>
      </c>
      <c r="D554" s="39">
        <v>13</v>
      </c>
      <c r="E554" s="37" t="s">
        <v>1523</v>
      </c>
    </row>
    <row r="555" spans="1:5" ht="37.5">
      <c r="A555" s="37" t="s">
        <v>1196</v>
      </c>
      <c r="B555" s="37" t="s">
        <v>1197</v>
      </c>
      <c r="C555" s="38" t="s">
        <v>115</v>
      </c>
      <c r="D555" s="39">
        <v>10</v>
      </c>
      <c r="E555" s="37" t="s">
        <v>1523</v>
      </c>
    </row>
    <row r="556" spans="1:5">
      <c r="A556" s="32" t="s">
        <v>1198</v>
      </c>
      <c r="B556" s="32" t="s">
        <v>1089</v>
      </c>
      <c r="C556" s="33"/>
      <c r="D556" s="34"/>
      <c r="E556" s="32"/>
    </row>
    <row r="557" spans="1:5" ht="25">
      <c r="A557" s="37" t="s">
        <v>1199</v>
      </c>
      <c r="B557" s="37" t="s">
        <v>1200</v>
      </c>
      <c r="C557" s="38" t="s">
        <v>115</v>
      </c>
      <c r="D557" s="39">
        <v>78.5</v>
      </c>
      <c r="E557" s="37" t="s">
        <v>1523</v>
      </c>
    </row>
    <row r="558" spans="1:5" ht="25">
      <c r="A558" s="37" t="s">
        <v>1201</v>
      </c>
      <c r="B558" s="37" t="s">
        <v>1202</v>
      </c>
      <c r="C558" s="38" t="s">
        <v>115</v>
      </c>
      <c r="D558" s="39">
        <v>122.9</v>
      </c>
      <c r="E558" s="37" t="s">
        <v>1523</v>
      </c>
    </row>
    <row r="559" spans="1:5" ht="37.5">
      <c r="A559" s="37" t="s">
        <v>1203</v>
      </c>
      <c r="B559" s="37" t="s">
        <v>1204</v>
      </c>
      <c r="C559" s="38" t="s">
        <v>115</v>
      </c>
      <c r="D559" s="39">
        <v>152</v>
      </c>
      <c r="E559" s="37" t="s">
        <v>1523</v>
      </c>
    </row>
    <row r="560" spans="1:5" ht="25">
      <c r="A560" s="37" t="s">
        <v>1205</v>
      </c>
      <c r="B560" s="37" t="s">
        <v>1091</v>
      </c>
      <c r="C560" s="38" t="s">
        <v>115</v>
      </c>
      <c r="D560" s="39">
        <v>20</v>
      </c>
      <c r="E560" s="37" t="s">
        <v>1523</v>
      </c>
    </row>
    <row r="561" spans="1:5" ht="25">
      <c r="A561" s="37" t="s">
        <v>1206</v>
      </c>
      <c r="B561" s="37" t="s">
        <v>1207</v>
      </c>
      <c r="C561" s="38" t="s">
        <v>115</v>
      </c>
      <c r="D561" s="39">
        <v>781.4</v>
      </c>
      <c r="E561" s="37" t="s">
        <v>1523</v>
      </c>
    </row>
    <row r="562" spans="1:5" ht="25">
      <c r="A562" s="37" t="s">
        <v>1208</v>
      </c>
      <c r="B562" s="37" t="s">
        <v>1099</v>
      </c>
      <c r="C562" s="38" t="s">
        <v>115</v>
      </c>
      <c r="D562" s="39">
        <v>2.5</v>
      </c>
      <c r="E562" s="37" t="s">
        <v>1523</v>
      </c>
    </row>
    <row r="563" spans="1:5">
      <c r="A563" s="32" t="s">
        <v>1209</v>
      </c>
      <c r="B563" s="32" t="s">
        <v>1210</v>
      </c>
      <c r="C563" s="33"/>
      <c r="D563" s="34"/>
      <c r="E563" s="32"/>
    </row>
    <row r="564" spans="1:5" ht="37.5">
      <c r="A564" s="37" t="s">
        <v>1211</v>
      </c>
      <c r="B564" s="37" t="s">
        <v>1212</v>
      </c>
      <c r="C564" s="38" t="s">
        <v>65</v>
      </c>
      <c r="D564" s="39">
        <v>11</v>
      </c>
      <c r="E564" s="37" t="s">
        <v>1523</v>
      </c>
    </row>
    <row r="565" spans="1:5" ht="37.5">
      <c r="A565" s="37" t="s">
        <v>1213</v>
      </c>
      <c r="B565" s="37" t="s">
        <v>1214</v>
      </c>
      <c r="C565" s="38" t="s">
        <v>65</v>
      </c>
      <c r="D565" s="39">
        <v>11</v>
      </c>
      <c r="E565" s="37" t="s">
        <v>1523</v>
      </c>
    </row>
    <row r="566" spans="1:5" ht="25">
      <c r="A566" s="37" t="s">
        <v>1215</v>
      </c>
      <c r="B566" s="37" t="s">
        <v>1216</v>
      </c>
      <c r="C566" s="38" t="s">
        <v>65</v>
      </c>
      <c r="D566" s="39">
        <v>11</v>
      </c>
      <c r="E566" s="37" t="s">
        <v>1523</v>
      </c>
    </row>
    <row r="567" spans="1:5">
      <c r="A567" s="32" t="s">
        <v>1217</v>
      </c>
      <c r="B567" s="32" t="s">
        <v>1218</v>
      </c>
      <c r="C567" s="33"/>
      <c r="D567" s="34"/>
      <c r="E567" s="32"/>
    </row>
    <row r="568" spans="1:5" ht="50">
      <c r="A568" s="37" t="s">
        <v>1219</v>
      </c>
      <c r="B568" s="37" t="s">
        <v>1220</v>
      </c>
      <c r="C568" s="38" t="s">
        <v>65</v>
      </c>
      <c r="D568" s="39">
        <v>1</v>
      </c>
      <c r="E568" s="37" t="s">
        <v>1523</v>
      </c>
    </row>
    <row r="569" spans="1:5" ht="25">
      <c r="A569" s="37" t="s">
        <v>1221</v>
      </c>
      <c r="B569" s="37" t="s">
        <v>1222</v>
      </c>
      <c r="C569" s="38" t="s">
        <v>65</v>
      </c>
      <c r="D569" s="39">
        <v>1</v>
      </c>
      <c r="E569" s="37" t="s">
        <v>1523</v>
      </c>
    </row>
    <row r="570" spans="1:5" ht="25">
      <c r="A570" s="37" t="s">
        <v>1223</v>
      </c>
      <c r="B570" s="37" t="s">
        <v>1224</v>
      </c>
      <c r="C570" s="38" t="s">
        <v>65</v>
      </c>
      <c r="D570" s="39">
        <v>3</v>
      </c>
      <c r="E570" s="37" t="s">
        <v>1523</v>
      </c>
    </row>
    <row r="571" spans="1:5" ht="25">
      <c r="A571" s="37" t="s">
        <v>1225</v>
      </c>
      <c r="B571" s="37" t="s">
        <v>1226</v>
      </c>
      <c r="C571" s="38" t="s">
        <v>65</v>
      </c>
      <c r="D571" s="39">
        <v>5</v>
      </c>
      <c r="E571" s="37" t="s">
        <v>1523</v>
      </c>
    </row>
    <row r="572" spans="1:5" ht="37.5">
      <c r="A572" s="37" t="s">
        <v>1227</v>
      </c>
      <c r="B572" s="37" t="s">
        <v>1228</v>
      </c>
      <c r="C572" s="38" t="s">
        <v>65</v>
      </c>
      <c r="D572" s="39">
        <v>1</v>
      </c>
      <c r="E572" s="37" t="s">
        <v>1523</v>
      </c>
    </row>
    <row r="573" spans="1:5" ht="25">
      <c r="A573" s="37" t="s">
        <v>1229</v>
      </c>
      <c r="B573" s="37" t="s">
        <v>1230</v>
      </c>
      <c r="C573" s="38" t="s">
        <v>65</v>
      </c>
      <c r="D573" s="39">
        <v>1</v>
      </c>
      <c r="E573" s="37" t="s">
        <v>1523</v>
      </c>
    </row>
    <row r="574" spans="1:5">
      <c r="A574" s="32" t="s">
        <v>1231</v>
      </c>
      <c r="B574" s="32" t="s">
        <v>1232</v>
      </c>
      <c r="C574" s="33"/>
      <c r="D574" s="34"/>
      <c r="E574" s="32"/>
    </row>
    <row r="575" spans="1:5" ht="37.5">
      <c r="A575" s="37" t="s">
        <v>1233</v>
      </c>
      <c r="B575" s="37" t="s">
        <v>371</v>
      </c>
      <c r="C575" s="38" t="s">
        <v>84</v>
      </c>
      <c r="D575" s="39">
        <v>1.62</v>
      </c>
      <c r="E575" s="37" t="s">
        <v>1523</v>
      </c>
    </row>
    <row r="576" spans="1:5" ht="37.5">
      <c r="A576" s="37" t="s">
        <v>1234</v>
      </c>
      <c r="B576" s="37" t="s">
        <v>542</v>
      </c>
      <c r="C576" s="38" t="s">
        <v>84</v>
      </c>
      <c r="D576" s="39">
        <v>3.24</v>
      </c>
      <c r="E576" s="37" t="s">
        <v>1523</v>
      </c>
    </row>
    <row r="577" spans="1:5" ht="37.5">
      <c r="A577" s="37" t="s">
        <v>1235</v>
      </c>
      <c r="B577" s="37" t="s">
        <v>1236</v>
      </c>
      <c r="C577" s="38" t="s">
        <v>84</v>
      </c>
      <c r="D577" s="39">
        <v>3.24</v>
      </c>
      <c r="E577" s="37" t="s">
        <v>1523</v>
      </c>
    </row>
    <row r="578" spans="1:5" ht="25">
      <c r="A578" s="37" t="s">
        <v>1237</v>
      </c>
      <c r="B578" s="37" t="s">
        <v>518</v>
      </c>
      <c r="C578" s="38" t="s">
        <v>84</v>
      </c>
      <c r="D578" s="39">
        <v>3.24</v>
      </c>
      <c r="E578" s="37" t="s">
        <v>1523</v>
      </c>
    </row>
    <row r="579" spans="1:5" ht="25">
      <c r="A579" s="37" t="s">
        <v>1238</v>
      </c>
      <c r="B579" s="37" t="s">
        <v>1239</v>
      </c>
      <c r="C579" s="38" t="s">
        <v>84</v>
      </c>
      <c r="D579" s="39">
        <v>3.24</v>
      </c>
      <c r="E579" s="37" t="s">
        <v>1523</v>
      </c>
    </row>
    <row r="580" spans="1:5">
      <c r="A580" s="32" t="s">
        <v>1240</v>
      </c>
      <c r="B580" s="32" t="s">
        <v>1241</v>
      </c>
      <c r="C580" s="33"/>
      <c r="D580" s="34"/>
      <c r="E580" s="32"/>
    </row>
    <row r="581" spans="1:5">
      <c r="A581" s="32" t="s">
        <v>1242</v>
      </c>
      <c r="B581" s="32" t="s">
        <v>1243</v>
      </c>
      <c r="C581" s="33"/>
      <c r="D581" s="34"/>
      <c r="E581" s="32"/>
    </row>
    <row r="582" spans="1:5" ht="25">
      <c r="A582" s="37" t="s">
        <v>1244</v>
      </c>
      <c r="B582" s="37" t="s">
        <v>1246</v>
      </c>
      <c r="C582" s="38" t="s">
        <v>1247</v>
      </c>
      <c r="D582" s="39">
        <v>20</v>
      </c>
      <c r="E582" s="37" t="s">
        <v>1523</v>
      </c>
    </row>
    <row r="583" spans="1:5" ht="25">
      <c r="A583" s="37" t="s">
        <v>1248</v>
      </c>
      <c r="B583" s="37" t="s">
        <v>1250</v>
      </c>
      <c r="C583" s="38" t="s">
        <v>626</v>
      </c>
      <c r="D583" s="39">
        <v>1</v>
      </c>
      <c r="E583" s="37" t="s">
        <v>1523</v>
      </c>
    </row>
    <row r="584" spans="1:5">
      <c r="A584" s="32" t="s">
        <v>1251</v>
      </c>
      <c r="B584" s="32" t="s">
        <v>1252</v>
      </c>
      <c r="C584" s="33"/>
      <c r="D584" s="34"/>
      <c r="E584" s="32"/>
    </row>
    <row r="585" spans="1:5" ht="25">
      <c r="A585" s="37" t="s">
        <v>1253</v>
      </c>
      <c r="B585" s="37" t="s">
        <v>1254</v>
      </c>
      <c r="C585" s="38" t="s">
        <v>65</v>
      </c>
      <c r="D585" s="39">
        <v>1</v>
      </c>
      <c r="E585" s="37" t="s">
        <v>1523</v>
      </c>
    </row>
    <row r="586" spans="1:5" ht="25">
      <c r="A586" s="37" t="s">
        <v>1255</v>
      </c>
      <c r="B586" s="37" t="s">
        <v>1256</v>
      </c>
      <c r="C586" s="38" t="s">
        <v>65</v>
      </c>
      <c r="D586" s="39">
        <v>1</v>
      </c>
      <c r="E586" s="37" t="s">
        <v>1523</v>
      </c>
    </row>
    <row r="587" spans="1:5" ht="25">
      <c r="A587" s="37" t="s">
        <v>1257</v>
      </c>
      <c r="B587" s="37" t="s">
        <v>1258</v>
      </c>
      <c r="C587" s="38" t="s">
        <v>65</v>
      </c>
      <c r="D587" s="39">
        <v>1</v>
      </c>
      <c r="E587" s="37" t="s">
        <v>1523</v>
      </c>
    </row>
    <row r="588" spans="1:5" ht="25">
      <c r="A588" s="37" t="s">
        <v>1259</v>
      </c>
      <c r="B588" s="37" t="s">
        <v>1261</v>
      </c>
      <c r="C588" s="38" t="s">
        <v>65</v>
      </c>
      <c r="D588" s="39">
        <v>11</v>
      </c>
      <c r="E588" s="37" t="s">
        <v>1523</v>
      </c>
    </row>
    <row r="589" spans="1:5">
      <c r="A589" s="32" t="s">
        <v>1262</v>
      </c>
      <c r="B589" s="32" t="s">
        <v>1263</v>
      </c>
      <c r="C589" s="33"/>
      <c r="D589" s="34"/>
      <c r="E589" s="32"/>
    </row>
    <row r="590" spans="1:5" ht="25">
      <c r="A590" s="37" t="s">
        <v>1264</v>
      </c>
      <c r="B590" s="37" t="s">
        <v>1265</v>
      </c>
      <c r="C590" s="38" t="s">
        <v>115</v>
      </c>
      <c r="D590" s="39">
        <v>77.3</v>
      </c>
      <c r="E590" s="37" t="s">
        <v>1523</v>
      </c>
    </row>
    <row r="591" spans="1:5" ht="25">
      <c r="A591" s="37" t="s">
        <v>1266</v>
      </c>
      <c r="B591" s="37" t="s">
        <v>1267</v>
      </c>
      <c r="C591" s="38" t="s">
        <v>115</v>
      </c>
      <c r="D591" s="39">
        <v>37.4</v>
      </c>
      <c r="E591" s="37" t="s">
        <v>1523</v>
      </c>
    </row>
    <row r="592" spans="1:5" ht="25">
      <c r="A592" s="37" t="s">
        <v>1268</v>
      </c>
      <c r="B592" s="37" t="s">
        <v>1270</v>
      </c>
      <c r="C592" s="38" t="s">
        <v>65</v>
      </c>
      <c r="D592" s="39">
        <v>30.2</v>
      </c>
      <c r="E592" s="37" t="s">
        <v>1523</v>
      </c>
    </row>
    <row r="593" spans="1:5" ht="25">
      <c r="A593" s="37" t="s">
        <v>1271</v>
      </c>
      <c r="B593" s="37" t="s">
        <v>1246</v>
      </c>
      <c r="C593" s="38" t="s">
        <v>1247</v>
      </c>
      <c r="D593" s="39">
        <v>86</v>
      </c>
      <c r="E593" s="37" t="s">
        <v>1523</v>
      </c>
    </row>
    <row r="594" spans="1:5" ht="25">
      <c r="A594" s="37" t="s">
        <v>1272</v>
      </c>
      <c r="B594" s="37" t="s">
        <v>1274</v>
      </c>
      <c r="C594" s="38" t="s">
        <v>1247</v>
      </c>
      <c r="D594" s="39">
        <v>52.8</v>
      </c>
      <c r="E594" s="37" t="s">
        <v>1523</v>
      </c>
    </row>
    <row r="595" spans="1:5">
      <c r="A595" s="32" t="s">
        <v>1275</v>
      </c>
      <c r="B595" s="32" t="s">
        <v>1276</v>
      </c>
      <c r="C595" s="33"/>
      <c r="D595" s="34"/>
      <c r="E595" s="32"/>
    </row>
    <row r="596" spans="1:5">
      <c r="A596" s="32" t="s">
        <v>1277</v>
      </c>
      <c r="B596" s="32" t="s">
        <v>1278</v>
      </c>
      <c r="C596" s="33"/>
      <c r="D596" s="34"/>
      <c r="E596" s="32"/>
    </row>
    <row r="597" spans="1:5" ht="25">
      <c r="A597" s="37" t="s">
        <v>1279</v>
      </c>
      <c r="B597" s="37" t="s">
        <v>1281</v>
      </c>
      <c r="C597" s="38" t="s">
        <v>626</v>
      </c>
      <c r="D597" s="39">
        <v>84</v>
      </c>
      <c r="E597" s="37" t="s">
        <v>1523</v>
      </c>
    </row>
    <row r="598" spans="1:5" ht="25">
      <c r="A598" s="37" t="s">
        <v>1282</v>
      </c>
      <c r="B598" s="37" t="s">
        <v>1284</v>
      </c>
      <c r="C598" s="38" t="s">
        <v>626</v>
      </c>
      <c r="D598" s="39">
        <v>34</v>
      </c>
      <c r="E598" s="37" t="s">
        <v>1523</v>
      </c>
    </row>
    <row r="599" spans="1:5">
      <c r="A599" s="37" t="s">
        <v>1285</v>
      </c>
      <c r="B599" s="37" t="s">
        <v>1287</v>
      </c>
      <c r="C599" s="38" t="s">
        <v>65</v>
      </c>
      <c r="D599" s="39">
        <v>5</v>
      </c>
      <c r="E599" s="37" t="s">
        <v>1523</v>
      </c>
    </row>
    <row r="600" spans="1:5" ht="25">
      <c r="A600" s="37" t="s">
        <v>1288</v>
      </c>
      <c r="B600" s="37" t="s">
        <v>1290</v>
      </c>
      <c r="C600" s="38" t="s">
        <v>626</v>
      </c>
      <c r="D600" s="39">
        <v>24</v>
      </c>
      <c r="E600" s="37" t="s">
        <v>1523</v>
      </c>
    </row>
    <row r="601" spans="1:5">
      <c r="A601" s="32" t="s">
        <v>1291</v>
      </c>
      <c r="B601" s="32" t="s">
        <v>1047</v>
      </c>
      <c r="C601" s="33"/>
      <c r="D601" s="34"/>
      <c r="E601" s="32"/>
    </row>
    <row r="602" spans="1:5" ht="25">
      <c r="A602" s="37" t="s">
        <v>1292</v>
      </c>
      <c r="B602" s="37" t="s">
        <v>1049</v>
      </c>
      <c r="C602" s="38" t="s">
        <v>65</v>
      </c>
      <c r="D602" s="39">
        <v>7</v>
      </c>
      <c r="E602" s="37" t="s">
        <v>1523</v>
      </c>
    </row>
    <row r="603" spans="1:5" ht="25">
      <c r="A603" s="37" t="s">
        <v>1293</v>
      </c>
      <c r="B603" s="37" t="s">
        <v>1053</v>
      </c>
      <c r="C603" s="38" t="s">
        <v>65</v>
      </c>
      <c r="D603" s="39">
        <v>13</v>
      </c>
      <c r="E603" s="37" t="s">
        <v>1523</v>
      </c>
    </row>
    <row r="604" spans="1:5" ht="37.5">
      <c r="A604" s="37" t="s">
        <v>1294</v>
      </c>
      <c r="B604" s="37" t="s">
        <v>1295</v>
      </c>
      <c r="C604" s="38" t="s">
        <v>115</v>
      </c>
      <c r="D604" s="39">
        <v>124.2</v>
      </c>
      <c r="E604" s="37" t="s">
        <v>1523</v>
      </c>
    </row>
    <row r="605" spans="1:5" ht="37.5">
      <c r="A605" s="37" t="s">
        <v>1296</v>
      </c>
      <c r="B605" s="37" t="s">
        <v>1297</v>
      </c>
      <c r="C605" s="38" t="s">
        <v>115</v>
      </c>
      <c r="D605" s="39">
        <v>15.1</v>
      </c>
      <c r="E605" s="37" t="s">
        <v>1523</v>
      </c>
    </row>
    <row r="606" spans="1:5" ht="37.5">
      <c r="A606" s="37" t="s">
        <v>1298</v>
      </c>
      <c r="B606" s="37" t="s">
        <v>1087</v>
      </c>
      <c r="C606" s="38" t="s">
        <v>115</v>
      </c>
      <c r="D606" s="39">
        <v>21.4</v>
      </c>
      <c r="E606" s="37" t="s">
        <v>1523</v>
      </c>
    </row>
    <row r="607" spans="1:5" ht="25">
      <c r="A607" s="37" t="s">
        <v>1299</v>
      </c>
      <c r="B607" s="37" t="s">
        <v>1300</v>
      </c>
      <c r="C607" s="38" t="s">
        <v>65</v>
      </c>
      <c r="D607" s="39">
        <v>2</v>
      </c>
      <c r="E607" s="37" t="s">
        <v>1523</v>
      </c>
    </row>
    <row r="608" spans="1:5" ht="25">
      <c r="A608" s="37" t="s">
        <v>1301</v>
      </c>
      <c r="B608" s="37" t="s">
        <v>1065</v>
      </c>
      <c r="C608" s="38" t="s">
        <v>65</v>
      </c>
      <c r="D608" s="39">
        <v>2</v>
      </c>
      <c r="E608" s="37" t="s">
        <v>1523</v>
      </c>
    </row>
    <row r="609" spans="1:5" ht="25">
      <c r="A609" s="37" t="s">
        <v>1302</v>
      </c>
      <c r="B609" s="37" t="s">
        <v>1062</v>
      </c>
      <c r="C609" s="38" t="s">
        <v>65</v>
      </c>
      <c r="D609" s="39">
        <v>3</v>
      </c>
      <c r="E609" s="37" t="s">
        <v>1523</v>
      </c>
    </row>
    <row r="610" spans="1:5" ht="25">
      <c r="A610" s="37" t="s">
        <v>1303</v>
      </c>
      <c r="B610" s="37" t="s">
        <v>1305</v>
      </c>
      <c r="C610" s="38" t="s">
        <v>65</v>
      </c>
      <c r="D610" s="39">
        <v>5</v>
      </c>
      <c r="E610" s="37" t="s">
        <v>1523</v>
      </c>
    </row>
    <row r="611" spans="1:5" ht="25">
      <c r="A611" s="37" t="s">
        <v>1306</v>
      </c>
      <c r="B611" s="37" t="s">
        <v>1307</v>
      </c>
      <c r="C611" s="38" t="s">
        <v>65</v>
      </c>
      <c r="D611" s="39">
        <v>1</v>
      </c>
      <c r="E611" s="37" t="s">
        <v>1523</v>
      </c>
    </row>
    <row r="612" spans="1:5">
      <c r="A612" s="32" t="s">
        <v>1308</v>
      </c>
      <c r="B612" s="32" t="s">
        <v>1309</v>
      </c>
      <c r="C612" s="33"/>
      <c r="D612" s="34"/>
      <c r="E612" s="32"/>
    </row>
    <row r="613" spans="1:5" ht="25">
      <c r="A613" s="37" t="s">
        <v>1310</v>
      </c>
      <c r="B613" s="37" t="s">
        <v>1311</v>
      </c>
      <c r="C613" s="38" t="s">
        <v>115</v>
      </c>
      <c r="D613" s="39">
        <v>935.6</v>
      </c>
      <c r="E613" s="37" t="s">
        <v>1523</v>
      </c>
    </row>
    <row r="614" spans="1:5" ht="25">
      <c r="A614" s="37" t="s">
        <v>1312</v>
      </c>
      <c r="B614" s="37" t="s">
        <v>1313</v>
      </c>
      <c r="C614" s="38" t="s">
        <v>115</v>
      </c>
      <c r="D614" s="39">
        <v>72</v>
      </c>
      <c r="E614" s="37" t="s">
        <v>1523</v>
      </c>
    </row>
    <row r="615" spans="1:5">
      <c r="A615" s="32" t="s">
        <v>1314</v>
      </c>
      <c r="B615" s="32" t="s">
        <v>1315</v>
      </c>
      <c r="C615" s="33"/>
      <c r="D615" s="34"/>
      <c r="E615" s="32"/>
    </row>
    <row r="616" spans="1:5">
      <c r="A616" s="37" t="s">
        <v>1316</v>
      </c>
      <c r="B616" s="37" t="s">
        <v>1317</v>
      </c>
      <c r="C616" s="38" t="s">
        <v>65</v>
      </c>
      <c r="D616" s="39">
        <v>6</v>
      </c>
      <c r="E616" s="37" t="s">
        <v>1523</v>
      </c>
    </row>
    <row r="617" spans="1:5" ht="25">
      <c r="A617" s="37" t="s">
        <v>1318</v>
      </c>
      <c r="B617" s="37" t="s">
        <v>1320</v>
      </c>
      <c r="C617" s="38" t="s">
        <v>65</v>
      </c>
      <c r="D617" s="39">
        <v>14</v>
      </c>
      <c r="E617" s="37" t="s">
        <v>1523</v>
      </c>
    </row>
    <row r="618" spans="1:5">
      <c r="A618" s="32" t="s">
        <v>1321</v>
      </c>
      <c r="B618" s="32" t="s">
        <v>1322</v>
      </c>
      <c r="C618" s="33"/>
      <c r="D618" s="34"/>
      <c r="E618" s="32"/>
    </row>
    <row r="619" spans="1:5" ht="25">
      <c r="A619" s="37" t="s">
        <v>1323</v>
      </c>
      <c r="B619" s="37" t="s">
        <v>1325</v>
      </c>
      <c r="C619" s="38" t="s">
        <v>65</v>
      </c>
      <c r="D619" s="39">
        <v>20</v>
      </c>
      <c r="E619" s="37" t="s">
        <v>1523</v>
      </c>
    </row>
    <row r="620" spans="1:5">
      <c r="A620" s="37" t="s">
        <v>1326</v>
      </c>
      <c r="B620" s="37" t="s">
        <v>1328</v>
      </c>
      <c r="C620" s="38" t="s">
        <v>626</v>
      </c>
      <c r="D620" s="39">
        <v>1</v>
      </c>
      <c r="E620" s="37" t="s">
        <v>1523</v>
      </c>
    </row>
    <row r="621" spans="1:5" ht="25">
      <c r="A621" s="37" t="s">
        <v>1329</v>
      </c>
      <c r="B621" s="37" t="s">
        <v>1331</v>
      </c>
      <c r="C621" s="38" t="s">
        <v>626</v>
      </c>
      <c r="D621" s="39">
        <v>3</v>
      </c>
      <c r="E621" s="37" t="s">
        <v>1523</v>
      </c>
    </row>
    <row r="622" spans="1:5">
      <c r="A622" s="37" t="s">
        <v>1332</v>
      </c>
      <c r="B622" s="37" t="s">
        <v>1334</v>
      </c>
      <c r="C622" s="38" t="s">
        <v>626</v>
      </c>
      <c r="D622" s="39">
        <v>28</v>
      </c>
      <c r="E622" s="37" t="s">
        <v>1523</v>
      </c>
    </row>
    <row r="623" spans="1:5" ht="25">
      <c r="A623" s="37" t="s">
        <v>1335</v>
      </c>
      <c r="B623" s="37" t="s">
        <v>1337</v>
      </c>
      <c r="C623" s="38" t="s">
        <v>65</v>
      </c>
      <c r="D623" s="39">
        <v>8</v>
      </c>
      <c r="E623" s="37" t="s">
        <v>1523</v>
      </c>
    </row>
    <row r="624" spans="1:5">
      <c r="A624" s="37" t="s">
        <v>1338</v>
      </c>
      <c r="B624" s="37" t="s">
        <v>1340</v>
      </c>
      <c r="C624" s="38" t="s">
        <v>115</v>
      </c>
      <c r="D624" s="39">
        <v>24.2</v>
      </c>
      <c r="E624" s="37" t="s">
        <v>1523</v>
      </c>
    </row>
    <row r="625" spans="1:5">
      <c r="A625" s="32" t="s">
        <v>1341</v>
      </c>
      <c r="B625" s="32" t="s">
        <v>1342</v>
      </c>
      <c r="C625" s="33"/>
      <c r="D625" s="34"/>
      <c r="E625" s="32"/>
    </row>
    <row r="626" spans="1:5" ht="37.5">
      <c r="A626" s="37" t="s">
        <v>1343</v>
      </c>
      <c r="B626" s="37" t="s">
        <v>1195</v>
      </c>
      <c r="C626" s="38" t="s">
        <v>65</v>
      </c>
      <c r="D626" s="39">
        <v>1</v>
      </c>
      <c r="E626" s="37" t="s">
        <v>1523</v>
      </c>
    </row>
    <row r="627" spans="1:5" ht="37.5">
      <c r="A627" s="37" t="s">
        <v>1344</v>
      </c>
      <c r="B627" s="37" t="s">
        <v>1197</v>
      </c>
      <c r="C627" s="38" t="s">
        <v>115</v>
      </c>
      <c r="D627" s="39">
        <v>35.6</v>
      </c>
      <c r="E627" s="37" t="s">
        <v>1523</v>
      </c>
    </row>
    <row r="628" spans="1:5" ht="37.5">
      <c r="A628" s="37" t="s">
        <v>1345</v>
      </c>
      <c r="B628" s="37" t="s">
        <v>1193</v>
      </c>
      <c r="C628" s="38" t="s">
        <v>65</v>
      </c>
      <c r="D628" s="39">
        <v>4</v>
      </c>
      <c r="E628" s="37" t="s">
        <v>1523</v>
      </c>
    </row>
    <row r="629" spans="1:5" ht="50">
      <c r="A629" s="37" t="s">
        <v>1346</v>
      </c>
      <c r="B629" s="37" t="s">
        <v>1189</v>
      </c>
      <c r="C629" s="38" t="s">
        <v>126</v>
      </c>
      <c r="D629" s="39">
        <v>10.68</v>
      </c>
      <c r="E629" s="37" t="s">
        <v>1523</v>
      </c>
    </row>
    <row r="630" spans="1:5">
      <c r="A630" s="32" t="s">
        <v>1347</v>
      </c>
      <c r="B630" s="32" t="s">
        <v>1348</v>
      </c>
      <c r="C630" s="33"/>
      <c r="D630" s="34"/>
      <c r="E630" s="32"/>
    </row>
    <row r="631" spans="1:5">
      <c r="A631" s="32" t="s">
        <v>1349</v>
      </c>
      <c r="B631" s="32" t="s">
        <v>1350</v>
      </c>
      <c r="C631" s="33"/>
      <c r="D631" s="34"/>
      <c r="E631" s="32"/>
    </row>
    <row r="632" spans="1:5" ht="37.5">
      <c r="A632" s="37" t="s">
        <v>1351</v>
      </c>
      <c r="B632" s="37" t="s">
        <v>1295</v>
      </c>
      <c r="C632" s="38" t="s">
        <v>115</v>
      </c>
      <c r="D632" s="39">
        <v>194</v>
      </c>
      <c r="E632" s="37" t="s">
        <v>1523</v>
      </c>
    </row>
    <row r="633" spans="1:5" ht="37.5">
      <c r="A633" s="37" t="s">
        <v>1352</v>
      </c>
      <c r="B633" s="37" t="s">
        <v>1087</v>
      </c>
      <c r="C633" s="38" t="s">
        <v>115</v>
      </c>
      <c r="D633" s="39">
        <v>29</v>
      </c>
      <c r="E633" s="37" t="s">
        <v>1523</v>
      </c>
    </row>
    <row r="634" spans="1:5" ht="25">
      <c r="A634" s="37" t="s">
        <v>1353</v>
      </c>
      <c r="B634" s="37" t="s">
        <v>1305</v>
      </c>
      <c r="C634" s="38" t="s">
        <v>65</v>
      </c>
      <c r="D634" s="39">
        <v>4</v>
      </c>
      <c r="E634" s="37" t="s">
        <v>1523</v>
      </c>
    </row>
    <row r="635" spans="1:5" ht="25">
      <c r="A635" s="37" t="s">
        <v>1354</v>
      </c>
      <c r="B635" s="37" t="s">
        <v>1051</v>
      </c>
      <c r="C635" s="38" t="s">
        <v>65</v>
      </c>
      <c r="D635" s="39">
        <v>17</v>
      </c>
      <c r="E635" s="37" t="s">
        <v>1523</v>
      </c>
    </row>
    <row r="636" spans="1:5" ht="25">
      <c r="A636" s="37" t="s">
        <v>1355</v>
      </c>
      <c r="B636" s="37" t="s">
        <v>1357</v>
      </c>
      <c r="C636" s="38" t="s">
        <v>65</v>
      </c>
      <c r="D636" s="39">
        <v>17</v>
      </c>
      <c r="E636" s="37" t="s">
        <v>1523</v>
      </c>
    </row>
    <row r="637" spans="1:5">
      <c r="A637" s="32" t="s">
        <v>1358</v>
      </c>
      <c r="B637" s="32" t="s">
        <v>1359</v>
      </c>
      <c r="C637" s="33"/>
      <c r="D637" s="34"/>
      <c r="E637" s="32"/>
    </row>
    <row r="638" spans="1:5">
      <c r="A638" s="37" t="s">
        <v>1360</v>
      </c>
      <c r="B638" s="37" t="s">
        <v>1362</v>
      </c>
      <c r="C638" s="38" t="s">
        <v>115</v>
      </c>
      <c r="D638" s="39">
        <v>395</v>
      </c>
      <c r="E638" s="37" t="s">
        <v>1523</v>
      </c>
    </row>
    <row r="639" spans="1:5">
      <c r="A639" s="32" t="s">
        <v>1363</v>
      </c>
      <c r="B639" s="32" t="s">
        <v>1364</v>
      </c>
      <c r="C639" s="33"/>
      <c r="D639" s="34"/>
      <c r="E639" s="32"/>
    </row>
    <row r="640" spans="1:5" ht="37.5">
      <c r="A640" s="37" t="s">
        <v>1365</v>
      </c>
      <c r="B640" s="37" t="s">
        <v>1366</v>
      </c>
      <c r="C640" s="38" t="s">
        <v>126</v>
      </c>
      <c r="D640" s="39">
        <v>2.12</v>
      </c>
      <c r="E640" s="37" t="s">
        <v>1523</v>
      </c>
    </row>
    <row r="641" spans="1:5">
      <c r="A641" s="32" t="s">
        <v>36</v>
      </c>
      <c r="B641" s="32" t="s">
        <v>37</v>
      </c>
      <c r="C641" s="33"/>
      <c r="D641" s="34"/>
      <c r="E641" s="32"/>
    </row>
    <row r="642" spans="1:5">
      <c r="A642" s="32" t="s">
        <v>1367</v>
      </c>
      <c r="B642" s="32" t="s">
        <v>1368</v>
      </c>
      <c r="C642" s="33"/>
      <c r="D642" s="34"/>
      <c r="E642" s="32"/>
    </row>
    <row r="643" spans="1:5" ht="25">
      <c r="A643" s="37" t="s">
        <v>1369</v>
      </c>
      <c r="B643" s="37" t="s">
        <v>1371</v>
      </c>
      <c r="C643" s="38" t="s">
        <v>608</v>
      </c>
      <c r="D643" s="39">
        <v>8</v>
      </c>
      <c r="E643" s="37" t="s">
        <v>1525</v>
      </c>
    </row>
    <row r="644" spans="1:5" ht="37.5">
      <c r="A644" s="37" t="s">
        <v>1372</v>
      </c>
      <c r="B644" s="37" t="s">
        <v>1374</v>
      </c>
      <c r="C644" s="38" t="s">
        <v>115</v>
      </c>
      <c r="D644" s="39">
        <v>42.7</v>
      </c>
      <c r="E644" s="37" t="s">
        <v>1525</v>
      </c>
    </row>
    <row r="645" spans="1:5" ht="37.5">
      <c r="A645" s="37" t="s">
        <v>1375</v>
      </c>
      <c r="B645" s="37" t="s">
        <v>1377</v>
      </c>
      <c r="C645" s="38" t="s">
        <v>115</v>
      </c>
      <c r="D645" s="39">
        <v>63.8</v>
      </c>
      <c r="E645" s="37" t="s">
        <v>1525</v>
      </c>
    </row>
    <row r="646" spans="1:5" ht="37.5">
      <c r="A646" s="37" t="s">
        <v>1378</v>
      </c>
      <c r="B646" s="37" t="s">
        <v>1380</v>
      </c>
      <c r="C646" s="38" t="s">
        <v>115</v>
      </c>
      <c r="D646" s="39">
        <v>15.5</v>
      </c>
      <c r="E646" s="37" t="s">
        <v>1525</v>
      </c>
    </row>
    <row r="647" spans="1:5" ht="37.5">
      <c r="A647" s="37" t="s">
        <v>1381</v>
      </c>
      <c r="B647" s="37" t="s">
        <v>1383</v>
      </c>
      <c r="C647" s="38" t="s">
        <v>115</v>
      </c>
      <c r="D647" s="39">
        <v>5.6</v>
      </c>
      <c r="E647" s="37" t="s">
        <v>1525</v>
      </c>
    </row>
    <row r="648" spans="1:5">
      <c r="A648" s="32" t="s">
        <v>1384</v>
      </c>
      <c r="B648" s="32" t="s">
        <v>27</v>
      </c>
      <c r="C648" s="33"/>
      <c r="D648" s="34"/>
      <c r="E648" s="32"/>
    </row>
    <row r="649" spans="1:5" ht="37.5">
      <c r="A649" s="37" t="s">
        <v>1385</v>
      </c>
      <c r="B649" s="37" t="s">
        <v>806</v>
      </c>
      <c r="C649" s="38" t="s">
        <v>115</v>
      </c>
      <c r="D649" s="39">
        <v>17.600000000000001</v>
      </c>
      <c r="E649" s="37" t="s">
        <v>1525</v>
      </c>
    </row>
    <row r="650" spans="1:5" ht="37.5">
      <c r="A650" s="37" t="s">
        <v>1386</v>
      </c>
      <c r="B650" s="37" t="s">
        <v>808</v>
      </c>
      <c r="C650" s="38" t="s">
        <v>115</v>
      </c>
      <c r="D650" s="39">
        <v>17.600000000000001</v>
      </c>
      <c r="E650" s="37" t="s">
        <v>1525</v>
      </c>
    </row>
    <row r="651" spans="1:5" ht="37.5">
      <c r="A651" s="37" t="s">
        <v>1387</v>
      </c>
      <c r="B651" s="37" t="s">
        <v>1389</v>
      </c>
      <c r="C651" s="38" t="s">
        <v>65</v>
      </c>
      <c r="D651" s="39">
        <v>6</v>
      </c>
      <c r="E651" s="37" t="s">
        <v>1525</v>
      </c>
    </row>
    <row r="652" spans="1:5" ht="37.5">
      <c r="A652" s="37" t="s">
        <v>1390</v>
      </c>
      <c r="B652" s="37" t="s">
        <v>1392</v>
      </c>
      <c r="C652" s="38" t="s">
        <v>65</v>
      </c>
      <c r="D652" s="39">
        <v>8</v>
      </c>
      <c r="E652" s="37" t="s">
        <v>1525</v>
      </c>
    </row>
    <row r="653" spans="1:5" ht="37.5">
      <c r="A653" s="37" t="s">
        <v>1393</v>
      </c>
      <c r="B653" s="37" t="s">
        <v>1395</v>
      </c>
      <c r="C653" s="38" t="s">
        <v>115</v>
      </c>
      <c r="D653" s="39">
        <v>43.1</v>
      </c>
      <c r="E653" s="37" t="s">
        <v>1525</v>
      </c>
    </row>
    <row r="654" spans="1:5">
      <c r="A654" s="32" t="s">
        <v>1396</v>
      </c>
      <c r="B654" s="32" t="s">
        <v>1397</v>
      </c>
      <c r="C654" s="33"/>
      <c r="D654" s="34"/>
      <c r="E654" s="32"/>
    </row>
    <row r="655" spans="1:5" ht="37.5">
      <c r="A655" s="37" t="s">
        <v>1398</v>
      </c>
      <c r="B655" s="37" t="s">
        <v>1400</v>
      </c>
      <c r="C655" s="38" t="s">
        <v>115</v>
      </c>
      <c r="D655" s="39">
        <v>63.8</v>
      </c>
      <c r="E655" s="37" t="s">
        <v>1525</v>
      </c>
    </row>
    <row r="656" spans="1:5">
      <c r="A656" s="32" t="s">
        <v>38</v>
      </c>
      <c r="B656" s="32" t="s">
        <v>39</v>
      </c>
      <c r="C656" s="33"/>
      <c r="D656" s="34"/>
      <c r="E656" s="32"/>
    </row>
    <row r="657" spans="1:5">
      <c r="A657" s="32" t="s">
        <v>1401</v>
      </c>
      <c r="B657" s="32" t="s">
        <v>1402</v>
      </c>
      <c r="C657" s="33"/>
      <c r="D657" s="34"/>
      <c r="E657" s="32"/>
    </row>
    <row r="658" spans="1:5" ht="25">
      <c r="A658" s="37" t="s">
        <v>1403</v>
      </c>
      <c r="B658" s="37" t="s">
        <v>1404</v>
      </c>
      <c r="C658" s="38" t="s">
        <v>65</v>
      </c>
      <c r="D658" s="39">
        <v>6</v>
      </c>
      <c r="E658" s="37" t="s">
        <v>1526</v>
      </c>
    </row>
    <row r="659" spans="1:5" ht="25">
      <c r="A659" s="37" t="s">
        <v>1405</v>
      </c>
      <c r="B659" s="37" t="s">
        <v>1407</v>
      </c>
      <c r="C659" s="38" t="s">
        <v>608</v>
      </c>
      <c r="D659" s="39">
        <v>1</v>
      </c>
      <c r="E659" s="37" t="s">
        <v>1526</v>
      </c>
    </row>
    <row r="660" spans="1:5" ht="25">
      <c r="A660" s="37" t="s">
        <v>1408</v>
      </c>
      <c r="B660" s="37" t="s">
        <v>1409</v>
      </c>
      <c r="C660" s="38" t="s">
        <v>65</v>
      </c>
      <c r="D660" s="39">
        <v>11</v>
      </c>
      <c r="E660" s="37" t="s">
        <v>1526</v>
      </c>
    </row>
    <row r="661" spans="1:5" ht="37.5">
      <c r="A661" s="37" t="s">
        <v>1410</v>
      </c>
      <c r="B661" s="37" t="s">
        <v>1412</v>
      </c>
      <c r="C661" s="38" t="s">
        <v>608</v>
      </c>
      <c r="D661" s="39">
        <v>10</v>
      </c>
      <c r="E661" s="37" t="s">
        <v>1526</v>
      </c>
    </row>
    <row r="662" spans="1:5">
      <c r="A662" s="32" t="s">
        <v>1413</v>
      </c>
      <c r="B662" s="32" t="s">
        <v>1414</v>
      </c>
      <c r="C662" s="33"/>
      <c r="D662" s="34"/>
      <c r="E662" s="32"/>
    </row>
    <row r="663" spans="1:5">
      <c r="A663" s="32" t="s">
        <v>1415</v>
      </c>
      <c r="B663" s="32" t="s">
        <v>1416</v>
      </c>
      <c r="C663" s="33"/>
      <c r="D663" s="34"/>
      <c r="E663" s="32"/>
    </row>
    <row r="664" spans="1:5" ht="37.5">
      <c r="A664" s="37" t="s">
        <v>1417</v>
      </c>
      <c r="B664" s="37" t="s">
        <v>1418</v>
      </c>
      <c r="C664" s="38" t="s">
        <v>115</v>
      </c>
      <c r="D664" s="39">
        <v>10.65</v>
      </c>
      <c r="E664" s="37" t="s">
        <v>1526</v>
      </c>
    </row>
    <row r="665" spans="1:5" ht="37.5">
      <c r="A665" s="37" t="s">
        <v>1419</v>
      </c>
      <c r="B665" s="37" t="s">
        <v>1420</v>
      </c>
      <c r="C665" s="38" t="s">
        <v>65</v>
      </c>
      <c r="D665" s="39">
        <v>7</v>
      </c>
      <c r="E665" s="37" t="s">
        <v>1526</v>
      </c>
    </row>
    <row r="666" spans="1:5" ht="37.5">
      <c r="A666" s="37" t="s">
        <v>1421</v>
      </c>
      <c r="B666" s="37" t="s">
        <v>806</v>
      </c>
      <c r="C666" s="38" t="s">
        <v>115</v>
      </c>
      <c r="D666" s="39">
        <v>5.65</v>
      </c>
      <c r="E666" s="37" t="s">
        <v>1526</v>
      </c>
    </row>
    <row r="667" spans="1:5" ht="37.5">
      <c r="A667" s="37" t="s">
        <v>1422</v>
      </c>
      <c r="B667" s="37" t="s">
        <v>808</v>
      </c>
      <c r="C667" s="38" t="s">
        <v>115</v>
      </c>
      <c r="D667" s="39">
        <v>5.65</v>
      </c>
      <c r="E667" s="37" t="s">
        <v>1526</v>
      </c>
    </row>
    <row r="668" spans="1:5">
      <c r="A668" s="32" t="s">
        <v>1423</v>
      </c>
      <c r="B668" s="32" t="s">
        <v>1424</v>
      </c>
      <c r="C668" s="33"/>
      <c r="D668" s="34"/>
      <c r="E668" s="32"/>
    </row>
    <row r="669" spans="1:5" ht="37.5">
      <c r="A669" s="37" t="s">
        <v>1425</v>
      </c>
      <c r="B669" s="37" t="s">
        <v>371</v>
      </c>
      <c r="C669" s="38" t="s">
        <v>84</v>
      </c>
      <c r="D669" s="39">
        <v>1.36</v>
      </c>
      <c r="E669" s="37" t="s">
        <v>1526</v>
      </c>
    </row>
    <row r="670" spans="1:5" ht="37.5">
      <c r="A670" s="37" t="s">
        <v>1426</v>
      </c>
      <c r="B670" s="37" t="s">
        <v>542</v>
      </c>
      <c r="C670" s="38" t="s">
        <v>84</v>
      </c>
      <c r="D670" s="39">
        <v>2.72</v>
      </c>
      <c r="E670" s="37" t="s">
        <v>1526</v>
      </c>
    </row>
    <row r="671" spans="1:5" ht="37.5">
      <c r="A671" s="37" t="s">
        <v>1427</v>
      </c>
      <c r="B671" s="37" t="s">
        <v>1236</v>
      </c>
      <c r="C671" s="38" t="s">
        <v>84</v>
      </c>
      <c r="D671" s="39">
        <v>2.72</v>
      </c>
      <c r="E671" s="37" t="s">
        <v>1526</v>
      </c>
    </row>
    <row r="672" spans="1:5" ht="25">
      <c r="A672" s="37" t="s">
        <v>1428</v>
      </c>
      <c r="B672" s="37" t="s">
        <v>518</v>
      </c>
      <c r="C672" s="38" t="s">
        <v>84</v>
      </c>
      <c r="D672" s="39">
        <v>2.72</v>
      </c>
      <c r="E672" s="37" t="s">
        <v>1526</v>
      </c>
    </row>
    <row r="673" spans="1:5" ht="25">
      <c r="A673" s="37" t="s">
        <v>1429</v>
      </c>
      <c r="B673" s="37" t="s">
        <v>1239</v>
      </c>
      <c r="C673" s="38" t="s">
        <v>84</v>
      </c>
      <c r="D673" s="39">
        <v>2.72</v>
      </c>
      <c r="E673" s="37" t="s">
        <v>1526</v>
      </c>
    </row>
    <row r="674" spans="1:5" ht="25">
      <c r="A674" s="37" t="s">
        <v>1430</v>
      </c>
      <c r="B674" s="37" t="s">
        <v>418</v>
      </c>
      <c r="C674" s="38" t="s">
        <v>84</v>
      </c>
      <c r="D674" s="39">
        <v>0.48</v>
      </c>
      <c r="E674" s="37" t="s">
        <v>1526</v>
      </c>
    </row>
    <row r="675" spans="1:5" ht="37.5">
      <c r="A675" s="37" t="s">
        <v>1431</v>
      </c>
      <c r="B675" s="37" t="s">
        <v>1432</v>
      </c>
      <c r="C675" s="38" t="s">
        <v>84</v>
      </c>
      <c r="D675" s="39">
        <v>0.12</v>
      </c>
      <c r="E675" s="37" t="s">
        <v>1526</v>
      </c>
    </row>
    <row r="676" spans="1:5">
      <c r="A676" s="37" t="s">
        <v>1433</v>
      </c>
      <c r="B676" s="37" t="s">
        <v>1435</v>
      </c>
      <c r="C676" s="38" t="s">
        <v>608</v>
      </c>
      <c r="D676" s="39">
        <v>1</v>
      </c>
      <c r="E676" s="37" t="s">
        <v>1526</v>
      </c>
    </row>
    <row r="677" spans="1:5" ht="37.5">
      <c r="A677" s="37" t="s">
        <v>1436</v>
      </c>
      <c r="B677" s="37" t="s">
        <v>1412</v>
      </c>
      <c r="C677" s="38" t="s">
        <v>608</v>
      </c>
      <c r="D677" s="39">
        <v>3</v>
      </c>
      <c r="E677" s="37" t="s">
        <v>1526</v>
      </c>
    </row>
    <row r="678" spans="1:5" ht="25">
      <c r="A678" s="37" t="s">
        <v>1437</v>
      </c>
      <c r="B678" s="37" t="s">
        <v>1438</v>
      </c>
      <c r="C678" s="38" t="s">
        <v>126</v>
      </c>
      <c r="D678" s="39">
        <v>0.05</v>
      </c>
      <c r="E678" s="37" t="s">
        <v>1526</v>
      </c>
    </row>
    <row r="679" spans="1:5" ht="25">
      <c r="A679" s="37" t="s">
        <v>1439</v>
      </c>
      <c r="B679" s="37" t="s">
        <v>1441</v>
      </c>
      <c r="C679" s="38" t="s">
        <v>84</v>
      </c>
      <c r="D679" s="39">
        <v>1.98</v>
      </c>
      <c r="E679" s="37" t="s">
        <v>1526</v>
      </c>
    </row>
    <row r="680" spans="1:5" ht="37.5">
      <c r="A680" s="37" t="s">
        <v>1442</v>
      </c>
      <c r="B680" s="37" t="s">
        <v>1443</v>
      </c>
      <c r="C680" s="38" t="s">
        <v>84</v>
      </c>
      <c r="D680" s="39">
        <v>0.13</v>
      </c>
      <c r="E680" s="37" t="s">
        <v>1526</v>
      </c>
    </row>
    <row r="681" spans="1:5" ht="37.5">
      <c r="A681" s="37" t="s">
        <v>1444</v>
      </c>
      <c r="B681" s="37" t="s">
        <v>1446</v>
      </c>
      <c r="C681" s="38" t="s">
        <v>126</v>
      </c>
      <c r="D681" s="39">
        <v>0.04</v>
      </c>
      <c r="E681" s="37" t="s">
        <v>1526</v>
      </c>
    </row>
    <row r="682" spans="1:5" ht="112.5">
      <c r="A682" s="37" t="s">
        <v>1447</v>
      </c>
      <c r="B682" s="37" t="s">
        <v>1449</v>
      </c>
      <c r="C682" s="38" t="s">
        <v>65</v>
      </c>
      <c r="D682" s="39">
        <v>1</v>
      </c>
      <c r="E682" s="37" t="s">
        <v>1526</v>
      </c>
    </row>
    <row r="683" spans="1:5" ht="25">
      <c r="A683" s="37" t="s">
        <v>1450</v>
      </c>
      <c r="B683" s="37" t="s">
        <v>459</v>
      </c>
      <c r="C683" s="38" t="s">
        <v>115</v>
      </c>
      <c r="D683" s="39">
        <v>1.4</v>
      </c>
      <c r="E683" s="37" t="s">
        <v>1526</v>
      </c>
    </row>
    <row r="684" spans="1:5">
      <c r="A684" s="32" t="s">
        <v>40</v>
      </c>
      <c r="B684" s="32" t="s">
        <v>41</v>
      </c>
      <c r="C684" s="33"/>
      <c r="D684" s="34"/>
      <c r="E684" s="32"/>
    </row>
    <row r="685" spans="1:5" ht="25">
      <c r="A685" s="37" t="s">
        <v>1451</v>
      </c>
      <c r="B685" s="37" t="s">
        <v>979</v>
      </c>
      <c r="C685" s="38" t="s">
        <v>84</v>
      </c>
      <c r="D685" s="39">
        <v>273.06</v>
      </c>
      <c r="E685" s="37" t="s">
        <v>1527</v>
      </c>
    </row>
    <row r="686" spans="1:5" ht="37.5">
      <c r="A686" s="37" t="s">
        <v>1452</v>
      </c>
      <c r="B686" s="37" t="s">
        <v>1453</v>
      </c>
      <c r="C686" s="38" t="s">
        <v>84</v>
      </c>
      <c r="D686" s="39">
        <v>417.03</v>
      </c>
      <c r="E686" s="37" t="s">
        <v>1527</v>
      </c>
    </row>
    <row r="687" spans="1:5" ht="25">
      <c r="A687" s="37" t="s">
        <v>1454</v>
      </c>
      <c r="B687" s="37" t="s">
        <v>1455</v>
      </c>
      <c r="C687" s="38" t="s">
        <v>84</v>
      </c>
      <c r="D687" s="39">
        <v>417.03</v>
      </c>
      <c r="E687" s="37" t="s">
        <v>1527</v>
      </c>
    </row>
    <row r="688" spans="1:5" ht="25">
      <c r="A688" s="37" t="s">
        <v>1456</v>
      </c>
      <c r="B688" s="37" t="s">
        <v>1458</v>
      </c>
      <c r="C688" s="38" t="s">
        <v>115</v>
      </c>
      <c r="D688" s="39">
        <v>393.76</v>
      </c>
      <c r="E688" s="37" t="s">
        <v>1527</v>
      </c>
    </row>
    <row r="689" spans="1:8" ht="25">
      <c r="A689" s="37" t="s">
        <v>1459</v>
      </c>
      <c r="B689" s="37" t="s">
        <v>1460</v>
      </c>
      <c r="C689" s="38" t="s">
        <v>84</v>
      </c>
      <c r="D689" s="39">
        <v>417.03</v>
      </c>
      <c r="E689" s="37" t="s">
        <v>1527</v>
      </c>
    </row>
    <row r="690" spans="1:8" ht="37.5">
      <c r="A690" s="37" t="s">
        <v>1461</v>
      </c>
      <c r="B690" s="37" t="s">
        <v>675</v>
      </c>
      <c r="C690" s="38" t="s">
        <v>84</v>
      </c>
      <c r="D690" s="39">
        <v>194.13</v>
      </c>
      <c r="E690" s="37" t="s">
        <v>1527</v>
      </c>
    </row>
    <row r="691" spans="1:8">
      <c r="A691" s="32" t="s">
        <v>42</v>
      </c>
      <c r="B691" s="32" t="s">
        <v>43</v>
      </c>
      <c r="C691" s="33"/>
      <c r="D691" s="34"/>
      <c r="E691" s="32"/>
    </row>
    <row r="692" spans="1:8">
      <c r="A692" s="37" t="s">
        <v>1462</v>
      </c>
      <c r="B692" s="37" t="s">
        <v>1464</v>
      </c>
      <c r="C692" s="38" t="s">
        <v>84</v>
      </c>
      <c r="D692" s="39">
        <v>575.20000000000005</v>
      </c>
      <c r="E692" s="37" t="s">
        <v>1528</v>
      </c>
    </row>
    <row r="693" spans="1:8" ht="25">
      <c r="A693" s="37" t="s">
        <v>1465</v>
      </c>
      <c r="B693" s="37" t="s">
        <v>1467</v>
      </c>
      <c r="C693" s="38" t="s">
        <v>65</v>
      </c>
      <c r="D693" s="39">
        <v>1</v>
      </c>
      <c r="E693" s="37" t="s">
        <v>1529</v>
      </c>
    </row>
    <row r="694" spans="1:8" ht="25">
      <c r="A694" s="37" t="s">
        <v>1468</v>
      </c>
      <c r="B694" s="37" t="s">
        <v>1470</v>
      </c>
      <c r="C694" s="38" t="s">
        <v>65</v>
      </c>
      <c r="D694" s="39">
        <v>2</v>
      </c>
      <c r="E694" s="37" t="s">
        <v>1530</v>
      </c>
    </row>
    <row r="695" spans="1:8">
      <c r="A695" s="32" t="s">
        <v>44</v>
      </c>
      <c r="B695" s="32" t="s">
        <v>45</v>
      </c>
      <c r="C695" s="33"/>
      <c r="D695" s="34"/>
      <c r="E695" s="32"/>
      <c r="F695" s="61"/>
      <c r="G695" s="61"/>
      <c r="H695" s="61"/>
    </row>
    <row r="696" spans="1:8" ht="237.5">
      <c r="A696" s="37" t="s">
        <v>1471</v>
      </c>
      <c r="B696" s="37" t="s">
        <v>1473</v>
      </c>
      <c r="C696" s="38" t="s">
        <v>65</v>
      </c>
      <c r="D696" s="39">
        <v>1</v>
      </c>
      <c r="E696" s="37" t="s">
        <v>1531</v>
      </c>
      <c r="F696" s="62"/>
      <c r="G696" s="63"/>
      <c r="H696" s="63"/>
    </row>
    <row r="697" spans="1:8">
      <c r="A697" s="63"/>
      <c r="B697" s="63"/>
      <c r="C697" s="63"/>
      <c r="D697" s="63"/>
      <c r="E697" s="63"/>
      <c r="F697" s="62"/>
      <c r="G697" s="63"/>
      <c r="H697" s="63"/>
    </row>
    <row r="698" spans="1:8">
      <c r="A698" s="63"/>
      <c r="B698" s="63"/>
      <c r="C698" s="63"/>
      <c r="D698" s="63"/>
      <c r="E698" s="63"/>
      <c r="F698" s="62"/>
      <c r="G698" s="63"/>
      <c r="H698" s="63"/>
    </row>
    <row r="699" spans="1:8">
      <c r="A699" s="64"/>
      <c r="B699" s="64"/>
      <c r="C699" s="64"/>
      <c r="D699" s="64"/>
      <c r="E699" s="64"/>
      <c r="F699" s="64"/>
      <c r="G699" s="64"/>
      <c r="H699" s="64"/>
    </row>
    <row r="700" spans="1:8">
      <c r="A700" s="65"/>
    </row>
  </sheetData>
  <mergeCells count="5">
    <mergeCell ref="F1:H1"/>
    <mergeCell ref="I1:J1"/>
    <mergeCell ref="F2:H2"/>
    <mergeCell ref="I2:J2"/>
    <mergeCell ref="A3:E3"/>
  </mergeCells>
  <phoneticPr fontId="37" type="noConversion"/>
  <printOptions horizontalCentered="1"/>
  <pageMargins left="0.51181102362204722" right="0.51181102362204722" top="0.78740157480314965" bottom="0.78740157480314965"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13</vt:i4>
      </vt:variant>
    </vt:vector>
  </HeadingPairs>
  <TitlesOfParts>
    <vt:vector size="24" baseType="lpstr">
      <vt:lpstr>CAPA LICITAÇÃO</vt:lpstr>
      <vt:lpstr>CAPA CONVENIO</vt:lpstr>
      <vt:lpstr>RESUMO</vt:lpstr>
      <vt:lpstr>CAPA BDI</vt:lpstr>
      <vt:lpstr>BDI</vt:lpstr>
      <vt:lpstr>CAPA ENC. SOCIAIS</vt:lpstr>
      <vt:lpstr>ENCARGOS SOCIAIS</vt:lpstr>
      <vt:lpstr>CAPA PLANILHA PROPOSTA</vt:lpstr>
      <vt:lpstr>PLANILHA CUSTEIO CONVÊNIO</vt:lpstr>
      <vt:lpstr>PLANILHA CUSTEIO CBMDF</vt:lpstr>
      <vt:lpstr>OBSOLETO - MEM. CALCULO</vt:lpstr>
      <vt:lpstr>BDI!Area_de_impressao</vt:lpstr>
      <vt:lpstr>'CAPA BDI'!Area_de_impressao</vt:lpstr>
      <vt:lpstr>'CAPA CONVENIO'!Area_de_impressao</vt:lpstr>
      <vt:lpstr>'CAPA ENC. SOCIAIS'!Area_de_impressao</vt:lpstr>
      <vt:lpstr>'CAPA LICITAÇÃO'!Area_de_impressao</vt:lpstr>
      <vt:lpstr>'CAPA PLANILHA PROPOSTA'!Area_de_impressao</vt:lpstr>
      <vt:lpstr>'ENCARGOS SOCIAIS'!Area_de_impressao</vt:lpstr>
      <vt:lpstr>'OBSOLETO - MEM. CALCULO'!Area_de_impressao</vt:lpstr>
      <vt:lpstr>'PLANILHA CUSTEIO CBMDF'!Area_de_impressao</vt:lpstr>
      <vt:lpstr>'PLANILHA CUSTEIO CONVÊNIO'!Area_de_impressao</vt:lpstr>
      <vt:lpstr>RESUMO!Area_de_impressao</vt:lpstr>
      <vt:lpstr>'OBSOLETO - MEM. CALCULO'!Titulos_de_impressao</vt:lpstr>
      <vt:lpstr>'PLANILHA CUSTEIO CONVÊNIO'!Titulos_de_impressao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1053233</dc:creator>
  <cp:lastModifiedBy>Jefferson Alves</cp:lastModifiedBy>
  <cp:lastPrinted>2026-09-09T18:58:58Z</cp:lastPrinted>
  <dcterms:created xsi:type="dcterms:W3CDTF">2015-06-05T18:19:34Z</dcterms:created>
  <dcterms:modified xsi:type="dcterms:W3CDTF">2026-09-09T19:00:33Z</dcterms:modified>
</cp:coreProperties>
</file>